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drawings/drawing5.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theme/themeOverride14.xml" ContentType="application/vnd.openxmlformats-officedocument.themeOverride+xml"/>
  <Override PartName="/xl/drawings/drawing9.xml" ContentType="application/vnd.openxmlformats-officedocument.drawing+xml"/>
  <Override PartName="/xl/charts/chart16.xml" ContentType="application/vnd.openxmlformats-officedocument.drawingml.chart+xml"/>
  <Override PartName="/xl/theme/themeOverride15.xml" ContentType="application/vnd.openxmlformats-officedocument.themeOverride+xml"/>
  <Override PartName="/xl/charts/chart17.xml" ContentType="application/vnd.openxmlformats-officedocument.drawingml.chart+xml"/>
  <Override PartName="/xl/theme/themeOverride16.xml" ContentType="application/vnd.openxmlformats-officedocument.themeOverride+xml"/>
  <Override PartName="/xl/drawings/drawing10.xml" ContentType="application/vnd.openxmlformats-officedocument.drawing+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theme/themeOverride17.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theme/themeOverride18.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45" yWindow="1200" windowWidth="14115" windowHeight="6945" tabRatio="874" activeTab="9"/>
  </bookViews>
  <sheets>
    <sheet name="inhoud" sheetId="33" r:id="rId1"/>
    <sheet name="5.1" sheetId="84" r:id="rId2"/>
    <sheet name="5.2" sheetId="85" r:id="rId3"/>
    <sheet name="5.3" sheetId="86" r:id="rId4"/>
    <sheet name="kernset 2010" sheetId="87" r:id="rId5"/>
    <sheet name="5.4-6" sheetId="88" r:id="rId6"/>
    <sheet name="5.7" sheetId="89" r:id="rId7"/>
    <sheet name="5.8-9" sheetId="90" r:id="rId8"/>
    <sheet name="5.10-11" sheetId="91" r:id="rId9"/>
    <sheet name="5.12" sheetId="92" r:id="rId10"/>
    <sheet name="5.13-14" sheetId="93" r:id="rId11"/>
    <sheet name="5.15" sheetId="79" r:id="rId12"/>
    <sheet name="5.16-17-18" sheetId="80" r:id="rId13"/>
    <sheet name="5.19-20-21-22" sheetId="81" r:id="rId14"/>
    <sheet name="5.23" sheetId="51" r:id="rId15"/>
    <sheet name="Tab 5.1" sheetId="76" r:id="rId16"/>
    <sheet name="5.24" sheetId="53" r:id="rId17"/>
    <sheet name="5.25" sheetId="77" r:id="rId18"/>
    <sheet name="Tab 5.2" sheetId="78" r:id="rId19"/>
    <sheet name="5.26" sheetId="56" r:id="rId20"/>
    <sheet name="5.27-28" sheetId="82" r:id="rId21"/>
    <sheet name="5.29" sheetId="83" r:id="rId22"/>
  </sheets>
  <externalReferences>
    <externalReference r:id="rId23"/>
    <externalReference r:id="rId24"/>
    <externalReference r:id="rId25"/>
    <externalReference r:id="rId26"/>
    <externalReference r:id="rId27"/>
    <externalReference r:id="rId28"/>
    <externalReference r:id="rId29"/>
  </externalReferences>
  <definedNames>
    <definedName name="_xlnm._FilterDatabase" localSheetId="12" hidden="1">'5.16-17-18'!$A$3:$A$10</definedName>
    <definedName name="_xlnm._FilterDatabase" localSheetId="4" hidden="1">'kernset 2010'!$A$5:$W$250</definedName>
    <definedName name="_Toc223151913" localSheetId="21">'5.29'!$A$1</definedName>
    <definedName name="Antwerp">'[1]Modale verdeling Zeehavens'!$A$10</definedName>
    <definedName name="aoufrr">[2]factrr!$I$4:$I$165</definedName>
    <definedName name="aoufsh">[2]factsh!$I$58:$I$165</definedName>
    <definedName name="aouftt">[2]facttt!$I$4:$I$165</definedName>
    <definedName name="aouind">[2]index!$I$2:$I$163</definedName>
    <definedName name="aoutt" localSheetId="1">[3]tt!#REF!</definedName>
    <definedName name="aoutt" localSheetId="8">[3]tt!#REF!</definedName>
    <definedName name="aoutt" localSheetId="9">[3]tt!#REF!</definedName>
    <definedName name="aoutt" localSheetId="10">[3]tt!#REF!</definedName>
    <definedName name="aoutt" localSheetId="11">[3]tt!#REF!</definedName>
    <definedName name="aoutt" localSheetId="12">[3]tt!#REF!</definedName>
    <definedName name="aoutt" localSheetId="13">[3]tt!#REF!</definedName>
    <definedName name="aoutt" localSheetId="2">[3]tt!#REF!</definedName>
    <definedName name="aoutt" localSheetId="20">[3]tt!#REF!</definedName>
    <definedName name="aoutt" localSheetId="21">[3]tt!#REF!</definedName>
    <definedName name="aoutt" localSheetId="3">[3]tt!#REF!</definedName>
    <definedName name="aoutt" localSheetId="5">[3]tt!#REF!</definedName>
    <definedName name="aoutt" localSheetId="6">[3]tt!#REF!</definedName>
    <definedName name="aoutt" localSheetId="7">[3]tt!#REF!</definedName>
    <definedName name="aoutt" localSheetId="4">[3]tt!#REF!</definedName>
    <definedName name="aoutt">[3]tt!#REF!</definedName>
    <definedName name="APR" localSheetId="1">[3]tt!#REF!</definedName>
    <definedName name="APR" localSheetId="8">[3]tt!#REF!</definedName>
    <definedName name="APR" localSheetId="9">[3]tt!#REF!</definedName>
    <definedName name="APR" localSheetId="10">[3]tt!#REF!</definedName>
    <definedName name="APR" localSheetId="11">[3]tt!#REF!</definedName>
    <definedName name="APR" localSheetId="12">[3]tt!#REF!</definedName>
    <definedName name="APR" localSheetId="13">[3]tt!#REF!</definedName>
    <definedName name="APR" localSheetId="2">[3]tt!#REF!</definedName>
    <definedName name="APR" localSheetId="20">[3]tt!#REF!</definedName>
    <definedName name="APR" localSheetId="21">[3]tt!#REF!</definedName>
    <definedName name="APR" localSheetId="3">[3]tt!#REF!</definedName>
    <definedName name="APR" localSheetId="5">[3]tt!#REF!</definedName>
    <definedName name="APR" localSheetId="6">[3]tt!#REF!</definedName>
    <definedName name="APR" localSheetId="7">[3]tt!#REF!</definedName>
    <definedName name="APR" localSheetId="4">[3]tt!#REF!</definedName>
    <definedName name="APR">[3]tt!#REF!</definedName>
    <definedName name="AUG" localSheetId="21">[3]tt!#REF!</definedName>
    <definedName name="AUG" localSheetId="3">[3]tt!#REF!</definedName>
    <definedName name="AUG">[3]tt!#REF!</definedName>
    <definedName name="AUT" localSheetId="21">[3]tt!#REF!</definedName>
    <definedName name="AUT" localSheetId="3">[3]tt!#REF!</definedName>
    <definedName name="AUT">[3]tt!#REF!</definedName>
    <definedName name="avrfrr">[2]factrr!$E$4:$E$165</definedName>
    <definedName name="avrfsh">[2]factsh!$E$58:$E$165</definedName>
    <definedName name="avrftt">[2]facttt!$E$4:$E$165</definedName>
    <definedName name="avrind">[2]index!$E$2:$E$163</definedName>
    <definedName name="avrtt" localSheetId="1">[3]tt!#REF!</definedName>
    <definedName name="avrtt" localSheetId="8">[3]tt!#REF!</definedName>
    <definedName name="avrtt" localSheetId="9">[3]tt!#REF!</definedName>
    <definedName name="avrtt" localSheetId="10">[3]tt!#REF!</definedName>
    <definedName name="avrtt" localSheetId="11">[3]tt!#REF!</definedName>
    <definedName name="avrtt" localSheetId="12">[3]tt!#REF!</definedName>
    <definedName name="avrtt" localSheetId="13">[3]tt!#REF!</definedName>
    <definedName name="avrtt" localSheetId="2">[3]tt!#REF!</definedName>
    <definedName name="avrtt" localSheetId="20">[3]tt!#REF!</definedName>
    <definedName name="avrtt" localSheetId="21">[3]tt!#REF!</definedName>
    <definedName name="avrtt" localSheetId="3">[3]tt!#REF!</definedName>
    <definedName name="avrtt" localSheetId="5">[3]tt!#REF!</definedName>
    <definedName name="avrtt" localSheetId="6">[3]tt!#REF!</definedName>
    <definedName name="avrtt" localSheetId="7">[3]tt!#REF!</definedName>
    <definedName name="avrtt" localSheetId="4">[3]tt!#REF!</definedName>
    <definedName name="avrtt">[3]tt!#REF!</definedName>
    <definedName name="binnenvaart">'[1]binnenvaart tkm'!$B$2</definedName>
    <definedName name="C_BST_DM" localSheetId="1">#REF!</definedName>
    <definedName name="C_BST_DM" localSheetId="8">#REF!</definedName>
    <definedName name="C_BST_DM" localSheetId="9">#REF!</definedName>
    <definedName name="C_BST_DM" localSheetId="10">#REF!</definedName>
    <definedName name="C_BST_DM" localSheetId="11">#REF!</definedName>
    <definedName name="C_BST_DM" localSheetId="12">#REF!</definedName>
    <definedName name="C_BST_DM" localSheetId="13">#REF!</definedName>
    <definedName name="C_BST_DM" localSheetId="2">#REF!</definedName>
    <definedName name="C_BST_DM" localSheetId="20">#REF!</definedName>
    <definedName name="C_BST_DM" localSheetId="21">#REF!</definedName>
    <definedName name="C_BST_DM" localSheetId="3">#REF!</definedName>
    <definedName name="C_BST_DM" localSheetId="5">#REF!</definedName>
    <definedName name="C_BST_DM" localSheetId="6">#REF!</definedName>
    <definedName name="C_BST_DM" localSheetId="7">#REF!</definedName>
    <definedName name="C_BST_DM" localSheetId="4">#REF!</definedName>
    <definedName name="C_BST_DM">#REF!</definedName>
    <definedName name="C_ELC_DM" localSheetId="1">#REF!</definedName>
    <definedName name="C_ELC_DM" localSheetId="8">#REF!</definedName>
    <definedName name="C_ELC_DM" localSheetId="9">#REF!</definedName>
    <definedName name="C_ELC_DM" localSheetId="10">#REF!</definedName>
    <definedName name="C_ELC_DM" localSheetId="11">#REF!</definedName>
    <definedName name="C_ELC_DM" localSheetId="12">#REF!</definedName>
    <definedName name="C_ELC_DM" localSheetId="13">#REF!</definedName>
    <definedName name="C_ELC_DM" localSheetId="2">#REF!</definedName>
    <definedName name="C_ELC_DM" localSheetId="20">#REF!</definedName>
    <definedName name="C_ELC_DM" localSheetId="21">#REF!</definedName>
    <definedName name="C_ELC_DM" localSheetId="3">#REF!</definedName>
    <definedName name="C_ELC_DM" localSheetId="5">#REF!</definedName>
    <definedName name="C_ELC_DM" localSheetId="6">#REF!</definedName>
    <definedName name="C_ELC_DM" localSheetId="7">#REF!</definedName>
    <definedName name="C_ELC_DM" localSheetId="4">#REF!</definedName>
    <definedName name="C_ELC_DM">#REF!</definedName>
    <definedName name="C_GAS_DM" localSheetId="1">#REF!</definedName>
    <definedName name="C_GAS_DM" localSheetId="8">#REF!</definedName>
    <definedName name="C_GAS_DM" localSheetId="9">#REF!</definedName>
    <definedName name="C_GAS_DM" localSheetId="10">#REF!</definedName>
    <definedName name="C_GAS_DM" localSheetId="11">#REF!</definedName>
    <definedName name="C_GAS_DM" localSheetId="12">#REF!</definedName>
    <definedName name="C_GAS_DM" localSheetId="13">#REF!</definedName>
    <definedName name="C_GAS_DM" localSheetId="2">#REF!</definedName>
    <definedName name="C_GAS_DM" localSheetId="20">#REF!</definedName>
    <definedName name="C_GAS_DM" localSheetId="21">#REF!</definedName>
    <definedName name="C_GAS_DM" localSheetId="3">#REF!</definedName>
    <definedName name="C_GAS_DM" localSheetId="5">#REF!</definedName>
    <definedName name="C_GAS_DM" localSheetId="6">#REF!</definedName>
    <definedName name="C_GAS_DM" localSheetId="7">#REF!</definedName>
    <definedName name="C_GAS_DM" localSheetId="4">#REF!</definedName>
    <definedName name="C_GAS_DM">#REF!</definedName>
    <definedName name="C_HET_DM" localSheetId="1">#REF!</definedName>
    <definedName name="C_HET_DM" localSheetId="8">#REF!</definedName>
    <definedName name="C_HET_DM" localSheetId="9">#REF!</definedName>
    <definedName name="C_HET_DM" localSheetId="10">#REF!</definedName>
    <definedName name="C_HET_DM" localSheetId="11">#REF!</definedName>
    <definedName name="C_HET_DM" localSheetId="12">#REF!</definedName>
    <definedName name="C_HET_DM" localSheetId="13">#REF!</definedName>
    <definedName name="C_HET_DM" localSheetId="2">#REF!</definedName>
    <definedName name="C_HET_DM" localSheetId="20">#REF!</definedName>
    <definedName name="C_HET_DM" localSheetId="21">#REF!</definedName>
    <definedName name="C_HET_DM" localSheetId="3">#REF!</definedName>
    <definedName name="C_HET_DM" localSheetId="5">#REF!</definedName>
    <definedName name="C_HET_DM" localSheetId="6">#REF!</definedName>
    <definedName name="C_HET_DM" localSheetId="7">#REF!</definedName>
    <definedName name="C_HET_DM" localSheetId="4">#REF!</definedName>
    <definedName name="C_HET_DM">#REF!</definedName>
    <definedName name="C_LQD_DM" localSheetId="1">#REF!</definedName>
    <definedName name="C_LQD_DM" localSheetId="8">#REF!</definedName>
    <definedName name="C_LQD_DM" localSheetId="9">#REF!</definedName>
    <definedName name="C_LQD_DM" localSheetId="10">#REF!</definedName>
    <definedName name="C_LQD_DM" localSheetId="11">#REF!</definedName>
    <definedName name="C_LQD_DM" localSheetId="12">#REF!</definedName>
    <definedName name="C_LQD_DM" localSheetId="13">#REF!</definedName>
    <definedName name="C_LQD_DM" localSheetId="2">#REF!</definedName>
    <definedName name="C_LQD_DM" localSheetId="20">#REF!</definedName>
    <definedName name="C_LQD_DM" localSheetId="21">#REF!</definedName>
    <definedName name="C_LQD_DM" localSheetId="3">#REF!</definedName>
    <definedName name="C_LQD_DM" localSheetId="5">#REF!</definedName>
    <definedName name="C_LQD_DM" localSheetId="6">#REF!</definedName>
    <definedName name="C_LQD_DM" localSheetId="7">#REF!</definedName>
    <definedName name="C_LQD_DM" localSheetId="4">#REF!</definedName>
    <definedName name="C_LQD_DM">#REF!</definedName>
    <definedName name="C_SLD_DM" localSheetId="1">#REF!</definedName>
    <definedName name="C_SLD_DM" localSheetId="8">#REF!</definedName>
    <definedName name="C_SLD_DM" localSheetId="9">#REF!</definedName>
    <definedName name="C_SLD_DM" localSheetId="10">#REF!</definedName>
    <definedName name="C_SLD_DM" localSheetId="11">#REF!</definedName>
    <definedName name="C_SLD_DM" localSheetId="12">#REF!</definedName>
    <definedName name="C_SLD_DM" localSheetId="13">#REF!</definedName>
    <definedName name="C_SLD_DM" localSheetId="2">#REF!</definedName>
    <definedName name="C_SLD_DM" localSheetId="20">#REF!</definedName>
    <definedName name="C_SLD_DM" localSheetId="21">#REF!</definedName>
    <definedName name="C_SLD_DM" localSheetId="3">#REF!</definedName>
    <definedName name="C_SLD_DM" localSheetId="5">#REF!</definedName>
    <definedName name="C_SLD_DM" localSheetId="6">#REF!</definedName>
    <definedName name="C_SLD_DM" localSheetId="7">#REF!</definedName>
    <definedName name="C_SLD_DM" localSheetId="4">#REF!</definedName>
    <definedName name="C_SLD_DM">#REF!</definedName>
    <definedName name="DEC" localSheetId="1">[3]tt!#REF!</definedName>
    <definedName name="DEC" localSheetId="8">[3]tt!#REF!</definedName>
    <definedName name="DEC" localSheetId="9">[3]tt!#REF!</definedName>
    <definedName name="DEC" localSheetId="10">[3]tt!#REF!</definedName>
    <definedName name="DEC" localSheetId="11">[3]tt!#REF!</definedName>
    <definedName name="DEC" localSheetId="12">[3]tt!#REF!</definedName>
    <definedName name="DEC" localSheetId="13">[3]tt!#REF!</definedName>
    <definedName name="DEC" localSheetId="2">[3]tt!#REF!</definedName>
    <definedName name="DEC" localSheetId="20">[3]tt!#REF!</definedName>
    <definedName name="DEC" localSheetId="21">[3]tt!#REF!</definedName>
    <definedName name="DEC" localSheetId="3">[3]tt!#REF!</definedName>
    <definedName name="DEC" localSheetId="5">[3]tt!#REF!</definedName>
    <definedName name="DEC" localSheetId="6">[3]tt!#REF!</definedName>
    <definedName name="DEC" localSheetId="7">[3]tt!#REF!</definedName>
    <definedName name="DEC" localSheetId="4">[3]tt!#REF!</definedName>
    <definedName name="DEC">[3]tt!#REF!</definedName>
    <definedName name="decfrr">[2]factrr!$M$4:$M$165</definedName>
    <definedName name="decfsh">[2]factsh!$M$58:$M$165</definedName>
    <definedName name="decftt">[2]facttt!$M$4:$M$165</definedName>
    <definedName name="decind">[2]index!$M$2:$M$163</definedName>
    <definedName name="dectt" localSheetId="1">[3]tt!#REF!</definedName>
    <definedName name="dectt" localSheetId="8">[3]tt!#REF!</definedName>
    <definedName name="dectt" localSheetId="9">[3]tt!#REF!</definedName>
    <definedName name="dectt" localSheetId="10">[3]tt!#REF!</definedName>
    <definedName name="dectt" localSheetId="11">[3]tt!#REF!</definedName>
    <definedName name="dectt" localSheetId="12">[3]tt!#REF!</definedName>
    <definedName name="dectt" localSheetId="13">[3]tt!#REF!</definedName>
    <definedName name="dectt" localSheetId="2">[3]tt!#REF!</definedName>
    <definedName name="dectt" localSheetId="20">[3]tt!#REF!</definedName>
    <definedName name="dectt" localSheetId="21">[3]tt!#REF!</definedName>
    <definedName name="dectt" localSheetId="3">[3]tt!#REF!</definedName>
    <definedName name="dectt" localSheetId="5">[3]tt!#REF!</definedName>
    <definedName name="dectt" localSheetId="6">[3]tt!#REF!</definedName>
    <definedName name="dectt" localSheetId="7">[3]tt!#REF!</definedName>
    <definedName name="dectt" localSheetId="4">[3]tt!#REF!</definedName>
    <definedName name="dectt">[3]tt!#REF!</definedName>
    <definedName name="ETE" localSheetId="1">[3]tt!#REF!</definedName>
    <definedName name="ETE" localSheetId="8">[3]tt!#REF!</definedName>
    <definedName name="ETE" localSheetId="9">[3]tt!#REF!</definedName>
    <definedName name="ETE" localSheetId="10">[3]tt!#REF!</definedName>
    <definedName name="ETE" localSheetId="11">[3]tt!#REF!</definedName>
    <definedName name="ETE" localSheetId="12">[3]tt!#REF!</definedName>
    <definedName name="ETE" localSheetId="13">[3]tt!#REF!</definedName>
    <definedName name="ETE" localSheetId="2">[3]tt!#REF!</definedName>
    <definedName name="ETE" localSheetId="20">[3]tt!#REF!</definedName>
    <definedName name="ETE" localSheetId="21">[3]tt!#REF!</definedName>
    <definedName name="ETE" localSheetId="3">[3]tt!#REF!</definedName>
    <definedName name="ETE" localSheetId="5">[3]tt!#REF!</definedName>
    <definedName name="ETE" localSheetId="6">[3]tt!#REF!</definedName>
    <definedName name="ETE" localSheetId="7">[3]tt!#REF!</definedName>
    <definedName name="ETE" localSheetId="4">[3]tt!#REF!</definedName>
    <definedName name="ETE">[3]tt!#REF!</definedName>
    <definedName name="FEB" localSheetId="21">[3]tt!#REF!</definedName>
    <definedName name="FEB" localSheetId="3">[3]tt!#REF!</definedName>
    <definedName name="FEB">[3]tt!#REF!</definedName>
    <definedName name="fevfrr">[2]factrr!$C$4:$C$165</definedName>
    <definedName name="fevfsh">[2]factsh!$C$58:$C$165</definedName>
    <definedName name="fevftt">[2]facttt!$C$4:$C$165</definedName>
    <definedName name="fevind">[2]index!$C$2:$C$163</definedName>
    <definedName name="fevtt" localSheetId="1">[3]tt!#REF!</definedName>
    <definedName name="fevtt" localSheetId="8">[3]tt!#REF!</definedName>
    <definedName name="fevtt" localSheetId="9">[3]tt!#REF!</definedName>
    <definedName name="fevtt" localSheetId="10">[3]tt!#REF!</definedName>
    <definedName name="fevtt" localSheetId="11">[3]tt!#REF!</definedName>
    <definedName name="fevtt" localSheetId="12">[3]tt!#REF!</definedName>
    <definedName name="fevtt" localSheetId="13">[3]tt!#REF!</definedName>
    <definedName name="fevtt" localSheetId="2">[3]tt!#REF!</definedName>
    <definedName name="fevtt" localSheetId="20">[3]tt!#REF!</definedName>
    <definedName name="fevtt" localSheetId="21">[3]tt!#REF!</definedName>
    <definedName name="fevtt" localSheetId="3">[3]tt!#REF!</definedName>
    <definedName name="fevtt" localSheetId="5">[3]tt!#REF!</definedName>
    <definedName name="fevtt" localSheetId="6">[3]tt!#REF!</definedName>
    <definedName name="fevtt" localSheetId="7">[3]tt!#REF!</definedName>
    <definedName name="fevtt" localSheetId="4">[3]tt!#REF!</definedName>
    <definedName name="fevtt">[3]tt!#REF!</definedName>
    <definedName name="figuur5_1" localSheetId="1">'5.1'!$A$1</definedName>
    <definedName name="Gent">'[1]Modale verdeling Zeehavens'!$A$34</definedName>
    <definedName name="grafbestemming">'[1]Herkomst_bestemm haventrafiek'!$A$61</definedName>
    <definedName name="grafherkomst">'[1]Herkomst_bestemm haventrafiek'!$A$38</definedName>
    <definedName name="GrafiekEUsplitpercent">'[1]graf.EU25mode split tkm'!$A$16</definedName>
    <definedName name="grafiekmodesplit">'[1]Graf.Vl.mode split%tkm'!$A$17</definedName>
    <definedName name="grafiekmodesplitpercent">'[1]Graf.Vl.mode split%tkm'!$A$17</definedName>
    <definedName name="grafiekVLmodesplit">'[1]Graf.Vl.mode split%tkm'!$A$17</definedName>
    <definedName name="grafvlmodesplittkm">'[1]graf. Vl. mode Split in tkm'!$A$17</definedName>
    <definedName name="graph_GENEDGDP_data" localSheetId="1">#REF!,#REF!,#REF!</definedName>
    <definedName name="graph_GENEDGDP_data" localSheetId="8">#REF!,#REF!,#REF!</definedName>
    <definedName name="graph_GENEDGDP_data" localSheetId="9">#REF!,#REF!,#REF!</definedName>
    <definedName name="graph_GENEDGDP_data" localSheetId="10">#REF!,#REF!,#REF!</definedName>
    <definedName name="graph_GENEDGDP_data" localSheetId="11">#REF!,#REF!,#REF!</definedName>
    <definedName name="graph_GENEDGDP_data" localSheetId="12">#REF!,#REF!,#REF!</definedName>
    <definedName name="graph_GENEDGDP_data" localSheetId="13">#REF!,#REF!,#REF!</definedName>
    <definedName name="graph_GENEDGDP_data" localSheetId="2">#REF!,#REF!,#REF!</definedName>
    <definedName name="graph_GENEDGDP_data" localSheetId="20">#REF!,#REF!,#REF!</definedName>
    <definedName name="graph_GENEDGDP_data" localSheetId="21">#REF!,#REF!,#REF!</definedName>
    <definedName name="graph_GENEDGDP_data" localSheetId="3">#REF!,#REF!,#REF!</definedName>
    <definedName name="graph_GENEDGDP_data" localSheetId="5">#REF!,#REF!,#REF!</definedName>
    <definedName name="graph_GENEDGDP_data" localSheetId="6">#REF!,#REF!,#REF!</definedName>
    <definedName name="graph_GENEDGDP_data" localSheetId="7">#REF!,#REF!,#REF!</definedName>
    <definedName name="graph_GENEDGDP_data" localSheetId="4">#REF!,#REF!,#REF!</definedName>
    <definedName name="graph_GENEDGDP_data">#REF!,#REF!,#REF!</definedName>
    <definedName name="herkomst">'[1]Herkomst_bestemm haventrafiek'!$A$12</definedName>
    <definedName name="HIV" localSheetId="21">[3]tt!#REF!</definedName>
    <definedName name="HIV" localSheetId="3">[3]tt!#REF!</definedName>
    <definedName name="HIV">[3]tt!#REF!</definedName>
    <definedName name="Home">[1]Duiding!$A$1</definedName>
    <definedName name="JAN" localSheetId="21">[3]tt!#REF!</definedName>
    <definedName name="JAN" localSheetId="3">[3]tt!#REF!</definedName>
    <definedName name="JAN">[3]tt!#REF!</definedName>
    <definedName name="janfrr">[2]factrr!$B$4:$B$165</definedName>
    <definedName name="janfsh">[2]factsh!$B$58:$B$165</definedName>
    <definedName name="janftt">[2]facttt!$B$4:$B$165</definedName>
    <definedName name="janind">[2]index!$B$2:$B$163</definedName>
    <definedName name="jantt" localSheetId="1">[3]tt!#REF!</definedName>
    <definedName name="jantt" localSheetId="8">[3]tt!#REF!</definedName>
    <definedName name="jantt" localSheetId="9">[3]tt!#REF!</definedName>
    <definedName name="jantt" localSheetId="10">[3]tt!#REF!</definedName>
    <definedName name="jantt" localSheetId="11">[3]tt!#REF!</definedName>
    <definedName name="jantt" localSheetId="12">[3]tt!#REF!</definedName>
    <definedName name="jantt" localSheetId="13">[3]tt!#REF!</definedName>
    <definedName name="jantt" localSheetId="2">[3]tt!#REF!</definedName>
    <definedName name="jantt" localSheetId="20">[3]tt!#REF!</definedName>
    <definedName name="jantt" localSheetId="21">[3]tt!#REF!</definedName>
    <definedName name="jantt" localSheetId="3">[3]tt!#REF!</definedName>
    <definedName name="jantt" localSheetId="5">[3]tt!#REF!</definedName>
    <definedName name="jantt" localSheetId="6">[3]tt!#REF!</definedName>
    <definedName name="jantt" localSheetId="7">[3]tt!#REF!</definedName>
    <definedName name="jantt" localSheetId="4">[3]tt!#REF!</definedName>
    <definedName name="jantt">[3]tt!#REF!</definedName>
    <definedName name="JUL" localSheetId="1">[3]tt!#REF!</definedName>
    <definedName name="JUL" localSheetId="8">[3]tt!#REF!</definedName>
    <definedName name="JUL" localSheetId="9">[3]tt!#REF!</definedName>
    <definedName name="JUL" localSheetId="10">[3]tt!#REF!</definedName>
    <definedName name="JUL" localSheetId="11">[3]tt!#REF!</definedName>
    <definedName name="JUL" localSheetId="12">[3]tt!#REF!</definedName>
    <definedName name="JUL" localSheetId="13">[3]tt!#REF!</definedName>
    <definedName name="JUL" localSheetId="2">[3]tt!#REF!</definedName>
    <definedName name="JUL" localSheetId="20">[3]tt!#REF!</definedName>
    <definedName name="JUL" localSheetId="21">[3]tt!#REF!</definedName>
    <definedName name="JUL" localSheetId="3">[3]tt!#REF!</definedName>
    <definedName name="JUL" localSheetId="5">[3]tt!#REF!</definedName>
    <definedName name="JUL" localSheetId="6">[3]tt!#REF!</definedName>
    <definedName name="JUL" localSheetId="7">[3]tt!#REF!</definedName>
    <definedName name="JUL" localSheetId="4">[3]tt!#REF!</definedName>
    <definedName name="JUL">[3]tt!#REF!</definedName>
    <definedName name="julfrr">[2]factrr!$H$4:$H$165</definedName>
    <definedName name="julfsh">[2]factsh!$H$58:$H$165</definedName>
    <definedName name="julftt">[2]facttt!$H$4:$H$165</definedName>
    <definedName name="julind">[2]index!$H$2:$H$163</definedName>
    <definedName name="jultt" localSheetId="1">[3]tt!#REF!</definedName>
    <definedName name="jultt" localSheetId="8">[3]tt!#REF!</definedName>
    <definedName name="jultt" localSheetId="9">[3]tt!#REF!</definedName>
    <definedName name="jultt" localSheetId="10">[3]tt!#REF!</definedName>
    <definedName name="jultt" localSheetId="11">[3]tt!#REF!</definedName>
    <definedName name="jultt" localSheetId="12">[3]tt!#REF!</definedName>
    <definedName name="jultt" localSheetId="13">[3]tt!#REF!</definedName>
    <definedName name="jultt" localSheetId="2">[3]tt!#REF!</definedName>
    <definedName name="jultt" localSheetId="20">[3]tt!#REF!</definedName>
    <definedName name="jultt" localSheetId="21">[3]tt!#REF!</definedName>
    <definedName name="jultt" localSheetId="3">[3]tt!#REF!</definedName>
    <definedName name="jultt" localSheetId="5">[3]tt!#REF!</definedName>
    <definedName name="jultt" localSheetId="6">[3]tt!#REF!</definedName>
    <definedName name="jultt" localSheetId="7">[3]tt!#REF!</definedName>
    <definedName name="jultt" localSheetId="4">[3]tt!#REF!</definedName>
    <definedName name="jultt">[3]tt!#REF!</definedName>
    <definedName name="JUN" localSheetId="1">[3]tt!#REF!</definedName>
    <definedName name="JUN" localSheetId="8">[3]tt!#REF!</definedName>
    <definedName name="JUN" localSheetId="9">[3]tt!#REF!</definedName>
    <definedName name="JUN" localSheetId="10">[3]tt!#REF!</definedName>
    <definedName name="JUN" localSheetId="11">[3]tt!#REF!</definedName>
    <definedName name="JUN" localSheetId="12">[3]tt!#REF!</definedName>
    <definedName name="JUN" localSheetId="13">[3]tt!#REF!</definedName>
    <definedName name="JUN" localSheetId="2">[3]tt!#REF!</definedName>
    <definedName name="JUN" localSheetId="20">[3]tt!#REF!</definedName>
    <definedName name="JUN" localSheetId="21">[3]tt!#REF!</definedName>
    <definedName name="JUN" localSheetId="3">[3]tt!#REF!</definedName>
    <definedName name="JUN" localSheetId="5">[3]tt!#REF!</definedName>
    <definedName name="JUN" localSheetId="6">[3]tt!#REF!</definedName>
    <definedName name="JUN" localSheetId="7">[3]tt!#REF!</definedName>
    <definedName name="JUN" localSheetId="4">[3]tt!#REF!</definedName>
    <definedName name="JUN">[3]tt!#REF!</definedName>
    <definedName name="junfrr">[2]factrr!$G$4:$G$165</definedName>
    <definedName name="junfsh">[2]factsh!$G$58:$G$165</definedName>
    <definedName name="junftt">[2]facttt!$G$4:$G$165</definedName>
    <definedName name="junind">[2]index!$G$2:$G$163</definedName>
    <definedName name="juntt" localSheetId="1">[3]tt!#REF!</definedName>
    <definedName name="juntt" localSheetId="8">[3]tt!#REF!</definedName>
    <definedName name="juntt" localSheetId="9">[3]tt!#REF!</definedName>
    <definedName name="juntt" localSheetId="10">[3]tt!#REF!</definedName>
    <definedName name="juntt" localSheetId="11">[3]tt!#REF!</definedName>
    <definedName name="juntt" localSheetId="12">[3]tt!#REF!</definedName>
    <definedName name="juntt" localSheetId="13">[3]tt!#REF!</definedName>
    <definedName name="juntt" localSheetId="2">[3]tt!#REF!</definedName>
    <definedName name="juntt" localSheetId="20">[3]tt!#REF!</definedName>
    <definedName name="juntt" localSheetId="21">[3]tt!#REF!</definedName>
    <definedName name="juntt" localSheetId="3">[3]tt!#REF!</definedName>
    <definedName name="juntt" localSheetId="5">[3]tt!#REF!</definedName>
    <definedName name="juntt" localSheetId="6">[3]tt!#REF!</definedName>
    <definedName name="juntt" localSheetId="7">[3]tt!#REF!</definedName>
    <definedName name="juntt" localSheetId="4">[3]tt!#REF!</definedName>
    <definedName name="juntt">[3]tt!#REF!</definedName>
    <definedName name="KopieRange" localSheetId="1">#REF!</definedName>
    <definedName name="KopieRange" localSheetId="8">#REF!</definedName>
    <definedName name="KopieRange" localSheetId="9">#REF!</definedName>
    <definedName name="KopieRange" localSheetId="10">#REF!</definedName>
    <definedName name="KopieRange" localSheetId="11">#REF!</definedName>
    <definedName name="KopieRange" localSheetId="12">#REF!</definedName>
    <definedName name="KopieRange" localSheetId="13">#REF!</definedName>
    <definedName name="KopieRange" localSheetId="2">#REF!</definedName>
    <definedName name="KopieRange" localSheetId="20">#REF!</definedName>
    <definedName name="KopieRange" localSheetId="21">#REF!</definedName>
    <definedName name="KopieRange" localSheetId="3">#REF!</definedName>
    <definedName name="KopieRange" localSheetId="5">#REF!</definedName>
    <definedName name="KopieRange" localSheetId="6">#REF!</definedName>
    <definedName name="KopieRange" localSheetId="7">#REF!</definedName>
    <definedName name="KopieRange" localSheetId="4">#REF!</definedName>
    <definedName name="KopieRange">#REF!</definedName>
    <definedName name="MAI" localSheetId="1">[3]tt!#REF!</definedName>
    <definedName name="MAI" localSheetId="8">[3]tt!#REF!</definedName>
    <definedName name="MAI" localSheetId="9">[3]tt!#REF!</definedName>
    <definedName name="MAI" localSheetId="10">[3]tt!#REF!</definedName>
    <definedName name="MAI" localSheetId="11">[3]tt!#REF!</definedName>
    <definedName name="MAI" localSheetId="12">[3]tt!#REF!</definedName>
    <definedName name="MAI" localSheetId="13">[3]tt!#REF!</definedName>
    <definedName name="MAI" localSheetId="2">[3]tt!#REF!</definedName>
    <definedName name="MAI" localSheetId="20">[3]tt!#REF!</definedName>
    <definedName name="MAI" localSheetId="21">[3]tt!#REF!</definedName>
    <definedName name="MAI" localSheetId="3">[3]tt!#REF!</definedName>
    <definedName name="MAI" localSheetId="5">[3]tt!#REF!</definedName>
    <definedName name="MAI" localSheetId="6">[3]tt!#REF!</definedName>
    <definedName name="MAI" localSheetId="7">[3]tt!#REF!</definedName>
    <definedName name="MAI" localSheetId="4">[3]tt!#REF!</definedName>
    <definedName name="MAI">[3]tt!#REF!</definedName>
    <definedName name="maifrr">[2]factrr!$F$4:$F$165</definedName>
    <definedName name="maifsh">[2]factsh!$F$58:$F$165</definedName>
    <definedName name="maiftt">[2]facttt!$F$4:$F$165</definedName>
    <definedName name="maiind">[2]index!$F$2:$F$163</definedName>
    <definedName name="maitt" localSheetId="1">[3]tt!#REF!</definedName>
    <definedName name="maitt" localSheetId="8">[3]tt!#REF!</definedName>
    <definedName name="maitt" localSheetId="9">[3]tt!#REF!</definedName>
    <definedName name="maitt" localSheetId="10">[3]tt!#REF!</definedName>
    <definedName name="maitt" localSheetId="11">[3]tt!#REF!</definedName>
    <definedName name="maitt" localSheetId="12">[3]tt!#REF!</definedName>
    <definedName name="maitt" localSheetId="13">[3]tt!#REF!</definedName>
    <definedName name="maitt" localSheetId="2">[3]tt!#REF!</definedName>
    <definedName name="maitt" localSheetId="20">[3]tt!#REF!</definedName>
    <definedName name="maitt" localSheetId="21">[3]tt!#REF!</definedName>
    <definedName name="maitt" localSheetId="3">[3]tt!#REF!</definedName>
    <definedName name="maitt" localSheetId="5">[3]tt!#REF!</definedName>
    <definedName name="maitt" localSheetId="6">[3]tt!#REF!</definedName>
    <definedName name="maitt" localSheetId="7">[3]tt!#REF!</definedName>
    <definedName name="maitt" localSheetId="4">[3]tt!#REF!</definedName>
    <definedName name="maitt">[3]tt!#REF!</definedName>
    <definedName name="MAR" localSheetId="1">[3]tt!#REF!</definedName>
    <definedName name="MAR" localSheetId="8">[3]tt!#REF!</definedName>
    <definedName name="MAR" localSheetId="9">[3]tt!#REF!</definedName>
    <definedName name="MAR" localSheetId="10">[3]tt!#REF!</definedName>
    <definedName name="MAR" localSheetId="11">[3]tt!#REF!</definedName>
    <definedName name="MAR" localSheetId="12">[3]tt!#REF!</definedName>
    <definedName name="MAR" localSheetId="13">[3]tt!#REF!</definedName>
    <definedName name="MAR" localSheetId="2">[3]tt!#REF!</definedName>
    <definedName name="MAR" localSheetId="20">[3]tt!#REF!</definedName>
    <definedName name="MAR" localSheetId="21">[3]tt!#REF!</definedName>
    <definedName name="MAR" localSheetId="3">[3]tt!#REF!</definedName>
    <definedName name="MAR" localSheetId="5">[3]tt!#REF!</definedName>
    <definedName name="MAR" localSheetId="6">[3]tt!#REF!</definedName>
    <definedName name="MAR" localSheetId="7">[3]tt!#REF!</definedName>
    <definedName name="MAR" localSheetId="4">[3]tt!#REF!</definedName>
    <definedName name="MAR">[3]tt!#REF!</definedName>
    <definedName name="marfrr">[2]factrr!$D$4:$D$165</definedName>
    <definedName name="marfsh">[2]factsh!$D$58:$D$165</definedName>
    <definedName name="marftt">[2]facttt!$D$4:$D$165</definedName>
    <definedName name="marind">[2]index!$D$2:$D$163</definedName>
    <definedName name="martt" localSheetId="1">[3]tt!#REF!</definedName>
    <definedName name="martt" localSheetId="8">[3]tt!#REF!</definedName>
    <definedName name="martt" localSheetId="9">[3]tt!#REF!</definedName>
    <definedName name="martt" localSheetId="10">[3]tt!#REF!</definedName>
    <definedName name="martt" localSheetId="11">[3]tt!#REF!</definedName>
    <definedName name="martt" localSheetId="12">[3]tt!#REF!</definedName>
    <definedName name="martt" localSheetId="13">[3]tt!#REF!</definedName>
    <definedName name="martt" localSheetId="2">[3]tt!#REF!</definedName>
    <definedName name="martt" localSheetId="20">[3]tt!#REF!</definedName>
    <definedName name="martt" localSheetId="21">[3]tt!#REF!</definedName>
    <definedName name="martt" localSheetId="3">[3]tt!#REF!</definedName>
    <definedName name="martt" localSheetId="5">[3]tt!#REF!</definedName>
    <definedName name="martt" localSheetId="6">[3]tt!#REF!</definedName>
    <definedName name="martt" localSheetId="7">[3]tt!#REF!</definedName>
    <definedName name="martt" localSheetId="4">[3]tt!#REF!</definedName>
    <definedName name="martt">[3]tt!#REF!</definedName>
    <definedName name="modesplitpercentEU">'[1]mode split in %'!$B$2</definedName>
    <definedName name="modesplitvl">'[1]graf. Vl. mode Split in tkm'!$B$2</definedName>
    <definedName name="modesplitvltkm">'[1]graf. Vl. mode Split in tkm'!$B$2</definedName>
    <definedName name="Modesplitzeehavens">'[1]Modale verdeling Zeehavens'!$B$2</definedName>
    <definedName name="NOV" localSheetId="1">[3]tt!#REF!</definedName>
    <definedName name="NOV" localSheetId="8">[3]tt!#REF!</definedName>
    <definedName name="NOV" localSheetId="9">[3]tt!#REF!</definedName>
    <definedName name="NOV" localSheetId="10">[3]tt!#REF!</definedName>
    <definedName name="NOV" localSheetId="11">[3]tt!#REF!</definedName>
    <definedName name="NOV" localSheetId="12">[3]tt!#REF!</definedName>
    <definedName name="NOV" localSheetId="13">[3]tt!#REF!</definedName>
    <definedName name="NOV" localSheetId="2">[3]tt!#REF!</definedName>
    <definedName name="NOV" localSheetId="20">[3]tt!#REF!</definedName>
    <definedName name="NOV" localSheetId="21">[3]tt!#REF!</definedName>
    <definedName name="NOV" localSheetId="3">[3]tt!#REF!</definedName>
    <definedName name="NOV" localSheetId="5">[3]tt!#REF!</definedName>
    <definedName name="NOV" localSheetId="6">[3]tt!#REF!</definedName>
    <definedName name="NOV" localSheetId="7">[3]tt!#REF!</definedName>
    <definedName name="NOV" localSheetId="4">[3]tt!#REF!</definedName>
    <definedName name="NOV">[3]tt!#REF!</definedName>
    <definedName name="novfrr">[2]factrr!$L$4:$L$165</definedName>
    <definedName name="novfsh">[2]factsh!$L$58:$L$165</definedName>
    <definedName name="novftt">[2]facttt!$L$4:$L$165</definedName>
    <definedName name="novind">[2]index!$L$2:$L$163</definedName>
    <definedName name="novtt" localSheetId="1">[3]tt!#REF!</definedName>
    <definedName name="novtt" localSheetId="8">[3]tt!#REF!</definedName>
    <definedName name="novtt" localSheetId="9">[3]tt!#REF!</definedName>
    <definedName name="novtt" localSheetId="10">[3]tt!#REF!</definedName>
    <definedName name="novtt" localSheetId="11">[3]tt!#REF!</definedName>
    <definedName name="novtt" localSheetId="12">[3]tt!#REF!</definedName>
    <definedName name="novtt" localSheetId="13">[3]tt!#REF!</definedName>
    <definedName name="novtt" localSheetId="2">[3]tt!#REF!</definedName>
    <definedName name="novtt" localSheetId="20">[3]tt!#REF!</definedName>
    <definedName name="novtt" localSheetId="21">[3]tt!#REF!</definedName>
    <definedName name="novtt" localSheetId="3">[3]tt!#REF!</definedName>
    <definedName name="novtt" localSheetId="5">[3]tt!#REF!</definedName>
    <definedName name="novtt" localSheetId="6">[3]tt!#REF!</definedName>
    <definedName name="novtt" localSheetId="7">[3]tt!#REF!</definedName>
    <definedName name="novtt" localSheetId="4">[3]tt!#REF!</definedName>
    <definedName name="novtt">[3]tt!#REF!</definedName>
    <definedName name="OCT" localSheetId="1">[3]tt!#REF!</definedName>
    <definedName name="OCT" localSheetId="8">[3]tt!#REF!</definedName>
    <definedName name="OCT" localSheetId="9">[3]tt!#REF!</definedName>
    <definedName name="OCT" localSheetId="10">[3]tt!#REF!</definedName>
    <definedName name="OCT" localSheetId="11">[3]tt!#REF!</definedName>
    <definedName name="OCT" localSheetId="12">[3]tt!#REF!</definedName>
    <definedName name="OCT" localSheetId="13">[3]tt!#REF!</definedName>
    <definedName name="OCT" localSheetId="2">[3]tt!#REF!</definedName>
    <definedName name="OCT" localSheetId="20">[3]tt!#REF!</definedName>
    <definedName name="OCT" localSheetId="21">[3]tt!#REF!</definedName>
    <definedName name="OCT" localSheetId="3">[3]tt!#REF!</definedName>
    <definedName name="OCT" localSheetId="5">[3]tt!#REF!</definedName>
    <definedName name="OCT" localSheetId="6">[3]tt!#REF!</definedName>
    <definedName name="OCT" localSheetId="7">[3]tt!#REF!</definedName>
    <definedName name="OCT" localSheetId="4">[3]tt!#REF!</definedName>
    <definedName name="OCT">[3]tt!#REF!</definedName>
    <definedName name="octfrr">[2]factrr!$K$4:$K$165</definedName>
    <definedName name="octfsh">[2]factsh!$K$58:$K$165</definedName>
    <definedName name="octftt">[2]facttt!$K$4:$K$165</definedName>
    <definedName name="octind">[2]index!$K$2:$K$163</definedName>
    <definedName name="octtt" localSheetId="1">[3]tt!#REF!</definedName>
    <definedName name="octtt" localSheetId="8">[3]tt!#REF!</definedName>
    <definedName name="octtt" localSheetId="9">[3]tt!#REF!</definedName>
    <definedName name="octtt" localSheetId="10">[3]tt!#REF!</definedName>
    <definedName name="octtt" localSheetId="11">[3]tt!#REF!</definedName>
    <definedName name="octtt" localSheetId="12">[3]tt!#REF!</definedName>
    <definedName name="octtt" localSheetId="13">[3]tt!#REF!</definedName>
    <definedName name="octtt" localSheetId="2">[3]tt!#REF!</definedName>
    <definedName name="octtt" localSheetId="20">[3]tt!#REF!</definedName>
    <definedName name="octtt" localSheetId="21">[3]tt!#REF!</definedName>
    <definedName name="octtt" localSheetId="3">[3]tt!#REF!</definedName>
    <definedName name="octtt" localSheetId="5">[3]tt!#REF!</definedName>
    <definedName name="octtt" localSheetId="6">[3]tt!#REF!</definedName>
    <definedName name="octtt" localSheetId="7">[3]tt!#REF!</definedName>
    <definedName name="octtt" localSheetId="4">[3]tt!#REF!</definedName>
    <definedName name="octtt">[3]tt!#REF!</definedName>
    <definedName name="Olie">'[1]Oliepijpleiding, tkm'!$B$2</definedName>
    <definedName name="Oostende">'[1]Modale verdeling Zeehavens'!$F$34</definedName>
    <definedName name="PRIN" localSheetId="1">[3]tt!#REF!</definedName>
    <definedName name="PRIN" localSheetId="8">[3]tt!#REF!</definedName>
    <definedName name="PRIN" localSheetId="9">[3]tt!#REF!</definedName>
    <definedName name="PRIN" localSheetId="10">[3]tt!#REF!</definedName>
    <definedName name="PRIN" localSheetId="11">[3]tt!#REF!</definedName>
    <definedName name="PRIN" localSheetId="12">[3]tt!#REF!</definedName>
    <definedName name="PRIN" localSheetId="13">[3]tt!#REF!</definedName>
    <definedName name="PRIN" localSheetId="2">[3]tt!#REF!</definedName>
    <definedName name="PRIN" localSheetId="20">[3]tt!#REF!</definedName>
    <definedName name="PRIN" localSheetId="21">[3]tt!#REF!</definedName>
    <definedName name="PRIN" localSheetId="3">[3]tt!#REF!</definedName>
    <definedName name="PRIN" localSheetId="5">[3]tt!#REF!</definedName>
    <definedName name="PRIN" localSheetId="6">[3]tt!#REF!</definedName>
    <definedName name="PRIN" localSheetId="7">[3]tt!#REF!</definedName>
    <definedName name="PRIN" localSheetId="4">[3]tt!#REF!</definedName>
    <definedName name="PRIN">[3]tt!#REF!</definedName>
    <definedName name="SEP" localSheetId="1">[3]tt!#REF!</definedName>
    <definedName name="SEP" localSheetId="11">[3]tt!#REF!</definedName>
    <definedName name="SEP" localSheetId="12">[3]tt!#REF!</definedName>
    <definedName name="SEP" localSheetId="13">[3]tt!#REF!</definedName>
    <definedName name="SEP" localSheetId="20">[3]tt!#REF!</definedName>
    <definedName name="SEP" localSheetId="21">[3]tt!#REF!</definedName>
    <definedName name="SEP" localSheetId="3">[3]tt!#REF!</definedName>
    <definedName name="SEP">[3]tt!#REF!</definedName>
    <definedName name="sepfrr">[2]factrr!$J$4:$J$165</definedName>
    <definedName name="sepfsh">[2]factsh!$J$58:$J$165</definedName>
    <definedName name="sepftt">[2]facttt!$J$4:$J$165</definedName>
    <definedName name="sepind">[2]index!$J$2:$J$163</definedName>
    <definedName name="septt" localSheetId="1">[3]tt!#REF!</definedName>
    <definedName name="septt" localSheetId="8">[3]tt!#REF!</definedName>
    <definedName name="septt" localSheetId="9">[3]tt!#REF!</definedName>
    <definedName name="septt" localSheetId="10">[3]tt!#REF!</definedName>
    <definedName name="septt" localSheetId="11">[3]tt!#REF!</definedName>
    <definedName name="septt" localSheetId="12">[3]tt!#REF!</definedName>
    <definedName name="septt" localSheetId="13">[3]tt!#REF!</definedName>
    <definedName name="septt" localSheetId="2">[3]tt!#REF!</definedName>
    <definedName name="septt" localSheetId="20">[3]tt!#REF!</definedName>
    <definedName name="septt" localSheetId="21">[3]tt!#REF!</definedName>
    <definedName name="septt" localSheetId="3">[3]tt!#REF!</definedName>
    <definedName name="septt" localSheetId="5">[3]tt!#REF!</definedName>
    <definedName name="septt" localSheetId="6">[3]tt!#REF!</definedName>
    <definedName name="septt" localSheetId="7">[3]tt!#REF!</definedName>
    <definedName name="septt" localSheetId="4">[3]tt!#REF!</definedName>
    <definedName name="septt">[3]tt!#REF!</definedName>
    <definedName name="spoor">'[1]Spoorvervoer in tkm'!$B$2</definedName>
    <definedName name="Wegvlreg">'[1]Weg, tkm, Vlaamse registratie'!$B$2:$J$3</definedName>
    <definedName name="wegzrreg">'[1]Weg, tkm, totaal in Vlaanderen'!$B$2</definedName>
    <definedName name="Zeebrugge">'[1]Modale verdeling Zeehavens'!$F$10</definedName>
  </definedNames>
  <calcPr calcId="145621"/>
</workbook>
</file>

<file path=xl/calcChain.xml><?xml version="1.0" encoding="utf-8"?>
<calcChain xmlns="http://schemas.openxmlformats.org/spreadsheetml/2006/main">
  <c r="O47" i="93" l="1"/>
  <c r="N47" i="93"/>
  <c r="M47" i="93"/>
  <c r="O46" i="93"/>
  <c r="N46" i="93"/>
  <c r="M46" i="93"/>
  <c r="E45" i="93"/>
  <c r="E44" i="93"/>
  <c r="E43" i="93"/>
  <c r="J39" i="93"/>
  <c r="E39" i="93"/>
  <c r="J38" i="93"/>
  <c r="E38" i="93"/>
  <c r="J37" i="93"/>
  <c r="E37" i="93"/>
  <c r="J36" i="93"/>
  <c r="E36" i="93"/>
  <c r="J35" i="93"/>
  <c r="E35" i="93"/>
  <c r="J34" i="93"/>
  <c r="E34" i="93"/>
  <c r="J33" i="93"/>
  <c r="E33" i="93"/>
  <c r="J32" i="93"/>
  <c r="E32" i="93"/>
  <c r="J31" i="93"/>
  <c r="E31" i="93"/>
  <c r="J30" i="93"/>
  <c r="E30" i="93"/>
  <c r="J29" i="93"/>
  <c r="E29" i="93"/>
  <c r="J28" i="93"/>
  <c r="E28" i="93"/>
  <c r="J27" i="93"/>
  <c r="E27" i="93"/>
  <c r="E24" i="93"/>
  <c r="B24" i="93" s="1"/>
  <c r="D24" i="93"/>
  <c r="C24" i="93"/>
  <c r="E23" i="93"/>
  <c r="B23" i="93" s="1"/>
  <c r="D23" i="93"/>
  <c r="C23" i="93"/>
  <c r="S22" i="93"/>
  <c r="R22" i="93"/>
  <c r="Q22" i="93"/>
  <c r="P22" i="93"/>
  <c r="E22" i="93"/>
  <c r="B22" i="93" s="1"/>
  <c r="D22" i="93"/>
  <c r="C22" i="93"/>
  <c r="S21" i="93"/>
  <c r="R21" i="93"/>
  <c r="Q21" i="93"/>
  <c r="P21" i="93"/>
  <c r="E21" i="93"/>
  <c r="B21" i="93" s="1"/>
  <c r="D21" i="93"/>
  <c r="C21" i="93"/>
  <c r="E20" i="93"/>
  <c r="B20" i="93" s="1"/>
  <c r="D20" i="93"/>
  <c r="C20" i="93"/>
  <c r="E19" i="93"/>
  <c r="B19" i="93" s="1"/>
  <c r="D19" i="93"/>
  <c r="C19" i="93"/>
  <c r="E18" i="93"/>
  <c r="B18" i="93" s="1"/>
  <c r="D18" i="93"/>
  <c r="C18" i="93"/>
  <c r="E17" i="93"/>
  <c r="B17" i="93" s="1"/>
  <c r="D17" i="93"/>
  <c r="C17" i="93"/>
  <c r="E16" i="93"/>
  <c r="B16" i="93" s="1"/>
  <c r="D16" i="93"/>
  <c r="C16" i="93"/>
  <c r="E15" i="93"/>
  <c r="B15" i="93" s="1"/>
  <c r="D15" i="93"/>
  <c r="C15" i="93"/>
  <c r="E14" i="93"/>
  <c r="B14" i="93" s="1"/>
  <c r="D14" i="93"/>
  <c r="C14" i="93"/>
  <c r="E13" i="93"/>
  <c r="B13" i="93" s="1"/>
  <c r="D13" i="93"/>
  <c r="C13" i="93"/>
  <c r="E12" i="93"/>
  <c r="B12" i="93" s="1"/>
  <c r="D12" i="93"/>
  <c r="C12" i="93"/>
  <c r="E11" i="93"/>
  <c r="B11" i="93" s="1"/>
  <c r="D11" i="93"/>
  <c r="C11" i="93"/>
  <c r="E10" i="93"/>
  <c r="B10" i="93" s="1"/>
  <c r="D10" i="93"/>
  <c r="C10" i="93"/>
  <c r="E9" i="93"/>
  <c r="B9" i="93" s="1"/>
  <c r="D9" i="93"/>
  <c r="C9" i="93"/>
  <c r="E8" i="93"/>
  <c r="B8" i="93" s="1"/>
  <c r="D8" i="93"/>
  <c r="C8" i="93"/>
  <c r="E7" i="93"/>
  <c r="B7" i="93" s="1"/>
  <c r="D7" i="93"/>
  <c r="C7" i="93"/>
  <c r="E6" i="93"/>
  <c r="B6" i="93" s="1"/>
  <c r="D6" i="93"/>
  <c r="C6" i="93"/>
  <c r="N134" i="92"/>
  <c r="L134" i="92"/>
  <c r="I134" i="92"/>
  <c r="H134" i="92"/>
  <c r="D134" i="92"/>
  <c r="C134" i="92"/>
  <c r="P133" i="92"/>
  <c r="O133" i="92"/>
  <c r="N133" i="92"/>
  <c r="L133" i="92"/>
  <c r="K133" i="92"/>
  <c r="J133" i="92"/>
  <c r="I133" i="92"/>
  <c r="H133" i="92"/>
  <c r="F133" i="92"/>
  <c r="E133" i="92"/>
  <c r="D133" i="92"/>
  <c r="C133" i="92"/>
  <c r="B133" i="92"/>
  <c r="P132" i="92"/>
  <c r="O132" i="92"/>
  <c r="N132" i="92"/>
  <c r="L132" i="92"/>
  <c r="K132" i="92"/>
  <c r="J132" i="92"/>
  <c r="I132" i="92"/>
  <c r="H132" i="92"/>
  <c r="F132" i="92"/>
  <c r="E132" i="92"/>
  <c r="D132" i="92"/>
  <c r="C132" i="92"/>
  <c r="B132" i="92"/>
  <c r="P131" i="92"/>
  <c r="O131" i="92"/>
  <c r="N131" i="92"/>
  <c r="L131" i="92"/>
  <c r="K131" i="92"/>
  <c r="J131" i="92"/>
  <c r="I131" i="92"/>
  <c r="H131" i="92"/>
  <c r="F131" i="92"/>
  <c r="E131" i="92"/>
  <c r="D131" i="92"/>
  <c r="C131" i="92"/>
  <c r="B131" i="92"/>
  <c r="P130" i="92"/>
  <c r="O130" i="92"/>
  <c r="N130" i="92"/>
  <c r="L130" i="92"/>
  <c r="K130" i="92"/>
  <c r="J130" i="92"/>
  <c r="I130" i="92"/>
  <c r="H130" i="92"/>
  <c r="F130" i="92"/>
  <c r="E130" i="92"/>
  <c r="D130" i="92"/>
  <c r="C130" i="92"/>
  <c r="B130" i="92"/>
  <c r="P129" i="92"/>
  <c r="O129" i="92"/>
  <c r="N129" i="92"/>
  <c r="L129" i="92"/>
  <c r="K129" i="92"/>
  <c r="J129" i="92"/>
  <c r="I129" i="92"/>
  <c r="H129" i="92"/>
  <c r="F129" i="92"/>
  <c r="E129" i="92"/>
  <c r="D129" i="92"/>
  <c r="C129" i="92"/>
  <c r="B129" i="92"/>
  <c r="P126" i="92"/>
  <c r="O126" i="92"/>
  <c r="N126" i="92"/>
  <c r="L126" i="92"/>
  <c r="K126" i="92"/>
  <c r="J126" i="92"/>
  <c r="I126" i="92"/>
  <c r="H126" i="92"/>
  <c r="F126" i="92"/>
  <c r="E126" i="92"/>
  <c r="D126" i="92"/>
  <c r="C126" i="92"/>
  <c r="B126" i="92"/>
  <c r="P125" i="92"/>
  <c r="O125" i="92"/>
  <c r="N125" i="92"/>
  <c r="L125" i="92"/>
  <c r="K125" i="92"/>
  <c r="J125" i="92"/>
  <c r="I125" i="92"/>
  <c r="H125" i="92"/>
  <c r="F125" i="92"/>
  <c r="E125" i="92"/>
  <c r="D125" i="92"/>
  <c r="C125" i="92"/>
  <c r="B125" i="92"/>
  <c r="P124" i="92"/>
  <c r="O124" i="92"/>
  <c r="N124" i="92"/>
  <c r="L124" i="92"/>
  <c r="K124" i="92"/>
  <c r="J124" i="92"/>
  <c r="I124" i="92"/>
  <c r="H124" i="92"/>
  <c r="F124" i="92"/>
  <c r="E124" i="92"/>
  <c r="D124" i="92"/>
  <c r="C124" i="92"/>
  <c r="B124" i="92"/>
  <c r="P123" i="92"/>
  <c r="O123" i="92"/>
  <c r="N123" i="92"/>
  <c r="L123" i="92"/>
  <c r="K123" i="92"/>
  <c r="J123" i="92"/>
  <c r="I123" i="92"/>
  <c r="H123" i="92"/>
  <c r="F123" i="92"/>
  <c r="E123" i="92"/>
  <c r="D123" i="92"/>
  <c r="C123" i="92"/>
  <c r="B123" i="92"/>
  <c r="P122" i="92"/>
  <c r="O122" i="92"/>
  <c r="N122" i="92"/>
  <c r="L122" i="92"/>
  <c r="K122" i="92"/>
  <c r="J122" i="92"/>
  <c r="I122" i="92"/>
  <c r="H122" i="92"/>
  <c r="F122" i="92"/>
  <c r="E122" i="92"/>
  <c r="D122" i="92"/>
  <c r="C122" i="92"/>
  <c r="B122" i="92"/>
  <c r="P121" i="92"/>
  <c r="O121" i="92"/>
  <c r="N121" i="92"/>
  <c r="L121" i="92"/>
  <c r="K121" i="92"/>
  <c r="J121" i="92"/>
  <c r="I121" i="92"/>
  <c r="H121" i="92"/>
  <c r="F121" i="92"/>
  <c r="E121" i="92"/>
  <c r="D121" i="92"/>
  <c r="C121" i="92"/>
  <c r="B121" i="92"/>
  <c r="P118" i="92"/>
  <c r="O118" i="92"/>
  <c r="N118" i="92"/>
  <c r="L118" i="92"/>
  <c r="K118" i="92"/>
  <c r="J118" i="92"/>
  <c r="I118" i="92"/>
  <c r="H118" i="92"/>
  <c r="F118" i="92"/>
  <c r="E118" i="92"/>
  <c r="D118" i="92"/>
  <c r="C118" i="92"/>
  <c r="B118" i="92"/>
  <c r="P117" i="92"/>
  <c r="O117" i="92"/>
  <c r="N117" i="92"/>
  <c r="L117" i="92"/>
  <c r="K117" i="92"/>
  <c r="J117" i="92"/>
  <c r="I117" i="92"/>
  <c r="H117" i="92"/>
  <c r="F117" i="92"/>
  <c r="E117" i="92"/>
  <c r="D117" i="92"/>
  <c r="C117" i="92"/>
  <c r="B117" i="92"/>
  <c r="P116" i="92"/>
  <c r="O116" i="92"/>
  <c r="N116" i="92"/>
  <c r="L116" i="92"/>
  <c r="K116" i="92"/>
  <c r="J116" i="92"/>
  <c r="I116" i="92"/>
  <c r="H116" i="92"/>
  <c r="F116" i="92"/>
  <c r="E116" i="92"/>
  <c r="D116" i="92"/>
  <c r="C116" i="92"/>
  <c r="B116" i="92"/>
  <c r="P115" i="92"/>
  <c r="O115" i="92"/>
  <c r="N115" i="92"/>
  <c r="L115" i="92"/>
  <c r="K115" i="92"/>
  <c r="J115" i="92"/>
  <c r="I115" i="92"/>
  <c r="H115" i="92"/>
  <c r="F115" i="92"/>
  <c r="E115" i="92"/>
  <c r="D115" i="92"/>
  <c r="C115" i="92"/>
  <c r="B115" i="92"/>
  <c r="P114" i="92"/>
  <c r="O114" i="92"/>
  <c r="N114" i="92"/>
  <c r="L114" i="92"/>
  <c r="K114" i="92"/>
  <c r="J114" i="92"/>
  <c r="I114" i="92"/>
  <c r="H114" i="92"/>
  <c r="F114" i="92"/>
  <c r="E114" i="92"/>
  <c r="D114" i="92"/>
  <c r="C114" i="92"/>
  <c r="B114" i="92"/>
  <c r="P113" i="92"/>
  <c r="O113" i="92"/>
  <c r="N113" i="92"/>
  <c r="L113" i="92"/>
  <c r="K113" i="92"/>
  <c r="J113" i="92"/>
  <c r="I113" i="92"/>
  <c r="H113" i="92"/>
  <c r="F113" i="92"/>
  <c r="E113" i="92"/>
  <c r="D113" i="92"/>
  <c r="C113" i="92"/>
  <c r="B113" i="92"/>
  <c r="P107" i="92"/>
  <c r="P134" i="92" s="1"/>
  <c r="O107" i="92"/>
  <c r="O134" i="92" s="1"/>
  <c r="N107" i="92"/>
  <c r="L107" i="92"/>
  <c r="K107" i="92"/>
  <c r="K134" i="92" s="1"/>
  <c r="J107" i="92"/>
  <c r="J134" i="92" s="1"/>
  <c r="I107" i="92"/>
  <c r="H107" i="92"/>
  <c r="F107" i="92"/>
  <c r="F134" i="92" s="1"/>
  <c r="E107" i="92"/>
  <c r="E134" i="92" s="1"/>
  <c r="D107" i="92"/>
  <c r="C107" i="92"/>
  <c r="B107" i="92"/>
  <c r="B134" i="92" s="1"/>
  <c r="AP81" i="92"/>
  <c r="AO81" i="92"/>
  <c r="AN81" i="92"/>
  <c r="AM81" i="92"/>
  <c r="AL81" i="92"/>
  <c r="AK81" i="92"/>
  <c r="AJ81" i="92"/>
  <c r="AI81" i="92"/>
  <c r="AH81" i="92"/>
  <c r="AG81" i="92"/>
  <c r="AF81" i="92"/>
  <c r="AE81" i="92"/>
  <c r="AD81" i="92"/>
  <c r="AC81" i="92"/>
  <c r="AB81" i="92"/>
  <c r="AA81" i="92"/>
  <c r="Z81" i="92"/>
  <c r="Y81" i="92"/>
  <c r="X81" i="92"/>
  <c r="W81" i="92"/>
  <c r="V81" i="92"/>
  <c r="U81" i="92"/>
  <c r="T81" i="92"/>
  <c r="S81" i="92"/>
  <c r="R81" i="92"/>
  <c r="Q81" i="92"/>
  <c r="P81" i="92"/>
  <c r="O81" i="92"/>
  <c r="N81" i="92"/>
  <c r="L81" i="92"/>
  <c r="K81" i="92"/>
  <c r="J81" i="92"/>
  <c r="I81" i="92"/>
  <c r="H81" i="92"/>
  <c r="F81" i="92"/>
  <c r="E81" i="92"/>
  <c r="D81" i="92"/>
  <c r="C81" i="92"/>
  <c r="B81" i="92"/>
  <c r="S67" i="92"/>
  <c r="Q67" i="92"/>
  <c r="N67" i="92"/>
  <c r="K67" i="92"/>
  <c r="H67" i="92"/>
  <c r="E67" i="92"/>
  <c r="S66" i="92"/>
  <c r="Q66" i="92"/>
  <c r="P66" i="92"/>
  <c r="O66" i="92"/>
  <c r="N66" i="92"/>
  <c r="K66" i="92"/>
  <c r="J66" i="92"/>
  <c r="I66" i="92"/>
  <c r="H66" i="92"/>
  <c r="E66" i="92"/>
  <c r="C66" i="92"/>
  <c r="S65" i="92"/>
  <c r="Q65" i="92"/>
  <c r="P65" i="92"/>
  <c r="O65" i="92"/>
  <c r="N65" i="92"/>
  <c r="K65" i="92"/>
  <c r="J65" i="92"/>
  <c r="I65" i="92"/>
  <c r="H65" i="92"/>
  <c r="E65" i="92"/>
  <c r="C65" i="92"/>
  <c r="S64" i="92"/>
  <c r="Q64" i="92"/>
  <c r="P64" i="92"/>
  <c r="O64" i="92"/>
  <c r="N64" i="92"/>
  <c r="K64" i="92"/>
  <c r="J64" i="92"/>
  <c r="I64" i="92"/>
  <c r="H64" i="92"/>
  <c r="E64" i="92"/>
  <c r="C64" i="92"/>
  <c r="S63" i="92"/>
  <c r="Q63" i="92"/>
  <c r="P63" i="92"/>
  <c r="O63" i="92"/>
  <c r="N63" i="92"/>
  <c r="K63" i="92"/>
  <c r="J63" i="92"/>
  <c r="I63" i="92"/>
  <c r="H63" i="92"/>
  <c r="E63" i="92"/>
  <c r="C63" i="92"/>
  <c r="S62" i="92"/>
  <c r="Q62" i="92"/>
  <c r="P62" i="92"/>
  <c r="O62" i="92"/>
  <c r="N62" i="92"/>
  <c r="K62" i="92"/>
  <c r="J62" i="92"/>
  <c r="I62" i="92"/>
  <c r="H62" i="92"/>
  <c r="E62" i="92"/>
  <c r="C62" i="92"/>
  <c r="P59" i="92"/>
  <c r="O59" i="92"/>
  <c r="J59" i="92"/>
  <c r="I59" i="92"/>
  <c r="C59" i="92"/>
  <c r="S58" i="92"/>
  <c r="Q58" i="92"/>
  <c r="P58" i="92"/>
  <c r="O58" i="92"/>
  <c r="N58" i="92"/>
  <c r="K58" i="92"/>
  <c r="J58" i="92"/>
  <c r="I58" i="92"/>
  <c r="H58" i="92"/>
  <c r="E58" i="92"/>
  <c r="C58" i="92"/>
  <c r="S57" i="92"/>
  <c r="Q57" i="92"/>
  <c r="P57" i="92"/>
  <c r="O57" i="92"/>
  <c r="N57" i="92"/>
  <c r="K57" i="92"/>
  <c r="J57" i="92"/>
  <c r="I57" i="92"/>
  <c r="H57" i="92"/>
  <c r="E57" i="92"/>
  <c r="C57" i="92"/>
  <c r="S56" i="92"/>
  <c r="Q56" i="92"/>
  <c r="P56" i="92"/>
  <c r="O56" i="92"/>
  <c r="N56" i="92"/>
  <c r="K56" i="92"/>
  <c r="J56" i="92"/>
  <c r="I56" i="92"/>
  <c r="H56" i="92"/>
  <c r="E56" i="92"/>
  <c r="C56" i="92"/>
  <c r="S55" i="92"/>
  <c r="Q55" i="92"/>
  <c r="P55" i="92"/>
  <c r="O55" i="92"/>
  <c r="N55" i="92"/>
  <c r="K55" i="92"/>
  <c r="J55" i="92"/>
  <c r="I55" i="92"/>
  <c r="H55" i="92"/>
  <c r="E55" i="92"/>
  <c r="C55" i="92"/>
  <c r="S54" i="92"/>
  <c r="Q54" i="92"/>
  <c r="P54" i="92"/>
  <c r="O54" i="92"/>
  <c r="N54" i="92"/>
  <c r="K54" i="92"/>
  <c r="J54" i="92"/>
  <c r="I54" i="92"/>
  <c r="H54" i="92"/>
  <c r="E54" i="92"/>
  <c r="C54" i="92"/>
  <c r="S50" i="92"/>
  <c r="Q50" i="92"/>
  <c r="P50" i="92"/>
  <c r="O50" i="92"/>
  <c r="N50" i="92"/>
  <c r="K50" i="92"/>
  <c r="J50" i="92"/>
  <c r="I50" i="92"/>
  <c r="H50" i="92"/>
  <c r="E50" i="92"/>
  <c r="C50" i="92"/>
  <c r="S49" i="92"/>
  <c r="Q49" i="92"/>
  <c r="P49" i="92"/>
  <c r="O49" i="92"/>
  <c r="N49" i="92"/>
  <c r="K49" i="92"/>
  <c r="J49" i="92"/>
  <c r="I49" i="92"/>
  <c r="H49" i="92"/>
  <c r="E49" i="92"/>
  <c r="C49" i="92"/>
  <c r="S48" i="92"/>
  <c r="Q48" i="92"/>
  <c r="P48" i="92"/>
  <c r="O48" i="92"/>
  <c r="N48" i="92"/>
  <c r="K48" i="92"/>
  <c r="J48" i="92"/>
  <c r="I48" i="92"/>
  <c r="H48" i="92"/>
  <c r="E48" i="92"/>
  <c r="C48" i="92"/>
  <c r="S47" i="92"/>
  <c r="Q47" i="92"/>
  <c r="P47" i="92"/>
  <c r="O47" i="92"/>
  <c r="N47" i="92"/>
  <c r="K47" i="92"/>
  <c r="J47" i="92"/>
  <c r="I47" i="92"/>
  <c r="H47" i="92"/>
  <c r="E47" i="92"/>
  <c r="C47" i="92"/>
  <c r="S46" i="92"/>
  <c r="Q46" i="92"/>
  <c r="P46" i="92"/>
  <c r="O46" i="92"/>
  <c r="N46" i="92"/>
  <c r="K46" i="92"/>
  <c r="J46" i="92"/>
  <c r="I46" i="92"/>
  <c r="H46" i="92"/>
  <c r="E46" i="92"/>
  <c r="C46" i="92"/>
  <c r="S40" i="92"/>
  <c r="Q40" i="92"/>
  <c r="P40" i="92"/>
  <c r="P67" i="92" s="1"/>
  <c r="O40" i="92"/>
  <c r="O67" i="92" s="1"/>
  <c r="N40" i="92"/>
  <c r="K40" i="92"/>
  <c r="J40" i="92"/>
  <c r="J67" i="92" s="1"/>
  <c r="I40" i="92"/>
  <c r="I67" i="92" s="1"/>
  <c r="H40" i="92"/>
  <c r="E40" i="92"/>
  <c r="C40" i="92"/>
  <c r="C67" i="92" s="1"/>
  <c r="S32" i="92"/>
  <c r="S59" i="92" s="1"/>
  <c r="Q32" i="92"/>
  <c r="Q59" i="92" s="1"/>
  <c r="P32" i="92"/>
  <c r="O32" i="92"/>
  <c r="N32" i="92"/>
  <c r="N59" i="92" s="1"/>
  <c r="K32" i="92"/>
  <c r="K59" i="92" s="1"/>
  <c r="J32" i="92"/>
  <c r="I32" i="92"/>
  <c r="H32" i="92"/>
  <c r="H59" i="92" s="1"/>
  <c r="E32" i="92"/>
  <c r="E59" i="92" s="1"/>
  <c r="C32" i="92"/>
  <c r="S24" i="92"/>
  <c r="S51" i="92" s="1"/>
  <c r="Q24" i="92"/>
  <c r="Q51" i="92" s="1"/>
  <c r="P24" i="92"/>
  <c r="P51" i="92" s="1"/>
  <c r="O24" i="92"/>
  <c r="O51" i="92" s="1"/>
  <c r="N24" i="92"/>
  <c r="N51" i="92" s="1"/>
  <c r="K24" i="92"/>
  <c r="K51" i="92" s="1"/>
  <c r="J24" i="92"/>
  <c r="J51" i="92" s="1"/>
  <c r="I24" i="92"/>
  <c r="I51" i="92" s="1"/>
  <c r="H24" i="92"/>
  <c r="H51" i="92" s="1"/>
  <c r="E24" i="92"/>
  <c r="E51" i="92" s="1"/>
  <c r="C24" i="92"/>
  <c r="C51" i="92" s="1"/>
  <c r="AI15" i="92"/>
  <c r="AH15" i="92"/>
  <c r="AG15" i="92"/>
  <c r="AF15" i="92"/>
  <c r="AE15" i="92"/>
  <c r="AD15" i="92"/>
  <c r="AC15" i="92"/>
  <c r="AB15" i="92"/>
  <c r="AA15" i="92"/>
  <c r="Z15" i="92"/>
  <c r="Y15" i="92"/>
  <c r="X15" i="92"/>
  <c r="W15" i="92"/>
  <c r="V15" i="92"/>
  <c r="U15" i="92"/>
  <c r="AB14" i="92"/>
  <c r="Y14" i="92"/>
  <c r="X14" i="92"/>
  <c r="U14" i="92"/>
  <c r="S14" i="92"/>
  <c r="R14" i="92"/>
  <c r="AI14" i="92" s="1"/>
  <c r="Q14" i="92"/>
  <c r="AH14" i="92" s="1"/>
  <c r="P14" i="92"/>
  <c r="AG14" i="92" s="1"/>
  <c r="O14" i="92"/>
  <c r="AF14" i="92" s="1"/>
  <c r="N14" i="92"/>
  <c r="AE14" i="92" s="1"/>
  <c r="M14" i="92"/>
  <c r="L14" i="92"/>
  <c r="AD14" i="92" s="1"/>
  <c r="K14" i="92"/>
  <c r="AC14" i="92" s="1"/>
  <c r="J14" i="92"/>
  <c r="I14" i="92"/>
  <c r="AA14" i="92" s="1"/>
  <c r="H14" i="92"/>
  <c r="Z14" i="92" s="1"/>
  <c r="G14" i="92"/>
  <c r="F14" i="92"/>
  <c r="E14" i="92"/>
  <c r="D14" i="92"/>
  <c r="W14" i="92" s="1"/>
  <c r="C14" i="92"/>
  <c r="V14" i="92" s="1"/>
  <c r="B14" i="92"/>
  <c r="AI11" i="92"/>
  <c r="AH11" i="92"/>
  <c r="AG11" i="92"/>
  <c r="AF11" i="92"/>
  <c r="AE11" i="92"/>
  <c r="AD11" i="92"/>
  <c r="AC11" i="92"/>
  <c r="AB11" i="92"/>
  <c r="AA11" i="92"/>
  <c r="Z11" i="92"/>
  <c r="Y11" i="92"/>
  <c r="X11" i="92"/>
  <c r="W11" i="92"/>
  <c r="V11" i="92"/>
  <c r="U11" i="92"/>
  <c r="AI10" i="92"/>
  <c r="AH10" i="92"/>
  <c r="AG10" i="92"/>
  <c r="AF10" i="92"/>
  <c r="AE10" i="92"/>
  <c r="AD10" i="92"/>
  <c r="AC10" i="92"/>
  <c r="AB10" i="92"/>
  <c r="AA10" i="92"/>
  <c r="Z10" i="92"/>
  <c r="Y10" i="92"/>
  <c r="X10" i="92"/>
  <c r="W10" i="92"/>
  <c r="V10" i="92"/>
  <c r="U10" i="92"/>
  <c r="AI9" i="92"/>
  <c r="AH9" i="92"/>
  <c r="AG9" i="92"/>
  <c r="AF9" i="92"/>
  <c r="AE9" i="92"/>
  <c r="AD9" i="92"/>
  <c r="AC9" i="92"/>
  <c r="AB9" i="92"/>
  <c r="AA9" i="92"/>
  <c r="Z9" i="92"/>
  <c r="Y9" i="92"/>
  <c r="X9" i="92"/>
  <c r="W9" i="92"/>
  <c r="V9" i="92"/>
  <c r="U9" i="92"/>
  <c r="AI8" i="92"/>
  <c r="AH8" i="92"/>
  <c r="AG8" i="92"/>
  <c r="AF8" i="92"/>
  <c r="AE8" i="92"/>
  <c r="AD8" i="92"/>
  <c r="AC8" i="92"/>
  <c r="AB8" i="92"/>
  <c r="AA8" i="92"/>
  <c r="Z8" i="92"/>
  <c r="Y8" i="92"/>
  <c r="X8" i="92"/>
  <c r="W8" i="92"/>
  <c r="V8" i="92"/>
  <c r="U8" i="92"/>
  <c r="AI7" i="92"/>
  <c r="AH7" i="92"/>
  <c r="AG7" i="92"/>
  <c r="AF7" i="92"/>
  <c r="AE7" i="92"/>
  <c r="AD7" i="92"/>
  <c r="AC7" i="92"/>
  <c r="AB7" i="92"/>
  <c r="AA7" i="92"/>
  <c r="Z7" i="92"/>
  <c r="Y7" i="92"/>
  <c r="X7" i="92"/>
  <c r="W7" i="92"/>
  <c r="V7" i="92"/>
  <c r="U7" i="92"/>
  <c r="E88" i="90"/>
  <c r="C88" i="90"/>
  <c r="E87" i="90"/>
  <c r="C87" i="90"/>
  <c r="E85" i="90"/>
  <c r="C85" i="90"/>
  <c r="E74" i="90"/>
  <c r="C74" i="90"/>
  <c r="E73" i="90"/>
  <c r="C73" i="90"/>
  <c r="E72" i="90"/>
  <c r="C72" i="90"/>
  <c r="E71" i="90"/>
  <c r="C71" i="90"/>
  <c r="P17" i="90"/>
  <c r="P16" i="90"/>
  <c r="P15" i="90"/>
  <c r="P12" i="90"/>
  <c r="P11" i="90"/>
  <c r="P10" i="90"/>
  <c r="P9" i="90"/>
  <c r="D46" i="89"/>
  <c r="C46" i="89"/>
  <c r="B46" i="89"/>
  <c r="H21" i="89"/>
  <c r="G21" i="89"/>
  <c r="F21" i="89"/>
  <c r="H20" i="89"/>
  <c r="G20" i="89"/>
  <c r="F20" i="89"/>
  <c r="H19" i="89"/>
  <c r="G19" i="89"/>
  <c r="F19" i="89"/>
  <c r="H18" i="89"/>
  <c r="G18" i="89"/>
  <c r="F18" i="89"/>
  <c r="H17" i="89"/>
  <c r="G17" i="89"/>
  <c r="F17" i="89"/>
  <c r="H16" i="89"/>
  <c r="G16" i="89"/>
  <c r="F16" i="89"/>
  <c r="H15" i="89"/>
  <c r="G15" i="89"/>
  <c r="F15" i="89"/>
  <c r="H14" i="89"/>
  <c r="G14" i="89"/>
  <c r="F14" i="89"/>
  <c r="H13" i="89"/>
  <c r="G13" i="89"/>
  <c r="F13" i="89"/>
  <c r="H12" i="89"/>
  <c r="G12" i="89"/>
  <c r="F12" i="89"/>
  <c r="H11" i="89"/>
  <c r="G11" i="89"/>
  <c r="F11" i="89"/>
  <c r="H10" i="89"/>
  <c r="G10" i="89"/>
  <c r="F10" i="89"/>
  <c r="H9" i="89"/>
  <c r="G9" i="89"/>
  <c r="G8" i="89" s="1"/>
  <c r="F9" i="89"/>
  <c r="F8" i="89" s="1"/>
  <c r="H7" i="89"/>
  <c r="H8" i="89" s="1"/>
  <c r="G7" i="89"/>
  <c r="F7" i="89"/>
  <c r="G6" i="89"/>
  <c r="H5" i="89"/>
  <c r="G5" i="89"/>
  <c r="F5" i="89"/>
  <c r="F6" i="89" s="1"/>
  <c r="P72" i="88"/>
  <c r="L72" i="88"/>
  <c r="H72" i="88"/>
  <c r="D72" i="88"/>
  <c r="P71" i="88"/>
  <c r="O71" i="88"/>
  <c r="N71" i="88"/>
  <c r="M71" i="88"/>
  <c r="L71" i="88"/>
  <c r="K71" i="88"/>
  <c r="J71" i="88"/>
  <c r="I71" i="88"/>
  <c r="H71" i="88"/>
  <c r="G71" i="88"/>
  <c r="F71" i="88"/>
  <c r="E71" i="88"/>
  <c r="D71" i="88"/>
  <c r="C71" i="88"/>
  <c r="B71" i="88"/>
  <c r="P70" i="88"/>
  <c r="O70" i="88"/>
  <c r="N70" i="88"/>
  <c r="M70" i="88"/>
  <c r="L70" i="88"/>
  <c r="K70" i="88"/>
  <c r="J70" i="88"/>
  <c r="I70" i="88"/>
  <c r="H70" i="88"/>
  <c r="G70" i="88"/>
  <c r="F70" i="88"/>
  <c r="E70" i="88"/>
  <c r="D70" i="88"/>
  <c r="C70" i="88"/>
  <c r="B70" i="88"/>
  <c r="P69" i="88"/>
  <c r="O69" i="88"/>
  <c r="N69" i="88"/>
  <c r="M69" i="88"/>
  <c r="L69" i="88"/>
  <c r="K69" i="88"/>
  <c r="J69" i="88"/>
  <c r="I69" i="88"/>
  <c r="H69" i="88"/>
  <c r="G69" i="88"/>
  <c r="F69" i="88"/>
  <c r="E69" i="88"/>
  <c r="D69" i="88"/>
  <c r="C69" i="88"/>
  <c r="B69" i="88"/>
  <c r="P68" i="88"/>
  <c r="O68" i="88"/>
  <c r="N68" i="88"/>
  <c r="M68" i="88"/>
  <c r="L68" i="88"/>
  <c r="K68" i="88"/>
  <c r="J68" i="88"/>
  <c r="I68" i="88"/>
  <c r="H68" i="88"/>
  <c r="G68" i="88"/>
  <c r="F68" i="88"/>
  <c r="E68" i="88"/>
  <c r="D68" i="88"/>
  <c r="C68" i="88"/>
  <c r="B68" i="88"/>
  <c r="P67" i="88"/>
  <c r="O67" i="88"/>
  <c r="N67" i="88"/>
  <c r="M67" i="88"/>
  <c r="L67" i="88"/>
  <c r="K67" i="88"/>
  <c r="J67" i="88"/>
  <c r="I67" i="88"/>
  <c r="H67" i="88"/>
  <c r="G67" i="88"/>
  <c r="F67" i="88"/>
  <c r="E67" i="88"/>
  <c r="D67" i="88"/>
  <c r="C67" i="88"/>
  <c r="B67" i="88"/>
  <c r="P66" i="88"/>
  <c r="O66" i="88"/>
  <c r="N66" i="88"/>
  <c r="M66" i="88"/>
  <c r="L66" i="88"/>
  <c r="K66" i="88"/>
  <c r="J66" i="88"/>
  <c r="I66" i="88"/>
  <c r="H66" i="88"/>
  <c r="G66" i="88"/>
  <c r="F66" i="88"/>
  <c r="E66" i="88"/>
  <c r="D66" i="88"/>
  <c r="C66" i="88"/>
  <c r="B66" i="88"/>
  <c r="R63" i="88"/>
  <c r="O73" i="88" s="1"/>
  <c r="Q63" i="88"/>
  <c r="O63" i="88"/>
  <c r="N63" i="88"/>
  <c r="L73" i="88" s="1"/>
  <c r="M63" i="88"/>
  <c r="K73" i="88" s="1"/>
  <c r="L63" i="88"/>
  <c r="K63" i="88"/>
  <c r="J63" i="88"/>
  <c r="H73" i="88" s="1"/>
  <c r="I63" i="88"/>
  <c r="G73" i="88" s="1"/>
  <c r="H63" i="88"/>
  <c r="G63" i="88"/>
  <c r="F63" i="88"/>
  <c r="P73" i="88" s="1"/>
  <c r="E63" i="88"/>
  <c r="C73" i="88" s="1"/>
  <c r="D63" i="88"/>
  <c r="T57" i="88"/>
  <c r="R55" i="88"/>
  <c r="O72" i="88" s="1"/>
  <c r="Q55" i="88"/>
  <c r="N72" i="88" s="1"/>
  <c r="O55" i="88"/>
  <c r="N55" i="88"/>
  <c r="M55" i="88"/>
  <c r="K72" i="88" s="1"/>
  <c r="L55" i="88"/>
  <c r="J72" i="88" s="1"/>
  <c r="K55" i="88"/>
  <c r="J55" i="88"/>
  <c r="I55" i="88"/>
  <c r="G72" i="88" s="1"/>
  <c r="H55" i="88"/>
  <c r="F72" i="88" s="1"/>
  <c r="G55" i="88"/>
  <c r="F55" i="88"/>
  <c r="M72" i="88" s="1"/>
  <c r="E55" i="88"/>
  <c r="C72" i="88" s="1"/>
  <c r="D55" i="88"/>
  <c r="B72" i="88" s="1"/>
  <c r="T54" i="88"/>
  <c r="S54" i="88"/>
  <c r="T53" i="88"/>
  <c r="S53" i="88"/>
  <c r="T52" i="88"/>
  <c r="S52" i="88"/>
  <c r="T51" i="88"/>
  <c r="S51" i="88"/>
  <c r="T50" i="88"/>
  <c r="S50" i="88"/>
  <c r="T49" i="88"/>
  <c r="S49" i="88"/>
  <c r="T48" i="88"/>
  <c r="S48" i="88"/>
  <c r="T47" i="88"/>
  <c r="S47" i="88"/>
  <c r="T46" i="88"/>
  <c r="S46" i="88"/>
  <c r="T45" i="88"/>
  <c r="S45" i="88"/>
  <c r="T44" i="88"/>
  <c r="S44" i="88"/>
  <c r="T43" i="88"/>
  <c r="S43" i="88"/>
  <c r="S14" i="88"/>
  <c r="R14" i="88"/>
  <c r="Q14" i="88"/>
  <c r="S13" i="88"/>
  <c r="R13" i="88"/>
  <c r="Q13" i="88"/>
  <c r="S12" i="88"/>
  <c r="R12" i="88"/>
  <c r="Q12" i="88"/>
  <c r="S11" i="88"/>
  <c r="R11" i="88"/>
  <c r="Q11" i="88"/>
  <c r="S10" i="88"/>
  <c r="R10" i="88"/>
  <c r="Q10" i="88"/>
  <c r="S9" i="88"/>
  <c r="R9" i="88"/>
  <c r="Q9" i="88"/>
  <c r="S8" i="88"/>
  <c r="R8" i="88"/>
  <c r="Q8" i="88"/>
  <c r="P32" i="87"/>
  <c r="L32" i="87"/>
  <c r="H32" i="87"/>
  <c r="S31" i="87"/>
  <c r="R31" i="87"/>
  <c r="Q31" i="87"/>
  <c r="P31" i="87"/>
  <c r="O31" i="87"/>
  <c r="N31" i="87"/>
  <c r="M31" i="87"/>
  <c r="L31" i="87"/>
  <c r="K31" i="87"/>
  <c r="J31" i="87"/>
  <c r="I31" i="87"/>
  <c r="H31" i="87"/>
  <c r="G31" i="87"/>
  <c r="S30" i="87"/>
  <c r="R30" i="87"/>
  <c r="Q30" i="87"/>
  <c r="P30" i="87"/>
  <c r="O30" i="87"/>
  <c r="N30" i="87"/>
  <c r="M30" i="87"/>
  <c r="L30" i="87"/>
  <c r="K30" i="87"/>
  <c r="J30" i="87"/>
  <c r="I30" i="87"/>
  <c r="H30" i="87"/>
  <c r="G30" i="87"/>
  <c r="F30" i="87"/>
  <c r="S29" i="87"/>
  <c r="R29" i="87"/>
  <c r="R32" i="87" s="1"/>
  <c r="Q29" i="87"/>
  <c r="Q32" i="87" s="1"/>
  <c r="P29" i="87"/>
  <c r="O29" i="87"/>
  <c r="N29" i="87"/>
  <c r="N32" i="87" s="1"/>
  <c r="M29" i="87"/>
  <c r="M32" i="87" s="1"/>
  <c r="L29" i="87"/>
  <c r="K29" i="87"/>
  <c r="J29" i="87"/>
  <c r="J32" i="87" s="1"/>
  <c r="I29" i="87"/>
  <c r="I32" i="87" s="1"/>
  <c r="H29" i="87"/>
  <c r="G29" i="87"/>
  <c r="F29" i="87"/>
  <c r="F32" i="87" s="1"/>
  <c r="S28" i="87"/>
  <c r="S32" i="87" s="1"/>
  <c r="R28" i="87"/>
  <c r="Q28" i="87"/>
  <c r="P28" i="87"/>
  <c r="O28" i="87"/>
  <c r="O32" i="87" s="1"/>
  <c r="N28" i="87"/>
  <c r="M28" i="87"/>
  <c r="L28" i="87"/>
  <c r="K28" i="87"/>
  <c r="K32" i="87" s="1"/>
  <c r="J28" i="87"/>
  <c r="I28" i="87"/>
  <c r="H28" i="87"/>
  <c r="G28" i="87"/>
  <c r="G32" i="87" s="1"/>
  <c r="F28" i="87"/>
  <c r="S27" i="87"/>
  <c r="R27" i="87"/>
  <c r="M27" i="86"/>
  <c r="I27" i="86"/>
  <c r="E27" i="86"/>
  <c r="P26" i="86"/>
  <c r="P32" i="86" s="1"/>
  <c r="L26" i="86"/>
  <c r="L32" i="86" s="1"/>
  <c r="H26" i="86"/>
  <c r="H32" i="86" s="1"/>
  <c r="D26" i="86"/>
  <c r="D32" i="86" s="1"/>
  <c r="O25" i="86"/>
  <c r="K25" i="86"/>
  <c r="G25" i="86"/>
  <c r="C25" i="86"/>
  <c r="P21" i="86"/>
  <c r="P27" i="86" s="1"/>
  <c r="O21" i="86"/>
  <c r="O27" i="86" s="1"/>
  <c r="N21" i="86"/>
  <c r="N27" i="86" s="1"/>
  <c r="M21" i="86"/>
  <c r="L21" i="86"/>
  <c r="L27" i="86" s="1"/>
  <c r="K21" i="86"/>
  <c r="K27" i="86" s="1"/>
  <c r="J21" i="86"/>
  <c r="J27" i="86" s="1"/>
  <c r="I21" i="86"/>
  <c r="H21" i="86"/>
  <c r="H27" i="86" s="1"/>
  <c r="G21" i="86"/>
  <c r="G27" i="86" s="1"/>
  <c r="F21" i="86"/>
  <c r="F27" i="86" s="1"/>
  <c r="E21" i="86"/>
  <c r="D21" i="86"/>
  <c r="D27" i="86" s="1"/>
  <c r="D33" i="86" s="1"/>
  <c r="C21" i="86"/>
  <c r="C27" i="86" s="1"/>
  <c r="B21" i="86"/>
  <c r="B27" i="86" s="1"/>
  <c r="P20" i="86"/>
  <c r="O20" i="86"/>
  <c r="O26" i="86" s="1"/>
  <c r="O32" i="86" s="1"/>
  <c r="N20" i="86"/>
  <c r="N26" i="86" s="1"/>
  <c r="N32" i="86" s="1"/>
  <c r="M20" i="86"/>
  <c r="M26" i="86" s="1"/>
  <c r="M32" i="86" s="1"/>
  <c r="L20" i="86"/>
  <c r="K20" i="86"/>
  <c r="K26" i="86" s="1"/>
  <c r="K32" i="86" s="1"/>
  <c r="J20" i="86"/>
  <c r="J26" i="86" s="1"/>
  <c r="J32" i="86" s="1"/>
  <c r="I20" i="86"/>
  <c r="I26" i="86" s="1"/>
  <c r="I32" i="86" s="1"/>
  <c r="H20" i="86"/>
  <c r="G20" i="86"/>
  <c r="G26" i="86" s="1"/>
  <c r="G32" i="86" s="1"/>
  <c r="F20" i="86"/>
  <c r="F26" i="86" s="1"/>
  <c r="F32" i="86" s="1"/>
  <c r="E20" i="86"/>
  <c r="E26" i="86" s="1"/>
  <c r="E32" i="86" s="1"/>
  <c r="D20" i="86"/>
  <c r="C20" i="86"/>
  <c r="C26" i="86" s="1"/>
  <c r="C32" i="86" s="1"/>
  <c r="B20" i="86"/>
  <c r="B26" i="86" s="1"/>
  <c r="B32" i="86" s="1"/>
  <c r="P19" i="86"/>
  <c r="P25" i="86" s="1"/>
  <c r="O19" i="86"/>
  <c r="N19" i="86"/>
  <c r="N25" i="86" s="1"/>
  <c r="N31" i="86" s="1"/>
  <c r="M19" i="86"/>
  <c r="M25" i="86" s="1"/>
  <c r="L19" i="86"/>
  <c r="L25" i="86" s="1"/>
  <c r="K19" i="86"/>
  <c r="J19" i="86"/>
  <c r="J25" i="86" s="1"/>
  <c r="J31" i="86" s="1"/>
  <c r="I19" i="86"/>
  <c r="I25" i="86" s="1"/>
  <c r="H19" i="86"/>
  <c r="H25" i="86" s="1"/>
  <c r="G19" i="86"/>
  <c r="F19" i="86"/>
  <c r="F25" i="86" s="1"/>
  <c r="F31" i="86" s="1"/>
  <c r="E19" i="86"/>
  <c r="E25" i="86" s="1"/>
  <c r="D19" i="86"/>
  <c r="D25" i="86" s="1"/>
  <c r="D31" i="86" s="1"/>
  <c r="C19" i="86"/>
  <c r="B19" i="86"/>
  <c r="B25" i="86" s="1"/>
  <c r="B31" i="86" s="1"/>
  <c r="Q24" i="85"/>
  <c r="P24" i="85"/>
  <c r="O24" i="85"/>
  <c r="N24" i="85"/>
  <c r="M24" i="85"/>
  <c r="L24" i="85"/>
  <c r="K24" i="85"/>
  <c r="J24" i="85"/>
  <c r="F24" i="85"/>
  <c r="Q23" i="85"/>
  <c r="P23" i="85"/>
  <c r="I23" i="85"/>
  <c r="H23" i="85"/>
  <c r="G23" i="85"/>
  <c r="F23" i="85"/>
  <c r="E23" i="85"/>
  <c r="D23" i="85"/>
  <c r="Q22" i="85"/>
  <c r="P22" i="85"/>
  <c r="O22" i="85"/>
  <c r="N22" i="85"/>
  <c r="M22" i="85"/>
  <c r="L22" i="85"/>
  <c r="K22" i="85"/>
  <c r="J22" i="85"/>
  <c r="I22" i="85"/>
  <c r="H22" i="85"/>
  <c r="G22" i="85"/>
  <c r="F22" i="85"/>
  <c r="E22" i="85"/>
  <c r="D22" i="85"/>
  <c r="Q21" i="85"/>
  <c r="P21" i="85"/>
  <c r="O21" i="85"/>
  <c r="N21" i="85"/>
  <c r="M21" i="85"/>
  <c r="L21" i="85"/>
  <c r="K21" i="85"/>
  <c r="J21" i="85"/>
  <c r="I21" i="85"/>
  <c r="H21" i="85"/>
  <c r="G21" i="85"/>
  <c r="F21" i="85"/>
  <c r="E21" i="85"/>
  <c r="D21" i="85"/>
  <c r="Q20" i="85"/>
  <c r="P20" i="85"/>
  <c r="O20" i="85"/>
  <c r="N20" i="85"/>
  <c r="M20" i="85"/>
  <c r="L20" i="85"/>
  <c r="K20" i="85"/>
  <c r="J20" i="85"/>
  <c r="I20" i="85"/>
  <c r="H20" i="85"/>
  <c r="G20" i="85"/>
  <c r="F20" i="85"/>
  <c r="E20" i="85"/>
  <c r="D20" i="85"/>
  <c r="Q19" i="85"/>
  <c r="P19" i="85"/>
  <c r="O19" i="85"/>
  <c r="N19" i="85"/>
  <c r="M19" i="85"/>
  <c r="L19" i="85"/>
  <c r="K19" i="85"/>
  <c r="J19" i="85"/>
  <c r="I19" i="85"/>
  <c r="H19" i="85"/>
  <c r="G19" i="85"/>
  <c r="F19" i="85"/>
  <c r="E19" i="85"/>
  <c r="D19" i="85"/>
  <c r="Q18" i="85"/>
  <c r="P18" i="85"/>
  <c r="O18" i="85"/>
  <c r="N18" i="85"/>
  <c r="M18" i="85"/>
  <c r="L18" i="85"/>
  <c r="K18" i="85"/>
  <c r="J18" i="85"/>
  <c r="I18" i="85"/>
  <c r="H18" i="85"/>
  <c r="G18" i="85"/>
  <c r="F18" i="85"/>
  <c r="E18" i="85"/>
  <c r="D18" i="85"/>
  <c r="Q17" i="85"/>
  <c r="P17" i="85"/>
  <c r="O17" i="85"/>
  <c r="N17" i="85"/>
  <c r="M17" i="85"/>
  <c r="L17" i="85"/>
  <c r="K17" i="85"/>
  <c r="J17" i="85"/>
  <c r="I17" i="85"/>
  <c r="H17" i="85"/>
  <c r="G17" i="85"/>
  <c r="F17" i="85"/>
  <c r="E17" i="85"/>
  <c r="D17" i="85"/>
  <c r="Q16" i="85"/>
  <c r="P16" i="85"/>
  <c r="O16" i="85"/>
  <c r="N16" i="85"/>
  <c r="M16" i="85"/>
  <c r="L16" i="85"/>
  <c r="K16" i="85"/>
  <c r="J16" i="85"/>
  <c r="I16" i="85"/>
  <c r="H16" i="85"/>
  <c r="G16" i="85"/>
  <c r="F16" i="85"/>
  <c r="E16" i="85"/>
  <c r="D16" i="85"/>
  <c r="I14" i="85"/>
  <c r="I24" i="85" s="1"/>
  <c r="H14" i="85"/>
  <c r="H24" i="85" s="1"/>
  <c r="G14" i="85"/>
  <c r="G24" i="85" s="1"/>
  <c r="F14" i="85"/>
  <c r="E14" i="85"/>
  <c r="E24" i="85" s="1"/>
  <c r="D14" i="85"/>
  <c r="D24" i="85" s="1"/>
  <c r="C14" i="85"/>
  <c r="N13" i="85"/>
  <c r="O23" i="85" s="1"/>
  <c r="M13" i="85"/>
  <c r="M23" i="85" s="1"/>
  <c r="L13" i="85"/>
  <c r="L23" i="85" s="1"/>
  <c r="K13" i="85"/>
  <c r="K23" i="85" s="1"/>
  <c r="J13" i="85"/>
  <c r="J23" i="85" s="1"/>
  <c r="B49" i="84"/>
  <c r="D36" i="84"/>
  <c r="C36" i="84"/>
  <c r="D33" i="84"/>
  <c r="D40" i="84" s="1"/>
  <c r="C33" i="84"/>
  <c r="E33" i="84" s="1"/>
  <c r="B33" i="84"/>
  <c r="B40" i="84" s="1"/>
  <c r="D32" i="84"/>
  <c r="C32" i="84"/>
  <c r="E32" i="84" s="1"/>
  <c r="B32" i="84"/>
  <c r="D31" i="84"/>
  <c r="C31" i="84"/>
  <c r="E31" i="84" s="1"/>
  <c r="B31" i="84"/>
  <c r="B38" i="84" s="1"/>
  <c r="D30" i="84"/>
  <c r="C30" i="84"/>
  <c r="E30" i="84" s="1"/>
  <c r="B30" i="84"/>
  <c r="B37" i="84" s="1"/>
  <c r="E29" i="84"/>
  <c r="B36" i="84" s="1"/>
  <c r="E36" i="84" s="1"/>
  <c r="D25" i="84"/>
  <c r="E25" i="84" s="1"/>
  <c r="C25" i="84"/>
  <c r="B25" i="84"/>
  <c r="D24" i="84"/>
  <c r="E24" i="84" s="1"/>
  <c r="C24" i="84"/>
  <c r="B24" i="84"/>
  <c r="D23" i="84"/>
  <c r="E23" i="84" s="1"/>
  <c r="C23" i="84"/>
  <c r="B23" i="84"/>
  <c r="D22" i="84"/>
  <c r="E22" i="84" s="1"/>
  <c r="C22" i="84"/>
  <c r="B22" i="84"/>
  <c r="D21" i="84"/>
  <c r="E21" i="84" s="1"/>
  <c r="C21" i="84"/>
  <c r="B21" i="84"/>
  <c r="H6" i="89" l="1"/>
  <c r="E73" i="88"/>
  <c r="I73" i="88"/>
  <c r="M73" i="88"/>
  <c r="E72" i="88"/>
  <c r="I72" i="88"/>
  <c r="B73" i="88"/>
  <c r="F73" i="88"/>
  <c r="J73" i="88"/>
  <c r="N73" i="88"/>
  <c r="D73" i="88"/>
  <c r="H33" i="86"/>
  <c r="L33" i="86"/>
  <c r="P33" i="86"/>
  <c r="O31" i="86"/>
  <c r="C31" i="86"/>
  <c r="E33" i="86"/>
  <c r="H31" i="86"/>
  <c r="L31" i="86"/>
  <c r="P31" i="86"/>
  <c r="B33" i="86"/>
  <c r="F33" i="86"/>
  <c r="J33" i="86"/>
  <c r="N33" i="86"/>
  <c r="G31" i="86"/>
  <c r="I33" i="86"/>
  <c r="E31" i="86"/>
  <c r="I31" i="86"/>
  <c r="M31" i="86"/>
  <c r="C33" i="86"/>
  <c r="G33" i="86"/>
  <c r="K33" i="86"/>
  <c r="O33" i="86"/>
  <c r="K31" i="86"/>
  <c r="M33" i="86"/>
  <c r="N23" i="85"/>
  <c r="D39" i="84"/>
  <c r="D38" i="84"/>
  <c r="E40" i="84"/>
  <c r="D37" i="84"/>
  <c r="E37" i="84" s="1"/>
  <c r="B39" i="84"/>
  <c r="C37" i="84"/>
  <c r="C38" i="84"/>
  <c r="E38" i="84" s="1"/>
  <c r="C39" i="84"/>
  <c r="C40" i="84"/>
  <c r="BV13" i="83"/>
  <c r="G55" i="81"/>
  <c r="G49" i="81"/>
  <c r="J48" i="81"/>
  <c r="J27" i="81" s="1"/>
  <c r="I48" i="81"/>
  <c r="I25" i="81" s="1"/>
  <c r="H48" i="81"/>
  <c r="H25" i="81" s="1"/>
  <c r="G48" i="81"/>
  <c r="F48" i="81"/>
  <c r="F27" i="81" s="1"/>
  <c r="E48" i="81"/>
  <c r="E25" i="81" s="1"/>
  <c r="D48" i="81"/>
  <c r="D25" i="81" s="1"/>
  <c r="C48" i="81"/>
  <c r="B48" i="81"/>
  <c r="B27" i="81" s="1"/>
  <c r="G43" i="81"/>
  <c r="J36" i="81"/>
  <c r="G36" i="81"/>
  <c r="F36" i="81"/>
  <c r="E36" i="81"/>
  <c r="D36" i="81"/>
  <c r="C36" i="81"/>
  <c r="B36" i="81"/>
  <c r="J35" i="81"/>
  <c r="I35" i="81"/>
  <c r="H35" i="81"/>
  <c r="G35" i="81"/>
  <c r="J34" i="81"/>
  <c r="I34" i="81"/>
  <c r="H34" i="81"/>
  <c r="G34" i="81"/>
  <c r="J33" i="81"/>
  <c r="I33" i="81"/>
  <c r="H33" i="81"/>
  <c r="G33" i="81"/>
  <c r="J32" i="81"/>
  <c r="I32" i="81"/>
  <c r="H32" i="81"/>
  <c r="G32" i="81"/>
  <c r="J31" i="81"/>
  <c r="I31" i="81"/>
  <c r="H31" i="81"/>
  <c r="G31" i="81"/>
  <c r="J30" i="81"/>
  <c r="I30" i="81"/>
  <c r="I36" i="81" s="1"/>
  <c r="H30" i="81"/>
  <c r="H36" i="81" s="1"/>
  <c r="G30" i="81"/>
  <c r="H27" i="81"/>
  <c r="G27" i="81"/>
  <c r="D27" i="81"/>
  <c r="C27" i="81"/>
  <c r="J26" i="81"/>
  <c r="I26" i="81"/>
  <c r="H26" i="81"/>
  <c r="G26" i="81"/>
  <c r="F26" i="81"/>
  <c r="E26" i="81"/>
  <c r="D26" i="81"/>
  <c r="C26" i="81"/>
  <c r="B26" i="81"/>
  <c r="J25" i="81"/>
  <c r="G25" i="81"/>
  <c r="F25" i="81"/>
  <c r="C25" i="81"/>
  <c r="B25" i="81"/>
  <c r="J24" i="81"/>
  <c r="H24" i="81"/>
  <c r="G24" i="81"/>
  <c r="F24" i="81"/>
  <c r="D24" i="81"/>
  <c r="C24" i="81"/>
  <c r="B24" i="81"/>
  <c r="H23" i="81"/>
  <c r="G23" i="81"/>
  <c r="D23" i="81"/>
  <c r="C23" i="81"/>
  <c r="I20" i="81"/>
  <c r="H20" i="81"/>
  <c r="F20" i="81"/>
  <c r="E20" i="81"/>
  <c r="D20" i="81"/>
  <c r="C20" i="81"/>
  <c r="B20" i="81"/>
  <c r="J19" i="81"/>
  <c r="I19" i="81"/>
  <c r="H19" i="81"/>
  <c r="G19" i="81"/>
  <c r="J18" i="81"/>
  <c r="I18" i="81"/>
  <c r="H18" i="81"/>
  <c r="G18" i="81"/>
  <c r="J17" i="81"/>
  <c r="I17" i="81"/>
  <c r="H17" i="81"/>
  <c r="G17" i="81"/>
  <c r="J16" i="81"/>
  <c r="I16" i="81"/>
  <c r="H16" i="81"/>
  <c r="G16" i="81"/>
  <c r="J15" i="81"/>
  <c r="J20" i="81" s="1"/>
  <c r="I15" i="81"/>
  <c r="H15" i="81"/>
  <c r="G15" i="81"/>
  <c r="G20" i="81" s="1"/>
  <c r="J11" i="81"/>
  <c r="I11" i="81"/>
  <c r="H11" i="81"/>
  <c r="G11" i="81"/>
  <c r="F11" i="81"/>
  <c r="E11" i="81"/>
  <c r="D11" i="81"/>
  <c r="C11" i="81"/>
  <c r="B11" i="81"/>
  <c r="J10" i="81"/>
  <c r="I10" i="81"/>
  <c r="H10" i="81"/>
  <c r="G10" i="81"/>
  <c r="F10" i="81"/>
  <c r="E10" i="81"/>
  <c r="D10" i="81"/>
  <c r="C10" i="81"/>
  <c r="B10" i="81"/>
  <c r="J9" i="81"/>
  <c r="I9" i="81"/>
  <c r="H9" i="81"/>
  <c r="G9" i="81"/>
  <c r="F9" i="81"/>
  <c r="E9" i="81"/>
  <c r="D9" i="81"/>
  <c r="C9" i="81"/>
  <c r="B9" i="81"/>
  <c r="AP34" i="80"/>
  <c r="AO34" i="80"/>
  <c r="AN34" i="80"/>
  <c r="AM34" i="80"/>
  <c r="AL34" i="80"/>
  <c r="AJ34" i="80"/>
  <c r="AI34" i="80"/>
  <c r="AH34" i="80"/>
  <c r="AG34" i="80"/>
  <c r="AF34" i="80"/>
  <c r="AD34" i="80"/>
  <c r="AC34" i="80"/>
  <c r="AB34" i="80"/>
  <c r="AA34" i="80"/>
  <c r="Z34" i="80"/>
  <c r="X34" i="80"/>
  <c r="W34" i="80"/>
  <c r="V34" i="80"/>
  <c r="U34" i="80"/>
  <c r="T34" i="80"/>
  <c r="R34" i="80"/>
  <c r="Q34" i="80"/>
  <c r="P34" i="80"/>
  <c r="O34" i="80"/>
  <c r="N34" i="80"/>
  <c r="L34" i="80"/>
  <c r="K34" i="80"/>
  <c r="J34" i="80"/>
  <c r="I34" i="80"/>
  <c r="H34" i="80"/>
  <c r="F34" i="80"/>
  <c r="E34" i="80"/>
  <c r="D34" i="80"/>
  <c r="C34" i="80"/>
  <c r="B34" i="80"/>
  <c r="AP33" i="80"/>
  <c r="AO33" i="80"/>
  <c r="AN33" i="80"/>
  <c r="AM33" i="80"/>
  <c r="AL33" i="80"/>
  <c r="AJ33" i="80"/>
  <c r="AI33" i="80"/>
  <c r="AH33" i="80"/>
  <c r="AG33" i="80"/>
  <c r="AF33" i="80"/>
  <c r="AD33" i="80"/>
  <c r="AC33" i="80"/>
  <c r="AB33" i="80"/>
  <c r="AA33" i="80"/>
  <c r="Z33" i="80"/>
  <c r="X33" i="80"/>
  <c r="W33" i="80"/>
  <c r="V33" i="80"/>
  <c r="U33" i="80"/>
  <c r="T33" i="80"/>
  <c r="R33" i="80"/>
  <c r="Q33" i="80"/>
  <c r="P33" i="80"/>
  <c r="O33" i="80"/>
  <c r="N33" i="80"/>
  <c r="L33" i="80"/>
  <c r="K33" i="80"/>
  <c r="J33" i="80"/>
  <c r="I33" i="80"/>
  <c r="H33" i="80"/>
  <c r="F33" i="80"/>
  <c r="E33" i="80"/>
  <c r="D33" i="80"/>
  <c r="C33" i="80"/>
  <c r="B33" i="80"/>
  <c r="AP32" i="80"/>
  <c r="AO32" i="80"/>
  <c r="AN32" i="80"/>
  <c r="AM32" i="80"/>
  <c r="AL32" i="80"/>
  <c r="AJ32" i="80"/>
  <c r="AI32" i="80"/>
  <c r="AH32" i="80"/>
  <c r="AG32" i="80"/>
  <c r="AF32" i="80"/>
  <c r="AD32" i="80"/>
  <c r="AC32" i="80"/>
  <c r="AB32" i="80"/>
  <c r="AA32" i="80"/>
  <c r="Z32" i="80"/>
  <c r="X32" i="80"/>
  <c r="W32" i="80"/>
  <c r="AP31" i="80"/>
  <c r="AO31" i="80"/>
  <c r="AM31" i="80"/>
  <c r="AL31" i="80"/>
  <c r="AJ31" i="80"/>
  <c r="AI31" i="80"/>
  <c r="AG31" i="80"/>
  <c r="AF31" i="80"/>
  <c r="AD31" i="80"/>
  <c r="AC31" i="80"/>
  <c r="AA31" i="80"/>
  <c r="Z31" i="80"/>
  <c r="X31" i="80"/>
  <c r="W31" i="80"/>
  <c r="U31" i="80"/>
  <c r="T31" i="80"/>
  <c r="R31" i="80"/>
  <c r="Q31" i="80"/>
  <c r="O31" i="80"/>
  <c r="N31" i="80"/>
  <c r="L31" i="80"/>
  <c r="K31" i="80"/>
  <c r="I31" i="80"/>
  <c r="H31" i="80"/>
  <c r="F31" i="80"/>
  <c r="E31" i="80"/>
  <c r="C31" i="80"/>
  <c r="B31" i="80"/>
  <c r="AQ30" i="80"/>
  <c r="AM30" i="80"/>
  <c r="AL30" i="80"/>
  <c r="AK30" i="80"/>
  <c r="AJ30" i="80"/>
  <c r="AI30" i="80"/>
  <c r="AG30" i="80"/>
  <c r="AF30" i="80"/>
  <c r="AE30" i="80"/>
  <c r="AD30" i="80"/>
  <c r="AC30" i="80"/>
  <c r="AA30" i="80"/>
  <c r="Z30" i="80"/>
  <c r="Y30" i="80"/>
  <c r="X30" i="80"/>
  <c r="W30" i="80"/>
  <c r="U30" i="80"/>
  <c r="T30" i="80"/>
  <c r="S30" i="80"/>
  <c r="R30" i="80"/>
  <c r="Q30" i="80"/>
  <c r="O30" i="80"/>
  <c r="N30" i="80"/>
  <c r="M30" i="80"/>
  <c r="L30" i="80"/>
  <c r="K30" i="80"/>
  <c r="I30" i="80"/>
  <c r="H30" i="80"/>
  <c r="G30" i="80"/>
  <c r="F30" i="80"/>
  <c r="E30" i="80"/>
  <c r="D30" i="80"/>
  <c r="C30" i="80"/>
  <c r="B30" i="80"/>
  <c r="AM29" i="80"/>
  <c r="AL29" i="80"/>
  <c r="AJ29" i="80"/>
  <c r="AI29" i="80"/>
  <c r="AG29" i="80"/>
  <c r="AF29" i="80"/>
  <c r="AD29" i="80"/>
  <c r="AC29" i="80"/>
  <c r="AA29" i="80"/>
  <c r="Z29" i="80"/>
  <c r="X29" i="80"/>
  <c r="W29" i="80"/>
  <c r="U29" i="80"/>
  <c r="T29" i="80"/>
  <c r="R29" i="80"/>
  <c r="Q29" i="80"/>
  <c r="O29" i="80"/>
  <c r="N29" i="80"/>
  <c r="L29" i="80"/>
  <c r="K29" i="80"/>
  <c r="I29" i="80"/>
  <c r="H29" i="80"/>
  <c r="F29" i="80"/>
  <c r="C29" i="80"/>
  <c r="B29" i="80"/>
  <c r="AM28" i="80"/>
  <c r="AL28" i="80"/>
  <c r="AK28" i="80"/>
  <c r="AJ28" i="80"/>
  <c r="AI28" i="80"/>
  <c r="AH28" i="80"/>
  <c r="AG28" i="80"/>
  <c r="AF28" i="80"/>
  <c r="AE28" i="80"/>
  <c r="AD28" i="80"/>
  <c r="AC28" i="80"/>
  <c r="AB28" i="80"/>
  <c r="AA28" i="80"/>
  <c r="Z28" i="80"/>
  <c r="Y28" i="80"/>
  <c r="X28" i="80"/>
  <c r="W28" i="80"/>
  <c r="V28" i="80"/>
  <c r="U28" i="80"/>
  <c r="T28" i="80"/>
  <c r="S28" i="80"/>
  <c r="R28" i="80"/>
  <c r="Q28" i="80"/>
  <c r="P28" i="80"/>
  <c r="O28" i="80"/>
  <c r="N28" i="80"/>
  <c r="M28" i="80"/>
  <c r="L28" i="80"/>
  <c r="K28" i="80"/>
  <c r="J28" i="80"/>
  <c r="I28" i="80"/>
  <c r="H28" i="80"/>
  <c r="G28" i="80"/>
  <c r="F28" i="80"/>
  <c r="E28" i="80"/>
  <c r="D28" i="80"/>
  <c r="C28" i="80"/>
  <c r="B28" i="80"/>
  <c r="AN11" i="80"/>
  <c r="AN30" i="80" s="1"/>
  <c r="AK11" i="80"/>
  <c r="AH11" i="80"/>
  <c r="AH30" i="80" s="1"/>
  <c r="AE11" i="80"/>
  <c r="AB11" i="80"/>
  <c r="AB30" i="80" s="1"/>
  <c r="Y11" i="80"/>
  <c r="V11" i="80"/>
  <c r="V30" i="80" s="1"/>
  <c r="S11" i="80"/>
  <c r="P11" i="80"/>
  <c r="P30" i="80" s="1"/>
  <c r="M11" i="80"/>
  <c r="J11" i="80"/>
  <c r="J30" i="80" s="1"/>
  <c r="G11" i="80"/>
  <c r="AQ10" i="80"/>
  <c r="AQ34" i="80" s="1"/>
  <c r="AN10" i="80"/>
  <c r="AK10" i="80"/>
  <c r="AK34" i="80" s="1"/>
  <c r="AH10" i="80"/>
  <c r="AE10" i="80"/>
  <c r="AE34" i="80" s="1"/>
  <c r="AB10" i="80"/>
  <c r="Y10" i="80"/>
  <c r="Y34" i="80" s="1"/>
  <c r="V10" i="80"/>
  <c r="S10" i="80"/>
  <c r="S34" i="80" s="1"/>
  <c r="P10" i="80"/>
  <c r="M10" i="80"/>
  <c r="M34" i="80" s="1"/>
  <c r="J10" i="80"/>
  <c r="G10" i="80"/>
  <c r="G34" i="80" s="1"/>
  <c r="D10" i="80"/>
  <c r="AQ9" i="80"/>
  <c r="AQ33" i="80" s="1"/>
  <c r="AN9" i="80"/>
  <c r="AK9" i="80"/>
  <c r="AK33" i="80" s="1"/>
  <c r="AH9" i="80"/>
  <c r="AE9" i="80"/>
  <c r="AE33" i="80" s="1"/>
  <c r="AB9" i="80"/>
  <c r="Y9" i="80"/>
  <c r="Y33" i="80" s="1"/>
  <c r="V9" i="80"/>
  <c r="S9" i="80"/>
  <c r="S33" i="80" s="1"/>
  <c r="P9" i="80"/>
  <c r="M9" i="80"/>
  <c r="M33" i="80" s="1"/>
  <c r="J9" i="80"/>
  <c r="G9" i="80"/>
  <c r="G33" i="80" s="1"/>
  <c r="D9" i="80"/>
  <c r="AQ8" i="80"/>
  <c r="AQ32" i="80" s="1"/>
  <c r="AN8" i="80"/>
  <c r="AK8" i="80"/>
  <c r="AK32" i="80" s="1"/>
  <c r="AH8" i="80"/>
  <c r="AE8" i="80"/>
  <c r="AE32" i="80" s="1"/>
  <c r="AB8" i="80"/>
  <c r="Y8" i="80"/>
  <c r="Y32" i="80" s="1"/>
  <c r="V8" i="80"/>
  <c r="S8" i="80"/>
  <c r="P8" i="80"/>
  <c r="M8" i="80"/>
  <c r="J8" i="80"/>
  <c r="G8" i="80"/>
  <c r="D8" i="80"/>
  <c r="AQ7" i="80"/>
  <c r="AQ31" i="80" s="1"/>
  <c r="AN7" i="80"/>
  <c r="AN31" i="80" s="1"/>
  <c r="AK7" i="80"/>
  <c r="AK31" i="80" s="1"/>
  <c r="AH7" i="80"/>
  <c r="AH31" i="80" s="1"/>
  <c r="AE7" i="80"/>
  <c r="AE31" i="80" s="1"/>
  <c r="AB7" i="80"/>
  <c r="AB31" i="80" s="1"/>
  <c r="Y7" i="80"/>
  <c r="Y31" i="80" s="1"/>
  <c r="V7" i="80"/>
  <c r="V31" i="80" s="1"/>
  <c r="S7" i="80"/>
  <c r="S31" i="80" s="1"/>
  <c r="P7" i="80"/>
  <c r="P31" i="80" s="1"/>
  <c r="M7" i="80"/>
  <c r="M31" i="80" s="1"/>
  <c r="J7" i="80"/>
  <c r="J31" i="80" s="1"/>
  <c r="G7" i="80"/>
  <c r="G31" i="80" s="1"/>
  <c r="D7" i="80"/>
  <c r="D31" i="80" s="1"/>
  <c r="AN6" i="80"/>
  <c r="AN29" i="80" s="1"/>
  <c r="AK6" i="80"/>
  <c r="AK29" i="80" s="1"/>
  <c r="AH6" i="80"/>
  <c r="AH29" i="80" s="1"/>
  <c r="AE6" i="80"/>
  <c r="AE29" i="80" s="1"/>
  <c r="AB6" i="80"/>
  <c r="AB29" i="80" s="1"/>
  <c r="Y6" i="80"/>
  <c r="Y29" i="80" s="1"/>
  <c r="V6" i="80"/>
  <c r="V29" i="80" s="1"/>
  <c r="S6" i="80"/>
  <c r="S29" i="80" s="1"/>
  <c r="P6" i="80"/>
  <c r="P29" i="80" s="1"/>
  <c r="M6" i="80"/>
  <c r="M29" i="80" s="1"/>
  <c r="J6" i="80"/>
  <c r="J29" i="80" s="1"/>
  <c r="H6" i="80"/>
  <c r="G6" i="80"/>
  <c r="G29" i="80" s="1"/>
  <c r="E6" i="80"/>
  <c r="E29" i="80" s="1"/>
  <c r="D6" i="80"/>
  <c r="D29" i="80" s="1"/>
  <c r="B6" i="80"/>
  <c r="AN5" i="80"/>
  <c r="AN28" i="80" s="1"/>
  <c r="AK5" i="80"/>
  <c r="J44" i="79"/>
  <c r="I44" i="79"/>
  <c r="H44" i="79"/>
  <c r="G44" i="79"/>
  <c r="F44" i="79"/>
  <c r="E44" i="79"/>
  <c r="D44" i="79"/>
  <c r="K43" i="79"/>
  <c r="J43" i="79"/>
  <c r="I43" i="79"/>
  <c r="H43" i="79"/>
  <c r="G43" i="79"/>
  <c r="F43" i="79"/>
  <c r="E43" i="79"/>
  <c r="D43" i="79"/>
  <c r="K42" i="79"/>
  <c r="J42" i="79"/>
  <c r="I42" i="79"/>
  <c r="H42" i="79"/>
  <c r="G42" i="79"/>
  <c r="F42" i="79"/>
  <c r="E42" i="79"/>
  <c r="D42" i="79"/>
  <c r="K41" i="79"/>
  <c r="J41" i="79"/>
  <c r="I41" i="79"/>
  <c r="H41" i="79"/>
  <c r="G41" i="79"/>
  <c r="F41" i="79"/>
  <c r="E41" i="79"/>
  <c r="D41" i="79"/>
  <c r="K40" i="79"/>
  <c r="J40" i="79"/>
  <c r="I40" i="79"/>
  <c r="H40" i="79"/>
  <c r="G40" i="79"/>
  <c r="F40" i="79"/>
  <c r="E40" i="79"/>
  <c r="D40" i="79"/>
  <c r="K39" i="79"/>
  <c r="J39" i="79"/>
  <c r="I39" i="79"/>
  <c r="H39" i="79"/>
  <c r="G39" i="79"/>
  <c r="F39" i="79"/>
  <c r="E39" i="79"/>
  <c r="D39" i="79"/>
  <c r="K38" i="79"/>
  <c r="J38" i="79"/>
  <c r="I38" i="79"/>
  <c r="H38" i="79"/>
  <c r="G38" i="79"/>
  <c r="F38" i="79"/>
  <c r="E38" i="79"/>
  <c r="D38" i="79"/>
  <c r="K37" i="79"/>
  <c r="J37" i="79"/>
  <c r="I37" i="79"/>
  <c r="H37" i="79"/>
  <c r="G37" i="79"/>
  <c r="F37" i="79"/>
  <c r="E37" i="79"/>
  <c r="D37" i="79"/>
  <c r="L36" i="79"/>
  <c r="K36" i="79"/>
  <c r="J36" i="79"/>
  <c r="I36" i="79"/>
  <c r="H36" i="79"/>
  <c r="G36" i="79"/>
  <c r="F36" i="79"/>
  <c r="E36" i="79"/>
  <c r="D36" i="79"/>
  <c r="K35" i="79"/>
  <c r="J35" i="79"/>
  <c r="I35" i="79"/>
  <c r="H35" i="79"/>
  <c r="G35" i="79"/>
  <c r="F35" i="79"/>
  <c r="E35" i="79"/>
  <c r="D35" i="79"/>
  <c r="L34" i="79"/>
  <c r="K34" i="79"/>
  <c r="J34" i="79"/>
  <c r="I34" i="79"/>
  <c r="H34" i="79"/>
  <c r="G34" i="79"/>
  <c r="F34" i="79"/>
  <c r="E34" i="79"/>
  <c r="D34" i="79"/>
  <c r="L33" i="79"/>
  <c r="K33" i="79"/>
  <c r="J33" i="79"/>
  <c r="I33" i="79"/>
  <c r="H33" i="79"/>
  <c r="G33" i="79"/>
  <c r="F33" i="79"/>
  <c r="E33" i="79"/>
  <c r="D33" i="79"/>
  <c r="L32" i="79"/>
  <c r="K32" i="79"/>
  <c r="J32" i="79"/>
  <c r="I32" i="79"/>
  <c r="H32" i="79"/>
  <c r="G32" i="79"/>
  <c r="F32" i="79"/>
  <c r="E32" i="79"/>
  <c r="D32" i="79"/>
  <c r="L31" i="79"/>
  <c r="K31" i="79"/>
  <c r="J31" i="79"/>
  <c r="I31" i="79"/>
  <c r="H31" i="79"/>
  <c r="G31" i="79"/>
  <c r="F31" i="79"/>
  <c r="E31" i="79"/>
  <c r="D31" i="79"/>
  <c r="M30" i="79"/>
  <c r="L30" i="79"/>
  <c r="K30" i="79"/>
  <c r="J30" i="79"/>
  <c r="I30" i="79"/>
  <c r="H30" i="79"/>
  <c r="G30" i="79"/>
  <c r="F30" i="79"/>
  <c r="E30" i="79"/>
  <c r="D30" i="79"/>
  <c r="M29" i="79"/>
  <c r="L29" i="79"/>
  <c r="K29" i="79"/>
  <c r="J29" i="79"/>
  <c r="I29" i="79"/>
  <c r="H29" i="79"/>
  <c r="G29" i="79"/>
  <c r="F29" i="79"/>
  <c r="E29" i="79"/>
  <c r="D29" i="79"/>
  <c r="E39" i="84" l="1"/>
  <c r="E23" i="81"/>
  <c r="I23" i="81"/>
  <c r="E27" i="81"/>
  <c r="I27" i="81"/>
  <c r="B23" i="81"/>
  <c r="F23" i="81"/>
  <c r="J23" i="81"/>
  <c r="E24" i="81"/>
  <c r="I24" i="81"/>
  <c r="G18" i="78"/>
  <c r="F18" i="78"/>
  <c r="E18" i="78"/>
  <c r="D18" i="78"/>
  <c r="C18" i="78"/>
  <c r="B18" i="78"/>
  <c r="H14" i="76"/>
  <c r="H13" i="76"/>
  <c r="H12" i="76"/>
  <c r="H11" i="76"/>
  <c r="H10" i="76"/>
  <c r="H9" i="76"/>
  <c r="H8" i="76"/>
  <c r="H7" i="76"/>
  <c r="C21" i="51" l="1"/>
  <c r="C20" i="51"/>
  <c r="C19" i="51"/>
  <c r="C18" i="51"/>
  <c r="C17" i="51"/>
  <c r="C16" i="51"/>
  <c r="C15" i="51"/>
  <c r="C14" i="51"/>
  <c r="C13" i="51"/>
  <c r="C12" i="51"/>
  <c r="C11" i="51"/>
  <c r="C10" i="51"/>
  <c r="C9" i="51"/>
  <c r="C8" i="51"/>
  <c r="C7" i="51"/>
  <c r="C6" i="51"/>
  <c r="C5" i="51"/>
</calcChain>
</file>

<file path=xl/sharedStrings.xml><?xml version="1.0" encoding="utf-8"?>
<sst xmlns="http://schemas.openxmlformats.org/spreadsheetml/2006/main" count="1106" uniqueCount="433">
  <si>
    <t>totaal</t>
  </si>
  <si>
    <t>zware vrachtwagen</t>
  </si>
  <si>
    <t>Andere</t>
  </si>
  <si>
    <t>België</t>
  </si>
  <si>
    <t>lichte vrachtwagen</t>
  </si>
  <si>
    <t>Vlaams Gewest</t>
  </si>
  <si>
    <t>Frankrijk</t>
  </si>
  <si>
    <t>Italië</t>
  </si>
  <si>
    <t>Luxemburg</t>
  </si>
  <si>
    <t>Nederland</t>
  </si>
  <si>
    <t>Verenigd Koninkrijk</t>
  </si>
  <si>
    <t>Estland</t>
  </si>
  <si>
    <t>Hongarije</t>
  </si>
  <si>
    <t>Slovakije</t>
  </si>
  <si>
    <t>Duitsland</t>
  </si>
  <si>
    <t>Letland</t>
  </si>
  <si>
    <t>Malta</t>
  </si>
  <si>
    <t>Zwitserland</t>
  </si>
  <si>
    <t>Bron: Federale politie</t>
  </si>
  <si>
    <t>x wegingen</t>
  </si>
  <si>
    <t>Aantal wegingen</t>
  </si>
  <si>
    <t>10.1. Overlading in het wegvervoer</t>
  </si>
  <si>
    <t>0 tot 2 %</t>
  </si>
  <si>
    <t>5 tot 10 %</t>
  </si>
  <si>
    <t>10 tot 20 %</t>
  </si>
  <si>
    <t>+20%</t>
  </si>
  <si>
    <t>10.3. Overlading op de as van het voertuig</t>
  </si>
  <si>
    <t>+5 %</t>
  </si>
  <si>
    <t>+ 10 %</t>
  </si>
  <si>
    <t>+ 20 %</t>
  </si>
  <si>
    <t>+ 30 %</t>
  </si>
  <si>
    <t>+ 50 %</t>
  </si>
  <si>
    <t>+ 100 %</t>
  </si>
  <si>
    <t>Aantal niet overladen</t>
  </si>
  <si>
    <t>Aantal overladen (= PV of Opm)</t>
  </si>
  <si>
    <t>In totaliteit overladen</t>
  </si>
  <si>
    <t>Enkel op as overladen</t>
  </si>
  <si>
    <t>Overladen op totaliteit en as</t>
  </si>
  <si>
    <t xml:space="preserve">            Niet overladen op totaal</t>
  </si>
  <si>
    <t>0 tot 2 %     overladen op totaal</t>
  </si>
  <si>
    <t>2 tot 5 %     overladen op totaal</t>
  </si>
  <si>
    <t>5 tot 10 %   overladen op totaal</t>
  </si>
  <si>
    <t>10 tot 20 % overladen op totaal</t>
  </si>
  <si>
    <t>+20%          overladen</t>
  </si>
  <si>
    <t xml:space="preserve">                    Niet overladen op as</t>
  </si>
  <si>
    <t>+5%                    overladen op as</t>
  </si>
  <si>
    <t>+ 10 %                overladen op as</t>
  </si>
  <si>
    <t>+ 20 %               overladen op as</t>
  </si>
  <si>
    <t>+ 30 %               overladen op as</t>
  </si>
  <si>
    <t>+ 50 %               overladen op as</t>
  </si>
  <si>
    <t>+ 100 %             overladen op as</t>
  </si>
  <si>
    <t>VK</t>
  </si>
  <si>
    <t>2 tot 5 %</t>
  </si>
  <si>
    <t>EU-19</t>
  </si>
  <si>
    <t>/</t>
  </si>
  <si>
    <t>-</t>
  </si>
  <si>
    <t>EU-24</t>
  </si>
  <si>
    <t>Bevolking op 1 januari</t>
  </si>
  <si>
    <t>Bron: EUROSTAT</t>
  </si>
  <si>
    <t>BRON: Verkeerscentrum Vlaanderen</t>
  </si>
  <si>
    <t>Departement Mobiliteit en Openbare Werken, Verkeerscentrum Vlaanderen</t>
  </si>
  <si>
    <r>
      <t>Bronnen:</t>
    </r>
    <r>
      <rPr>
        <sz val="8"/>
        <color theme="0"/>
        <rFont val="Verdana"/>
        <family val="2"/>
      </rPr>
      <t xml:space="preserve"> Vlaamse Overheid, MOW, Vlaams Verkeerscentrum, VRIND 2012</t>
    </r>
  </si>
  <si>
    <t>Vlaanderen</t>
  </si>
  <si>
    <t>Regio Antwerpen</t>
  </si>
  <si>
    <t>Regio Brussel</t>
  </si>
  <si>
    <t>0-12 u</t>
  </si>
  <si>
    <t>12-24u</t>
  </si>
  <si>
    <t>0-24u</t>
  </si>
  <si>
    <t>Aantal doden bij ongevallen waarin minstens één zware vrachtwagen betrokken is</t>
  </si>
  <si>
    <t xml:space="preserve">Ratio doden in ongevallen waarin minstens één zware vrachtwagen betrokken is per miljoen inwoners </t>
  </si>
  <si>
    <t>Luxemburg (1)</t>
  </si>
  <si>
    <t xml:space="preserve">Figuur 5.22-23-24 : Overlading in het wegvervoer </t>
  </si>
  <si>
    <t>Figuur 5.26-27 : Structurele files in Vlaanderen</t>
  </si>
  <si>
    <t>Figuur 5.15: Internationale vergelijking van de evolutie van het aantal dodelijke slachtoffers op de weg met minstens één zware vrachtwagen betrokken in het ongeval per miljoen inwoners van het land waar het ongeval zich voordeed</t>
  </si>
  <si>
    <t>Figuur 5.29: Filezwaarte op het hoofdwegennet, in kilometeruren per dag (voortschrijdend jaargemiddelde)</t>
  </si>
  <si>
    <r>
      <t xml:space="preserve">Figuur 5.29 : </t>
    </r>
    <r>
      <rPr>
        <sz val="11"/>
        <color theme="0"/>
        <rFont val="Verdana"/>
        <family val="2"/>
      </rPr>
      <t>Filezwaarte op het hoofdwegennet, in kilometeruren per dag (voortschrijdend jaargemiddelde)</t>
    </r>
  </si>
  <si>
    <t>Bron: INM 6.0, Geentjens G., Caerels J., Lauriks W., 2010, Geluidscontouren rond Brussels Airport, Volume 2010, KUL</t>
  </si>
  <si>
    <t xml:space="preserve">http://www.brusselsairport.be/nl/cf/res/pdf/env/nl/contours2011nl </t>
  </si>
  <si>
    <t>45-50</t>
  </si>
  <si>
    <t>50-55</t>
  </si>
  <si>
    <t>55-60</t>
  </si>
  <si>
    <t>60-65</t>
  </si>
  <si>
    <t>65-70</t>
  </si>
  <si>
    <t>Totaal boven 55</t>
  </si>
  <si>
    <t>%</t>
  </si>
  <si>
    <t>Aantal inwoners</t>
  </si>
  <si>
    <t>&gt;70</t>
  </si>
  <si>
    <t>Aantal nachtvluchten Brussels Airport (23u00 - 06u00)</t>
  </si>
  <si>
    <t>index (2000=100)</t>
  </si>
  <si>
    <t>Ostend Airport (23u-6u)</t>
  </si>
  <si>
    <t>Nachtvluchten Oostende (23u-6u)</t>
  </si>
  <si>
    <t>januari</t>
  </si>
  <si>
    <t>februari</t>
  </si>
  <si>
    <t>maart</t>
  </si>
  <si>
    <t>april</t>
  </si>
  <si>
    <t>mei</t>
  </si>
  <si>
    <t>juni</t>
  </si>
  <si>
    <t>juli</t>
  </si>
  <si>
    <t>augustus</t>
  </si>
  <si>
    <t>september</t>
  </si>
  <si>
    <t>oktober</t>
  </si>
  <si>
    <t>november</t>
  </si>
  <si>
    <t>december</t>
  </si>
  <si>
    <t>TOTAAL</t>
  </si>
  <si>
    <t>Bron: MIRA Milieurapport Vlaanderen</t>
  </si>
  <si>
    <r>
      <t>L</t>
    </r>
    <r>
      <rPr>
        <vertAlign val="subscript"/>
        <sz val="10"/>
        <color indexed="9"/>
        <rFont val="Arial"/>
        <family val="2"/>
      </rPr>
      <t>Aeq</t>
    </r>
    <r>
      <rPr>
        <sz val="10"/>
        <color indexed="9"/>
        <rFont val="Arial"/>
        <family val="2"/>
      </rPr>
      <t>,dag,week,steekproef</t>
    </r>
  </si>
  <si>
    <r>
      <t>L</t>
    </r>
    <r>
      <rPr>
        <vertAlign val="subscript"/>
        <sz val="10"/>
        <color indexed="9"/>
        <rFont val="Arial"/>
        <family val="2"/>
      </rPr>
      <t>Aeq</t>
    </r>
    <r>
      <rPr>
        <sz val="10"/>
        <color indexed="9"/>
        <rFont val="Arial"/>
        <family val="2"/>
      </rPr>
      <t>,dag&gt;65dB(A)geluidskaart</t>
    </r>
  </si>
  <si>
    <r>
      <t>L</t>
    </r>
    <r>
      <rPr>
        <vertAlign val="subscript"/>
        <sz val="10"/>
        <color indexed="9"/>
        <rFont val="Arial"/>
        <family val="2"/>
      </rPr>
      <t>Aden</t>
    </r>
    <r>
      <rPr>
        <sz val="10"/>
        <color indexed="9"/>
        <rFont val="Arial"/>
        <family val="2"/>
      </rPr>
      <t>&gt;65dB(A) geluidskaart</t>
    </r>
  </si>
  <si>
    <r>
      <t>L</t>
    </r>
    <r>
      <rPr>
        <vertAlign val="subscript"/>
        <sz val="10"/>
        <color indexed="9"/>
        <rFont val="Arial"/>
        <family val="2"/>
      </rPr>
      <t>Aeq</t>
    </r>
    <r>
      <rPr>
        <sz val="10"/>
        <color indexed="9"/>
        <rFont val="Arial"/>
        <family val="2"/>
      </rPr>
      <t>,dag&gt;65dB(A)geluidskaart - Nieuwe methode</t>
    </r>
  </si>
  <si>
    <r>
      <t>L</t>
    </r>
    <r>
      <rPr>
        <vertAlign val="subscript"/>
        <sz val="10"/>
        <color indexed="9"/>
        <rFont val="Arial"/>
        <family val="2"/>
      </rPr>
      <t>Aden</t>
    </r>
    <r>
      <rPr>
        <sz val="10"/>
        <color indexed="9"/>
        <rFont val="Arial"/>
        <family val="2"/>
      </rPr>
      <t>&gt;65dB(A) geluidskaart - Nieuwe methode</t>
    </r>
  </si>
  <si>
    <t>Het wegverkeer is een belangrijke bron van geluidshinder. De blootstelling van de bevolking aan hoge geluidsdrukniveaus wordt opgevolgd aan de hand van drie indicatoren die het geluidsdrukniveau ter hoogte van de gevel van woningen weergeven:</t>
  </si>
  <si>
    <t>de gemeten indicator LAeq, dag, week, steekproef &gt;65 dB(A);</t>
  </si>
  <si>
    <t>de berekende indicator LAeq, dag, geluidskaart &gt;65dB(A) die de blootstelling overdag weergeeft;</t>
  </si>
  <si>
    <t>de berekende indicator LAden, geluidskaart &gt;65dB(A) die rekening houdt met de behoefte aan rust ’s nachts (Europese standaard).</t>
  </si>
  <si>
    <t>Figuur 5.1: Aandeel van de transportsector in het energieverbruik in Vlaanderen, België, EU-27, OECD en de wereld in 2010 (incl. personenvervoer omgerekend naar %TJ)</t>
  </si>
  <si>
    <t>Bronnen: Eigen bewerkingen van IEA Key World Energy Statistics 2012, IEA Energy Balances of OECD countries 2011, Emis Vito 2011</t>
  </si>
  <si>
    <r>
      <t>Procentueel aandeel, omgezet naar terajoule (10</t>
    </r>
    <r>
      <rPr>
        <b/>
        <vertAlign val="superscript"/>
        <sz val="10"/>
        <color indexed="9"/>
        <rFont val="Arial"/>
        <family val="2"/>
      </rPr>
      <t>12</t>
    </r>
    <r>
      <rPr>
        <b/>
        <sz val="10"/>
        <color indexed="9"/>
        <rFont val="Arial"/>
        <family val="2"/>
      </rPr>
      <t>Joule) waar nodig</t>
    </r>
  </si>
  <si>
    <t>Terajoule (TJ)</t>
  </si>
  <si>
    <t>Transport</t>
  </si>
  <si>
    <t>Industrie</t>
  </si>
  <si>
    <t xml:space="preserve"> (residentieel, tertiair, landbouw, visserij en ander)</t>
  </si>
  <si>
    <t>van PJ</t>
  </si>
  <si>
    <t>van Ktoe</t>
  </si>
  <si>
    <t>EU-27</t>
  </si>
  <si>
    <t>Wereld</t>
  </si>
  <si>
    <t>van Mtoe</t>
  </si>
  <si>
    <t>OECD</t>
  </si>
  <si>
    <t>http://www.emis.vito.be/cijferreeksen</t>
  </si>
  <si>
    <t>http://www.iea.org/stats/balancetable.asp?COUNTRY_CODE=BE + http://www.ab.gov.tr/files/ardb/evt/1_avrupa_birligi/1_6_raporlar/1_3_diger/energy/Energy_Balance_Sheets_2009_2010.pdf</t>
  </si>
  <si>
    <t>http://www.iea.org/stats/balancetable.asp?COUNTRY_CODE=30 + http://www.ab.gov.tr/files/ardb/evt/1_avrupa_birligi/1_6_raporlar/1_3_diger/energy/Energy_Balance_Sheets_2009_2010.pdf</t>
  </si>
  <si>
    <t>Key World Energy Statistics 2012 IEA : http://www.iea.org/publications/freepublications/publication/kwes.pdf</t>
  </si>
  <si>
    <t>TJ % (2010)</t>
  </si>
  <si>
    <t>van ktoe</t>
  </si>
  <si>
    <t>van mtoe</t>
  </si>
  <si>
    <t>Andere= Residentiële en gelijkgestelde sectoren</t>
  </si>
  <si>
    <t>Andere= huishoudens</t>
  </si>
  <si>
    <t>Algemene conversiefactoren voor energie</t>
  </si>
  <si>
    <t>Andere= Huishoudens, diensten en anderen</t>
  </si>
  <si>
    <r>
      <t xml:space="preserve"> </t>
    </r>
    <r>
      <rPr>
        <b/>
        <sz val="12"/>
        <color indexed="9"/>
        <rFont val="Arial"/>
        <family val="2"/>
      </rPr>
      <t xml:space="preserve">TJ </t>
    </r>
    <r>
      <rPr>
        <sz val="12"/>
        <color indexed="9"/>
        <rFont val="Arial"/>
        <family val="2"/>
      </rPr>
      <t xml:space="preserve"> </t>
    </r>
  </si>
  <si>
    <r>
      <t xml:space="preserve"> </t>
    </r>
    <r>
      <rPr>
        <b/>
        <sz val="12"/>
        <color indexed="9"/>
        <rFont val="Arial"/>
        <family val="2"/>
      </rPr>
      <t xml:space="preserve">Gcal </t>
    </r>
    <r>
      <rPr>
        <sz val="12"/>
        <color indexed="9"/>
        <rFont val="Arial"/>
        <family val="2"/>
      </rPr>
      <t xml:space="preserve"> </t>
    </r>
  </si>
  <si>
    <r>
      <t xml:space="preserve"> </t>
    </r>
    <r>
      <rPr>
        <b/>
        <sz val="12"/>
        <color indexed="9"/>
        <rFont val="Arial"/>
        <family val="2"/>
      </rPr>
      <t xml:space="preserve">Mtoe </t>
    </r>
    <r>
      <rPr>
        <sz val="12"/>
        <color indexed="9"/>
        <rFont val="Arial"/>
        <family val="2"/>
      </rPr>
      <t xml:space="preserve"> </t>
    </r>
  </si>
  <si>
    <r>
      <t xml:space="preserve"> </t>
    </r>
    <r>
      <rPr>
        <b/>
        <sz val="12"/>
        <color indexed="9"/>
        <rFont val="Arial"/>
        <family val="2"/>
      </rPr>
      <t xml:space="preserve">MBtu </t>
    </r>
    <r>
      <rPr>
        <sz val="12"/>
        <color indexed="9"/>
        <rFont val="Arial"/>
        <family val="2"/>
      </rPr>
      <t xml:space="preserve"> </t>
    </r>
  </si>
  <si>
    <r>
      <t xml:space="preserve"> </t>
    </r>
    <r>
      <rPr>
        <b/>
        <sz val="12"/>
        <color indexed="9"/>
        <rFont val="Arial"/>
        <family val="2"/>
      </rPr>
      <t xml:space="preserve">GWh </t>
    </r>
    <r>
      <rPr>
        <sz val="12"/>
        <color indexed="9"/>
        <rFont val="Arial"/>
        <family val="2"/>
      </rPr>
      <t xml:space="preserve"> </t>
    </r>
  </si>
  <si>
    <r>
      <t xml:space="preserve"> 2,388 ×10</t>
    </r>
    <r>
      <rPr>
        <vertAlign val="superscript"/>
        <sz val="12"/>
        <rFont val="Arial"/>
        <family val="2"/>
      </rPr>
      <t xml:space="preserve">–5  </t>
    </r>
  </si>
  <si>
    <r>
      <t xml:space="preserve"> 4,1868 ×10</t>
    </r>
    <r>
      <rPr>
        <vertAlign val="superscript"/>
        <sz val="12"/>
        <rFont val="Arial"/>
        <family val="2"/>
      </rPr>
      <t>–3</t>
    </r>
    <r>
      <rPr>
        <sz val="12"/>
        <rFont val="Arial"/>
        <family val="2"/>
      </rPr>
      <t xml:space="preserve">  </t>
    </r>
  </si>
  <si>
    <r>
      <t xml:space="preserve"> 10</t>
    </r>
    <r>
      <rPr>
        <vertAlign val="superscript"/>
        <sz val="12"/>
        <rFont val="Arial"/>
        <family val="2"/>
      </rPr>
      <t xml:space="preserve">–7 </t>
    </r>
    <r>
      <rPr>
        <sz val="12"/>
        <rFont val="Arial"/>
        <family val="2"/>
      </rPr>
      <t xml:space="preserve"> </t>
    </r>
  </si>
  <si>
    <r>
      <t xml:space="preserve"> 1,163 ×10</t>
    </r>
    <r>
      <rPr>
        <vertAlign val="superscript"/>
        <sz val="12"/>
        <rFont val="Arial"/>
        <family val="2"/>
      </rPr>
      <t xml:space="preserve">–3 </t>
    </r>
    <r>
      <rPr>
        <sz val="12"/>
        <rFont val="Arial"/>
        <family val="2"/>
      </rPr>
      <t xml:space="preserve"> </t>
    </r>
  </si>
  <si>
    <r>
      <t xml:space="preserve">10 </t>
    </r>
    <r>
      <rPr>
        <vertAlign val="superscript"/>
        <sz val="10"/>
        <rFont val="Arial"/>
        <family val="2"/>
      </rPr>
      <t>7</t>
    </r>
  </si>
  <si>
    <r>
      <t xml:space="preserve">3,968 ×10 </t>
    </r>
    <r>
      <rPr>
        <vertAlign val="superscript"/>
        <sz val="12"/>
        <rFont val="Arial"/>
        <family val="2"/>
      </rPr>
      <t xml:space="preserve">7  </t>
    </r>
  </si>
  <si>
    <r>
      <t xml:space="preserve"> 1,0551 ×10</t>
    </r>
    <r>
      <rPr>
        <vertAlign val="superscript"/>
        <sz val="12"/>
        <rFont val="Arial"/>
        <family val="2"/>
      </rPr>
      <t>–3</t>
    </r>
    <r>
      <rPr>
        <sz val="12"/>
        <rFont val="Arial"/>
        <family val="2"/>
      </rPr>
      <t xml:space="preserve">  </t>
    </r>
  </si>
  <si>
    <r>
      <t xml:space="preserve"> 2,52 ×10</t>
    </r>
    <r>
      <rPr>
        <vertAlign val="superscript"/>
        <sz val="12"/>
        <rFont val="Arial"/>
        <family val="2"/>
      </rPr>
      <t>–8</t>
    </r>
    <r>
      <rPr>
        <sz val="12"/>
        <rFont val="Arial"/>
        <family val="2"/>
      </rPr>
      <t xml:space="preserve">  </t>
    </r>
  </si>
  <si>
    <r>
      <t xml:space="preserve"> 2,931 ×10</t>
    </r>
    <r>
      <rPr>
        <vertAlign val="superscript"/>
        <sz val="12"/>
        <rFont val="Arial"/>
        <family val="2"/>
      </rPr>
      <t>–4</t>
    </r>
    <r>
      <rPr>
        <sz val="12"/>
        <rFont val="Arial"/>
        <family val="2"/>
      </rPr>
      <t xml:space="preserve">  </t>
    </r>
  </si>
  <si>
    <r>
      <t xml:space="preserve"> 8,6 ×10</t>
    </r>
    <r>
      <rPr>
        <vertAlign val="superscript"/>
        <sz val="12"/>
        <rFont val="Arial"/>
        <family val="2"/>
      </rPr>
      <t>–5</t>
    </r>
    <r>
      <rPr>
        <sz val="12"/>
        <rFont val="Arial"/>
        <family val="2"/>
      </rPr>
      <t xml:space="preserve">  </t>
    </r>
  </si>
  <si>
    <t>Figuur 5.2: Jaarlijkse procentuele verandering van het energiegebruik in Vlaanderen (exclusief bunkers en volgens PJ) en in de transportsector (personen en goederen)</t>
  </si>
  <si>
    <t>bron: VITO 2011</t>
  </si>
  <si>
    <t>URL</t>
  </si>
  <si>
    <t>http://www.emis.vito.be/energiebalans-vlaanderen</t>
  </si>
  <si>
    <t>http://www.emis.vito.be/sites/default/files/pages/1332/2012/voorlopig_rapport_energiebalans_2011_FINAAL_met_balans.pdf</t>
  </si>
  <si>
    <t>eenheid: petajoule (PJ) of 1000 terajoule</t>
  </si>
  <si>
    <t>Vlaams gewest</t>
  </si>
  <si>
    <t>wegvervoer</t>
  </si>
  <si>
    <t>spoorvervoer</t>
  </si>
  <si>
    <t>binnenscheepvaart</t>
  </si>
  <si>
    <t>luchtvaart</t>
  </si>
  <si>
    <t>Transport door pijpleidingen</t>
  </si>
  <si>
    <t>sectortotaal</t>
  </si>
  <si>
    <t>Bruto consumptie</t>
  </si>
  <si>
    <t>totaal/primair energiegebruik (totaal incl. bunkers)</t>
  </si>
  <si>
    <t>internationale lucht- en scheepvaartbunker</t>
  </si>
  <si>
    <t>eenheid: Percentuele groei</t>
  </si>
  <si>
    <r>
      <t>(bruto) primair energieverbruik</t>
    </r>
    <r>
      <rPr>
        <sz val="9"/>
        <color rgb="FF000000"/>
        <rFont val="Arial"/>
        <family val="2"/>
      </rPr>
      <t>: hoeveelheid primaire energie die nodig is om aan de vraag naar energie binnen een bepaald gebied te voldoen. Men kan nog een onderscheid maken tussen het bruto verbruik (ook wel 'primair verbruik') en het bruto binnenlands verbruik. Het bruto binnenlands verbruik is het bruto verbruik verminderd met de leveringen aan zeeschepen (bunkering in de internationale luchtvaart).</t>
    </r>
  </si>
  <si>
    <t>Voor de inschatting van het energieverbruik in de scheepvaart werden de cijfers van het EMMOSS model overgenomen tot en met 2009.</t>
  </si>
  <si>
    <t>Voor spoorvervoer werd voor dieselverbruik de cijfers vanuit het EMMOSS model ingegeven en werd het elektriciteitsverbruik van 2009 voorlopig overgenomen uit de balans van 2008.</t>
  </si>
  <si>
    <t>Voor het wegverkeer zijn de cijfers overgenomen uit het MIMOSA model tot en met 2009.</t>
  </si>
  <si>
    <t>Voor het vervoer door pijpleidingen werden voor aardgas de cijfers van 2008 overgenomen. Voor elektriciteit werd het cijfer van de netbeheerders (2009) overgenomen.</t>
  </si>
  <si>
    <t>Voor binnenlands luchtvaartverkeer werden cijfers van 2008 overgenomen als voorlopige inschatting.</t>
  </si>
  <si>
    <t>Voor de internationale bunkers werd voor internationale scheepvaart cijfers overgenomen uit de voorlopige Belgische petroleumbalans voor 2009. Het kerosineverbruik werd constant gehouden aan dat van 2008.</t>
  </si>
  <si>
    <t>Figuur 5.3: Evolutie in CO2-intensiteit (kton per mio tkm) van het goederenvervoer in Vlaanderen voor de verschillende vervoerswijzen 1998-2011 (index 2000 = 100 , goederen + personen)</t>
  </si>
  <si>
    <t xml:space="preserve">bron: Eigen bewerkingen van Dynamische Kernset MIRA/VMM (www.milieurapport.be), NMBS , PBV (Vlaams Gewest), VITO 2011 , FOD MV </t>
  </si>
  <si>
    <t>Datum: 05/06/2013</t>
  </si>
  <si>
    <t xml:space="preserve">eenheid: J </t>
  </si>
  <si>
    <t>weg</t>
  </si>
  <si>
    <t>spoor</t>
  </si>
  <si>
    <t>binnenvaart</t>
  </si>
  <si>
    <t>eenheid: tkm *10^9 (enkel goederen)</t>
  </si>
  <si>
    <t>mia</t>
  </si>
  <si>
    <t>PBV (Vlaams Gewest) : http://www4.vlaanderen.be/sites/svr/Cijfers/Pages/Excel.aspx en 2011 : http://www.emis.vito.be/sites/default/files/pages/1332/2012/voorlopig_rapport_energiebalans_2011_FINAAL_met_balans.pdf</t>
  </si>
  <si>
    <t>NMBS</t>
  </si>
  <si>
    <t xml:space="preserve">Tot en met 2003 publiceerde de NMBS cijfers op basis van facturatiegegevens. </t>
  </si>
  <si>
    <t>FOD MV</t>
  </si>
  <si>
    <t>Sinds 2004 zijn ook cijfers op basis van het vrachtopvolgingssysteem van de NMBS beschikbaar. Vanaf 2007 wordt het aantal tonkilometer berekend o.b.v vrachtopvolgingssysteem.</t>
  </si>
  <si>
    <t>eenheid: tkm (enkel goederen)</t>
  </si>
  <si>
    <t>http://www.b-holding.be/over-ons-bedrijf/pers/mediaberichten/verbetering-van-het-recurrent-bedrijfsresultaat-ebitda</t>
  </si>
  <si>
    <t>2010 en 2011 op basis van proportie vlaanderen evolutie</t>
  </si>
  <si>
    <t>eenheid: J/tkm</t>
  </si>
  <si>
    <t>J/tkm index 1998=100</t>
  </si>
  <si>
    <t>MIRA Kernset Milieudata 2010</t>
  </si>
  <si>
    <r>
      <t>Emissie van broeikasgassen in kton CO</t>
    </r>
    <r>
      <rPr>
        <b/>
        <vertAlign val="subscript"/>
        <sz val="10"/>
        <rFont val="Arial"/>
        <family val="2"/>
      </rPr>
      <t>2</t>
    </r>
    <r>
      <rPr>
        <b/>
        <sz val="10"/>
        <rFont val="Arial"/>
        <family val="2"/>
      </rPr>
      <t>-equivalenten (Vlaanderen, 1990-2009)</t>
    </r>
  </si>
  <si>
    <t>Bron: MIRA op basis van EIL (VMM)</t>
  </si>
  <si>
    <t>sector</t>
  </si>
  <si>
    <t>deelsector</t>
  </si>
  <si>
    <t>component</t>
  </si>
  <si>
    <t>ener-getisch ?</t>
  </si>
  <si>
    <t>stof</t>
  </si>
  <si>
    <t>2011*</t>
  </si>
  <si>
    <t>verschil 2009 t.o.v. 2008 in absolute termen</t>
  </si>
  <si>
    <t>verschil 2009 t.o.v. 2008 in %</t>
  </si>
  <si>
    <t>verschil 2009 t.o.v. 2007 in absolute termen</t>
  </si>
  <si>
    <t>verschil 2009 t.o.v. 2007 in %</t>
  </si>
  <si>
    <t>5 Transport</t>
  </si>
  <si>
    <t>5.1 wegverkeer</t>
  </si>
  <si>
    <t>personenvervoer</t>
  </si>
  <si>
    <t>ja</t>
  </si>
  <si>
    <r>
      <t>CO</t>
    </r>
    <r>
      <rPr>
        <vertAlign val="subscript"/>
        <sz val="8"/>
        <rFont val="Arial"/>
        <family val="2"/>
      </rPr>
      <t>2</t>
    </r>
  </si>
  <si>
    <t>goederenvervoer</t>
  </si>
  <si>
    <t>5.2 inlandse luchtvaart</t>
  </si>
  <si>
    <t>inlandse vluchten (personen + militair) =&gt; niets van militair</t>
  </si>
  <si>
    <t>5.3 inlandse scheepvaart</t>
  </si>
  <si>
    <t>binnenvaart (goederen)</t>
  </si>
  <si>
    <t>binnenlandse zeescheepvaart (goederen)</t>
  </si>
  <si>
    <t>5.5 spoorverkeer</t>
  </si>
  <si>
    <t>personenvervoer d.m.v. dieseltreinen</t>
  </si>
  <si>
    <t>goederenvervoer d.m.v. dieseltreinen</t>
  </si>
  <si>
    <t>goederen (brandstofgebruik)</t>
  </si>
  <si>
    <r>
      <t>CH</t>
    </r>
    <r>
      <rPr>
        <vertAlign val="subscript"/>
        <sz val="8"/>
        <rFont val="Arial"/>
        <family val="2"/>
      </rPr>
      <t>4</t>
    </r>
  </si>
  <si>
    <t>personen (brandstofgebruik)</t>
  </si>
  <si>
    <t>totaal (incl. militair) =&gt; niets van militair</t>
  </si>
  <si>
    <r>
      <t>N</t>
    </r>
    <r>
      <rPr>
        <vertAlign val="subscript"/>
        <sz val="8"/>
        <rFont val="Arial"/>
        <family val="2"/>
      </rPr>
      <t>2</t>
    </r>
    <r>
      <rPr>
        <sz val="8"/>
        <rFont val="Arial"/>
        <family val="2"/>
      </rPr>
      <t>O</t>
    </r>
  </si>
  <si>
    <t>nee</t>
  </si>
  <si>
    <t>HFK's</t>
  </si>
  <si>
    <t>alle gassen samen</t>
  </si>
  <si>
    <t>Vlaanderen (excl. bunkers)</t>
  </si>
  <si>
    <t>totaal te verrekenen bij toetsing aan Kyoto-doelstelling**</t>
  </si>
  <si>
    <t>index voor alle gassen samen</t>
  </si>
  <si>
    <t>Kyoto-doelstelling voor Vlaanderen in de periode 2008-2012</t>
  </si>
  <si>
    <r>
      <t>kton CO</t>
    </r>
    <r>
      <rPr>
        <b/>
        <vertAlign val="subscript"/>
        <sz val="8"/>
        <color indexed="8"/>
        <rFont val="Arial"/>
        <family val="2"/>
      </rPr>
      <t>2</t>
    </r>
    <r>
      <rPr>
        <b/>
        <sz val="8"/>
        <color indexed="8"/>
        <rFont val="Arial"/>
        <family val="2"/>
      </rPr>
      <t>-eq per jaar</t>
    </r>
  </si>
  <si>
    <t>X Internationale bunkers</t>
  </si>
  <si>
    <t>scheepvaart</t>
  </si>
  <si>
    <t>stand databank 22 september 2010</t>
  </si>
  <si>
    <t>* De cijfers voor 2009 zijn voorlopig.</t>
  </si>
  <si>
    <r>
      <t>** De Kyoto-doelstelling voor Vlaanderen bedraagt 82 463 kton CO</t>
    </r>
    <r>
      <rPr>
        <vertAlign val="subscript"/>
        <sz val="8"/>
        <rFont val="Arial"/>
        <family val="2"/>
      </rPr>
      <t>2</t>
    </r>
    <r>
      <rPr>
        <sz val="8"/>
        <rFont val="Arial"/>
        <family val="2"/>
      </rPr>
      <t>-eq als gemiddelde jaarlijkse broeikasgasuitstoot in de periode 2008-2012.</t>
    </r>
  </si>
  <si>
    <t>Opmerkingen:</t>
  </si>
  <si>
    <r>
      <t>- Met 'alle gassen' wordt de korf van 6 broeikasgassen bedoeld die zijn opgenomen in het Kyoto-protocol: CO</t>
    </r>
    <r>
      <rPr>
        <vertAlign val="subscript"/>
        <sz val="8"/>
        <rFont val="Arial"/>
        <family val="2"/>
      </rPr>
      <t>2</t>
    </r>
    <r>
      <rPr>
        <sz val="8"/>
        <rFont val="Arial"/>
        <family val="2"/>
      </rPr>
      <t>, CH</t>
    </r>
    <r>
      <rPr>
        <vertAlign val="subscript"/>
        <sz val="8"/>
        <rFont val="Arial"/>
        <family val="2"/>
      </rPr>
      <t>4</t>
    </r>
    <r>
      <rPr>
        <sz val="8"/>
        <rFont val="Arial"/>
        <family val="2"/>
      </rPr>
      <t>, N</t>
    </r>
    <r>
      <rPr>
        <vertAlign val="subscript"/>
        <sz val="8"/>
        <rFont val="Arial"/>
        <family val="2"/>
      </rPr>
      <t>2</t>
    </r>
    <r>
      <rPr>
        <sz val="8"/>
        <rFont val="Arial"/>
        <family val="2"/>
      </rPr>
      <t>O, HFK's, PFK's en SF</t>
    </r>
    <r>
      <rPr>
        <vertAlign val="subscript"/>
        <sz val="8"/>
        <rFont val="Arial"/>
        <family val="2"/>
      </rPr>
      <t>6</t>
    </r>
    <r>
      <rPr>
        <sz val="8"/>
        <rFont val="Arial"/>
        <family val="2"/>
      </rPr>
      <t>;</t>
    </r>
  </si>
  <si>
    <r>
      <t>- Voor HFK's, PFK's en SF</t>
    </r>
    <r>
      <rPr>
        <vertAlign val="subscript"/>
        <sz val="8"/>
        <rFont val="Arial"/>
        <family val="2"/>
      </rPr>
      <t>6</t>
    </r>
    <r>
      <rPr>
        <sz val="8"/>
        <rFont val="Arial"/>
        <family val="2"/>
      </rPr>
      <t xml:space="preserve"> zijn maar cijfers beschikbaar vanaf 1995. Voor de totalen van 'alle gassen samen' werd bij het jaar 1990 voor HFK's, PFK's en SF</t>
    </r>
    <r>
      <rPr>
        <vertAlign val="subscript"/>
        <sz val="8"/>
        <rFont val="Arial"/>
        <family val="2"/>
      </rPr>
      <t>6</t>
    </r>
    <r>
      <rPr>
        <sz val="8"/>
        <rFont val="Arial"/>
        <family val="2"/>
      </rPr>
      <t xml:space="preserve"> het cijfer van 1995 als constante overgenomen voor het jaar 1990.</t>
    </r>
  </si>
  <si>
    <r>
      <t>- Voor de omrekening van tonnages naar CO</t>
    </r>
    <r>
      <rPr>
        <vertAlign val="subscript"/>
        <sz val="8"/>
        <rFont val="Arial"/>
        <family val="2"/>
      </rPr>
      <t>2</t>
    </r>
    <r>
      <rPr>
        <sz val="8"/>
        <rFont val="Arial"/>
        <family val="2"/>
      </rPr>
      <t>-equivalenten zijn in deze tabel de GWP-waarden uit het 'Second Assessment Report' van IPCC uit 1996 gebruikt, overeenkomstig de rapporteringsvereisten voor het Klimaatverdrag (UNFCCC): 1 voor CO</t>
    </r>
    <r>
      <rPr>
        <vertAlign val="subscript"/>
        <sz val="8"/>
        <rFont val="Arial"/>
        <family val="2"/>
      </rPr>
      <t>2</t>
    </r>
    <r>
      <rPr>
        <sz val="8"/>
        <rFont val="Arial"/>
        <family val="2"/>
      </rPr>
      <t>, 21 voor CH</t>
    </r>
    <r>
      <rPr>
        <vertAlign val="subscript"/>
        <sz val="8"/>
        <rFont val="Arial"/>
        <family val="2"/>
      </rPr>
      <t>4</t>
    </r>
    <r>
      <rPr>
        <sz val="8"/>
        <rFont val="Arial"/>
        <family val="2"/>
      </rPr>
      <t>, 310 voor N</t>
    </r>
    <r>
      <rPr>
        <vertAlign val="subscript"/>
        <sz val="8"/>
        <rFont val="Arial"/>
        <family val="2"/>
      </rPr>
      <t>2</t>
    </r>
    <r>
      <rPr>
        <sz val="8"/>
        <rFont val="Arial"/>
        <family val="2"/>
      </rPr>
      <t>O, 23 900 voor SF</t>
    </r>
    <r>
      <rPr>
        <vertAlign val="subscript"/>
        <sz val="8"/>
        <rFont val="Arial"/>
        <family val="2"/>
      </rPr>
      <t>6</t>
    </r>
    <r>
      <rPr>
        <sz val="8"/>
        <rFont val="Arial"/>
        <family val="2"/>
      </rPr>
      <t>, 140 à 11 700 voor de verschillende HFK's en 6 500 à 9 200 voor de verschillende PFK's.</t>
    </r>
  </si>
  <si>
    <r>
      <t>- CO</t>
    </r>
    <r>
      <rPr>
        <vertAlign val="subscript"/>
        <sz val="8"/>
        <rFont val="Arial"/>
        <family val="2"/>
      </rPr>
      <t>2</t>
    </r>
    <r>
      <rPr>
        <sz val="8"/>
        <rFont val="Arial"/>
        <family val="2"/>
      </rPr>
      <t>-emissies van afvalverbranding waarbij elektriciteit wordt opgewekt, zijn verrekend bij de sector Energie.</t>
    </r>
  </si>
  <si>
    <t>- Een negetief getal duidt op een netto opname ('sink') i.p.v. een emissie.</t>
  </si>
  <si>
    <t>- In overeenstemming met de kernsetdata omtrent energiegebruik en afgestemd met de internationale rapporteringsvereisten (UNFCCC, NEC, EMEP etc.) werden alle broeikasgasemissies van WKK's uitgebaat in diverse sectoren (vaak in samenwerking met de elektriciteitsbedrijven) toegewezen aan de sector 3 Energie.</t>
  </si>
  <si>
    <r>
      <t>- Broeikasgasemissies t.g.v. de verbranding van hernieuwbare brandstoffen (biomassa, biogas) werden niet in de tabel opgenomen, gezien hun CO</t>
    </r>
    <r>
      <rPr>
        <vertAlign val="subscript"/>
        <sz val="8"/>
        <rFont val="Arial"/>
        <family val="2"/>
      </rPr>
      <t>2</t>
    </r>
    <r>
      <rPr>
        <sz val="8"/>
        <rFont val="Arial"/>
        <family val="2"/>
      </rPr>
      <t>-neutraal karakter: er komt evenveel in de lucht als er voordien uit de lucht werd gecapteerd bij de opbouw van het plantmateriaal.</t>
    </r>
  </si>
  <si>
    <t>- Rijen met titelcellen in rode kleur (Emissies door landgebruik en veranderingen in landgebruik, LULUCF) mogen NIET meegenomen worden voor toetsing aan Kyotodoelstelling voor Vlaanderen.</t>
  </si>
  <si>
    <r>
      <t>- Foutmarge op datasets: De data in deze tabel zijn het resultaat van wetenschappelijke studies, enquêtes, verplichte rapporteringen, etc. Zulke datasets trachten een zo goed en volledig mogelijke inschatting te geven. Toch blijven er steeds onzekerheden bestaan, en bestaat er een foutmarge voor deze data. Bij een onzekerheidsbepaling uitgevoerd voor de Belgische broeikasgasinventaris - die in belangrijke mate gebaseerd is op de Vlaamse emissiedata - voor het jaar 2008 en voor de trend 1990-2008 voor alle sectoren en alle gassen samen, bleek een ‘overall uncertainty’ voor 2008 van 7,6 %, wat betekent dat het totaalcijfer voor broeikasgasemissies in 2008 in realiteit tot 7,6 % hoger of lager zou kunnen liggen dan actueel ingeschat. De onzekerheid wordt vooral bepaald door de inschatting van de N</t>
    </r>
    <r>
      <rPr>
        <vertAlign val="subscript"/>
        <sz val="8"/>
        <rFont val="Arial"/>
        <family val="2"/>
      </rPr>
      <t>2</t>
    </r>
    <r>
      <rPr>
        <sz val="8"/>
        <rFont val="Arial"/>
        <family val="2"/>
      </rPr>
      <t>O-emissies. Voor CO</t>
    </r>
    <r>
      <rPr>
        <vertAlign val="subscript"/>
        <sz val="8"/>
        <rFont val="Arial"/>
        <family val="2"/>
      </rPr>
      <t>2</t>
    </r>
    <r>
      <rPr>
        <sz val="8"/>
        <rFont val="Arial"/>
        <family val="2"/>
      </rPr>
      <t>- en CH</t>
    </r>
    <r>
      <rPr>
        <vertAlign val="subscript"/>
        <sz val="8"/>
        <rFont val="Arial"/>
        <family val="2"/>
      </rPr>
      <t>4</t>
    </r>
    <r>
      <rPr>
        <sz val="8"/>
        <rFont val="Arial"/>
        <family val="2"/>
      </rPr>
      <t>-emissies schommelt de onzekerheid rond de 2 %.  Voor de trend (van alle gassen samen) bedraagt de onzekerheid 3,1 %.”</t>
    </r>
  </si>
  <si>
    <t>Figuur 5.4: Verandering van hoeveelheid broeikasgassen per sector (Mton CO2-eq., Vlaanderen, vergelijking 2000 met 2011)</t>
  </si>
  <si>
    <t xml:space="preserve">Figuur 5.5: Evolutie van de hoeveelheid broeikasgassen per sector (Vlaanderen, 2000-2011 ) met voorlopige cijfers voor 2011 </t>
  </si>
  <si>
    <t>Figuur 5.6: Broeikasgassen per goederenvervoermodus in 2011 (voorlopige cijfers)</t>
  </si>
  <si>
    <t>bron: MIRA op basis van EIL (VMM)</t>
  </si>
  <si>
    <r>
      <t>verschil (Mton CO</t>
    </r>
    <r>
      <rPr>
        <b/>
        <vertAlign val="subscript"/>
        <sz val="10"/>
        <color indexed="9"/>
        <rFont val="Arial"/>
        <family val="2"/>
      </rPr>
      <t>2</t>
    </r>
    <r>
      <rPr>
        <b/>
        <sz val="10"/>
        <color indexed="9"/>
        <rFont val="Arial"/>
        <family val="2"/>
      </rPr>
      <t>-eq)</t>
    </r>
  </si>
  <si>
    <t>http://www.milieurapport.be/Upload/Main/MiraData/MIRA-T/02_THEMAS/02_12/02_12_04/02_12_04_02/02_12_04_02FIG2/02_12_04_02FIG2.XLS</t>
  </si>
  <si>
    <t>Mton</t>
  </si>
  <si>
    <t>1990-2011</t>
  </si>
  <si>
    <t>2000-2011</t>
  </si>
  <si>
    <t>2010-2011</t>
  </si>
  <si>
    <t>Huishoudens</t>
  </si>
  <si>
    <t>Energie</t>
  </si>
  <si>
    <t>Landbouw</t>
  </si>
  <si>
    <t>Handel &amp; diensten</t>
  </si>
  <si>
    <t>Natuur &amp; tuinen</t>
  </si>
  <si>
    <t>Natuur en tuinen onttrekken broeikasgassen. Een daling dient te begrepen worden als een vermindering van het aantal mton CO2 - eq aan broeikasgassen dat deze sector ontrekt.</t>
  </si>
  <si>
    <t>2009 laatst gevonden cijfers</t>
  </si>
  <si>
    <t>De 2010 cijfers zijn nog niet definitief. De uitstoot van transport (personen en goederen) steeg hierbij met 1.2%. De sector ‘Natuur en tuinen’ onttrekt hierbij broeikasgassen, maar deze onttrekking bleef gelijk over de jaren heen. Sterke dalers zijn tevens de industrie en landbouw met respectievelijk 4.2% en 1,8%.</t>
  </si>
  <si>
    <t>Figuur 5.5: Evolutie van de broeikasgasintensiteit per sector: broeikasgasemissie uitgedrukt per eenheid van activiteit (Vlaanderen 1990-2009) met 1990 als referentieniveau en goederenvervoer (excl.luchtvervoer)</t>
  </si>
  <si>
    <r>
      <t>verschil (Kton CO</t>
    </r>
    <r>
      <rPr>
        <b/>
        <vertAlign val="subscript"/>
        <sz val="10"/>
        <color indexed="9"/>
        <rFont val="Arial"/>
        <family val="2"/>
      </rPr>
      <t>2</t>
    </r>
    <r>
      <rPr>
        <b/>
        <sz val="10"/>
        <color indexed="9"/>
        <rFont val="Arial"/>
        <family val="2"/>
      </rPr>
      <t>-eq)</t>
    </r>
  </si>
  <si>
    <t>% aandeel 2010 per emissie</t>
  </si>
  <si>
    <t>binnenlandse zeevaart</t>
  </si>
  <si>
    <t>Totaal goederenvervoer (excl.luchtvervoer)</t>
  </si>
  <si>
    <t>weg (personen)</t>
  </si>
  <si>
    <t>Totaal personenvervoer</t>
  </si>
  <si>
    <t>Goederenvervoer (excl.luchtvervoer)</t>
  </si>
  <si>
    <t>Personenvervoer</t>
  </si>
  <si>
    <t>Figuur 5.7: CO2-intensiteit (kton per miljard tkm) van het goederenvervoer  in Vlaanderen</t>
  </si>
  <si>
    <t>Bronnen: Eigen bewerkingen van MIRA op basis van EIL (VMM), NMBS , PBV (Vlaams Gewest), VITO 2011 , FOD MV</t>
  </si>
  <si>
    <r>
      <t>kton CO</t>
    </r>
    <r>
      <rPr>
        <b/>
        <vertAlign val="subscript"/>
        <sz val="10"/>
        <color indexed="9"/>
        <rFont val="Arial"/>
        <family val="2"/>
      </rPr>
      <t>2</t>
    </r>
  </si>
  <si>
    <r>
      <t>CO</t>
    </r>
    <r>
      <rPr>
        <b/>
        <vertAlign val="subscript"/>
        <sz val="10"/>
        <color indexed="9"/>
        <rFont val="Arial"/>
        <family val="2"/>
      </rPr>
      <t>2</t>
    </r>
    <r>
      <rPr>
        <b/>
        <sz val="10"/>
        <color indexed="9"/>
        <rFont val="Arial"/>
        <family val="2"/>
      </rPr>
      <t xml:space="preserve"> uitstoot per eenheid activiteit</t>
    </r>
  </si>
  <si>
    <t>mia tkm in Vlaanderen</t>
  </si>
  <si>
    <t>…</t>
  </si>
  <si>
    <t xml:space="preserve">De gepresteerde tonkilometers van de vervoersmodi hebben betrekking op alle voertuigen ongeacht registratie in het Vlaams Gewest. </t>
  </si>
  <si>
    <t>De cijfers voor het spoor zijn tot en met 2003 op basis van facturatiegegevens. Sinds 2004 zijn ook cijfers op basis van het vrachtopvolgingssysteem van de NMBS beschikbaar. Vanaf 2007 wordt het aantal tonkilometer berekend o.b.v vrachtopvolgingssysteem. De cijfers voor 2010 en 2011 zijn schatting op basis van Belgisch totaal en evolutie van Vlaams aandeel in dit totaal.</t>
  </si>
  <si>
    <t>Zie ook http://www.emis.vito.be/sites/default/files/pages/1332/2012/voorlopig_rapport_energiebalans_2011_FINAAL_met_balans.pdf</t>
  </si>
  <si>
    <t>Figuur 5.8: Evolutie van de uitstoot van NMVOS in Vlaanderen, 1990-2011, met voorlopige cijfers voor 2011 (personen en goederen)</t>
  </si>
  <si>
    <t>Figuur 5.9: Evolutie van de uitstoot van SOx als SO2 in Vlaanderen, 1990-2011, met voorlopige cijfers voor 2011 (personen en goederen)</t>
  </si>
  <si>
    <t>bron: Vito, VMM, Emissies naar de lucht - alle stoffen uitgezonderd ozonafbrekende stoffen en broeikasgassen, per deelsector (Vlaanderen, '90, '95, 2000-2011)</t>
  </si>
  <si>
    <r>
      <t>CO</t>
    </r>
    <r>
      <rPr>
        <vertAlign val="subscript"/>
        <sz val="9"/>
        <color theme="0"/>
        <rFont val="Arial"/>
        <family val="2"/>
      </rPr>
      <t xml:space="preserve">2   </t>
    </r>
    <r>
      <rPr>
        <sz val="9"/>
        <color theme="0"/>
        <rFont val="Arial"/>
        <family val="2"/>
      </rPr>
      <t>Kton</t>
    </r>
  </si>
  <si>
    <t>2009*</t>
  </si>
  <si>
    <t>goederen</t>
  </si>
  <si>
    <t>personen</t>
  </si>
  <si>
    <r>
      <t>CH</t>
    </r>
    <r>
      <rPr>
        <vertAlign val="subscript"/>
        <sz val="9"/>
        <color theme="0"/>
        <rFont val="Arial"/>
        <family val="2"/>
      </rPr>
      <t xml:space="preserve">4  </t>
    </r>
    <r>
      <rPr>
        <sz val="9"/>
        <color theme="0"/>
        <rFont val="Arial"/>
        <family val="2"/>
      </rPr>
      <t>Kton CO</t>
    </r>
    <r>
      <rPr>
        <vertAlign val="subscript"/>
        <sz val="9"/>
        <color theme="0"/>
        <rFont val="Arial"/>
        <family val="2"/>
      </rPr>
      <t>2</t>
    </r>
    <r>
      <rPr>
        <sz val="9"/>
        <color theme="0"/>
        <rFont val="Arial"/>
        <family val="2"/>
      </rPr>
      <t>-eq</t>
    </r>
  </si>
  <si>
    <t>luchtvaart (personen+goederen)</t>
  </si>
  <si>
    <r>
      <t>N</t>
    </r>
    <r>
      <rPr>
        <vertAlign val="subscript"/>
        <sz val="9"/>
        <color theme="0"/>
        <rFont val="Arial"/>
        <family val="2"/>
      </rPr>
      <t>2</t>
    </r>
    <r>
      <rPr>
        <sz val="9"/>
        <color theme="0"/>
        <rFont val="Arial"/>
        <family val="2"/>
      </rPr>
      <t>O  Kton CO</t>
    </r>
    <r>
      <rPr>
        <vertAlign val="subscript"/>
        <sz val="9"/>
        <color theme="0"/>
        <rFont val="Arial"/>
        <family val="2"/>
      </rPr>
      <t>2</t>
    </r>
    <r>
      <rPr>
        <sz val="9"/>
        <color theme="0"/>
        <rFont val="Arial"/>
        <family val="2"/>
      </rPr>
      <t>-eq</t>
    </r>
  </si>
  <si>
    <t>bron: Vito, VMM, Emissies naar de lucht - alle stoffen uitgezonderd ozonafbrekende stoffen en broeikasgassen, per deelsector (Vlaanderen, '90, '95-96, 2000-2009)</t>
  </si>
  <si>
    <t>personen+goederen</t>
  </si>
  <si>
    <t>Benzeen (kg)</t>
  </si>
  <si>
    <t>CO (ton)</t>
  </si>
  <si>
    <t>formaldehyde (kg)</t>
  </si>
  <si>
    <t>NMVOS: totaal org. stoffen   [ton]</t>
  </si>
  <si>
    <r>
      <t>NO</t>
    </r>
    <r>
      <rPr>
        <vertAlign val="subscript"/>
        <sz val="9"/>
        <color theme="0"/>
        <rFont val="Arial"/>
        <family val="2"/>
      </rPr>
      <t>x</t>
    </r>
    <r>
      <rPr>
        <sz val="9"/>
        <color theme="0"/>
        <rFont val="Arial"/>
        <family val="2"/>
      </rPr>
      <t xml:space="preserve">         [ton]</t>
    </r>
  </si>
  <si>
    <r>
      <t>SO</t>
    </r>
    <r>
      <rPr>
        <vertAlign val="subscript"/>
        <sz val="9"/>
        <color theme="0"/>
        <rFont val="Arial"/>
        <family val="2"/>
      </rPr>
      <t xml:space="preserve">x </t>
    </r>
    <r>
      <rPr>
        <sz val="9"/>
        <color theme="0"/>
        <rFont val="Arial"/>
        <family val="2"/>
      </rPr>
      <t>als SO</t>
    </r>
    <r>
      <rPr>
        <vertAlign val="subscript"/>
        <sz val="9"/>
        <color theme="0"/>
        <rFont val="Arial"/>
        <family val="2"/>
      </rPr>
      <t>2</t>
    </r>
    <r>
      <rPr>
        <sz val="9"/>
        <color theme="0"/>
        <rFont val="Arial"/>
        <family val="2"/>
      </rPr>
      <t xml:space="preserve">               [ton]</t>
    </r>
  </si>
  <si>
    <r>
      <t>stof (PM</t>
    </r>
    <r>
      <rPr>
        <vertAlign val="subscript"/>
        <sz val="9"/>
        <color theme="0"/>
        <rFont val="Arial"/>
        <family val="2"/>
      </rPr>
      <t>10</t>
    </r>
    <r>
      <rPr>
        <sz val="9"/>
        <color theme="0"/>
        <rFont val="Arial"/>
        <family val="2"/>
      </rPr>
      <t>)    [ton]</t>
    </r>
  </si>
  <si>
    <r>
      <t>stof (PM</t>
    </r>
    <r>
      <rPr>
        <vertAlign val="subscript"/>
        <sz val="9"/>
        <color theme="0"/>
        <rFont val="Arial"/>
        <family val="2"/>
      </rPr>
      <t>2,5</t>
    </r>
    <r>
      <rPr>
        <sz val="9"/>
        <color theme="0"/>
        <rFont val="Arial"/>
        <family val="2"/>
      </rPr>
      <t>)     [ton]</t>
    </r>
  </si>
  <si>
    <t>stof (totaal)    [ton]</t>
  </si>
  <si>
    <t>tolueen    [kg]</t>
  </si>
  <si>
    <t>totale PAK's [kg]</t>
  </si>
  <si>
    <t>xyleen-isomeren [kg]</t>
  </si>
  <si>
    <t>Figuur 5.10: Aandeel luchtpolluenten totaal wegvervoer in Vlaanderen (personen+goederen in ton) 2011 (voorlopige cijfers)</t>
  </si>
  <si>
    <t>Figuur 5.11: Andere emissies van het totale Vlaamse wegvervoer in ton (personen+goederen), 2011 (voorlopige cijfers).</t>
  </si>
  <si>
    <t>Bronnen: Vito, VMM, Emissies naar de lucht - alle stoffen uitgezonderd ozonafbrekende stoffen en broeikasgassen, per deelsector (Vlaanderen, 2011)</t>
  </si>
  <si>
    <t>personen+goederen, in ton</t>
  </si>
  <si>
    <t>benzeen</t>
  </si>
  <si>
    <t>CO</t>
  </si>
  <si>
    <t>formaldehyde</t>
  </si>
  <si>
    <t>NMVOS</t>
  </si>
  <si>
    <r>
      <t>NO</t>
    </r>
    <r>
      <rPr>
        <vertAlign val="subscript"/>
        <sz val="9"/>
        <color theme="0"/>
        <rFont val="Arial"/>
        <family val="2"/>
      </rPr>
      <t>x</t>
    </r>
  </si>
  <si>
    <r>
      <t>SO</t>
    </r>
    <r>
      <rPr>
        <vertAlign val="subscript"/>
        <sz val="9"/>
        <color theme="0"/>
        <rFont val="Arial"/>
        <family val="2"/>
      </rPr>
      <t xml:space="preserve">x </t>
    </r>
    <r>
      <rPr>
        <sz val="9"/>
        <color theme="0"/>
        <rFont val="Arial"/>
        <family val="2"/>
      </rPr>
      <t>als SO</t>
    </r>
    <r>
      <rPr>
        <vertAlign val="subscript"/>
        <sz val="9"/>
        <color theme="0"/>
        <rFont val="Arial"/>
        <family val="2"/>
      </rPr>
      <t>2</t>
    </r>
  </si>
  <si>
    <r>
      <t>stof (PM</t>
    </r>
    <r>
      <rPr>
        <vertAlign val="subscript"/>
        <sz val="9"/>
        <color theme="0"/>
        <rFont val="Arial"/>
        <family val="2"/>
      </rPr>
      <t>10</t>
    </r>
    <r>
      <rPr>
        <sz val="9"/>
        <color theme="0"/>
        <rFont val="Arial"/>
        <family val="2"/>
      </rPr>
      <t>)</t>
    </r>
  </si>
  <si>
    <r>
      <t>stof (PM</t>
    </r>
    <r>
      <rPr>
        <vertAlign val="subscript"/>
        <sz val="9"/>
        <color theme="0"/>
        <rFont val="Arial"/>
        <family val="2"/>
      </rPr>
      <t>2,5</t>
    </r>
    <r>
      <rPr>
        <sz val="9"/>
        <color theme="0"/>
        <rFont val="Arial"/>
        <family val="2"/>
      </rPr>
      <t>)</t>
    </r>
  </si>
  <si>
    <t>stof (totaal)</t>
  </si>
  <si>
    <t>tolueen</t>
  </si>
  <si>
    <t>totale PAK's</t>
  </si>
  <si>
    <t>xyleen-isomeren</t>
  </si>
  <si>
    <r>
      <t>NH</t>
    </r>
    <r>
      <rPr>
        <vertAlign val="subscript"/>
        <sz val="10"/>
        <color theme="3" tint="0.39994506668294322"/>
        <rFont val="Arial"/>
        <family val="2"/>
      </rPr>
      <t>3</t>
    </r>
  </si>
  <si>
    <t>Figuur 5.12: Aandeel van de uitstoot van stofdeeltjes door de transportsector t.o.v. de totale uitstoot in Vlaanderen.</t>
  </si>
  <si>
    <t>Bronnen: Vito, VMM, Emissies naar de lucht - alle stoffen uitgezonderd ozonafbrekende stoffen en broeikasgassen, per deelsector (Vlaanderen, 1995 - 2011)</t>
  </si>
  <si>
    <t>Volledige cijferreeksen staan vanonder</t>
  </si>
  <si>
    <t xml:space="preserve">%, aandeel van totale Vlaamse uitstoot </t>
  </si>
  <si>
    <t>totaal stof</t>
  </si>
  <si>
    <r>
      <t xml:space="preserve">    waarvan PM </t>
    </r>
    <r>
      <rPr>
        <b/>
        <i/>
        <vertAlign val="subscript"/>
        <sz val="10"/>
        <color indexed="9"/>
        <rFont val="Arial"/>
        <family val="2"/>
      </rPr>
      <t>10</t>
    </r>
  </si>
  <si>
    <r>
      <t xml:space="preserve">    waarvan PM </t>
    </r>
    <r>
      <rPr>
        <b/>
        <i/>
        <vertAlign val="subscript"/>
        <sz val="10"/>
        <color indexed="9"/>
        <rFont val="Arial"/>
        <family val="2"/>
      </rPr>
      <t>2,5</t>
    </r>
  </si>
  <si>
    <t>totaal vervoer</t>
  </si>
  <si>
    <t>totaal Vlaams in ton (100%)</t>
  </si>
  <si>
    <t>% van Vlaanderen</t>
  </si>
  <si>
    <t>Figuur 5.13: Evolutie van het totaal aantal slachtoffers (zowel inzittenden als opposanten) door ongevallen met telkens minstens één lichte vrachtwagen, vrachtwagen, trekker of trekker met aanhangwagen betrokken (ongewogen cijfers ) in Vlaanderen.</t>
  </si>
  <si>
    <t>Figuur 5.14: Aantal slachtoffers in het Vlaamse wegvervoer door ongevallen met telkens minstens één lichte of zware vrachtwagen, trekker of trekker met oplegger volgens type – voertuig, gewogen 2011</t>
  </si>
  <si>
    <t>Bron : BIVV, FOD Economie ADSEI / www.statbel.fgov.be</t>
  </si>
  <si>
    <t>aantal doden, zwaar gewonden en licht gewonden</t>
  </si>
  <si>
    <t>Totaal slachtoffers Vrachtvervoer</t>
  </si>
  <si>
    <t>Doden opponenten (-30 dagen)</t>
  </si>
  <si>
    <t>Zwaar gewonden opponenten</t>
  </si>
  <si>
    <t>Licht gewonden opponenten</t>
  </si>
  <si>
    <t>Lichte vrachtwagen</t>
  </si>
  <si>
    <t>Zware vrachtwagen</t>
  </si>
  <si>
    <t>doden 30 dagen</t>
  </si>
  <si>
    <t>zwaar gewonden</t>
  </si>
  <si>
    <t>licht gewonden</t>
  </si>
  <si>
    <t>lichtgewonden</t>
  </si>
  <si>
    <t>Doden inzittenden (-30 dagen)</t>
  </si>
  <si>
    <t>Zwaar gewonden inzittenden</t>
  </si>
  <si>
    <t>Licht gewonden inzittenden</t>
  </si>
  <si>
    <t>trekker met of zonder oplegger</t>
  </si>
  <si>
    <t>De statistische data is gebaseerd op het verkeersongevallenformulier van de politie (VOF). De opsplitsing tussen trekker en trekker-oplegger wordt gemaakt door de verbaliserende agent. De opsplitsing tussen trekker en trekker-oplegger is niet voor alle jaren beschikbaar</t>
  </si>
  <si>
    <t>De vermelde cijfers van het aantal slachtoffers zijn gelinkt aan het type voertuig dat betrokken is in het ongeval. Maw. Bij een ongeval tussen een zware vrachtwagen en een lichte vrachtwagen worden de slachtoffers van de lichte vrachtwagen in de categorie lichte vrachtwagen geplaatst en de slachtoffers aan de kant van de zware vrachtwagen in de andere categorie</t>
  </si>
  <si>
    <t>Doden (-30 dagen)</t>
  </si>
  <si>
    <t>Zwaar gewonden</t>
  </si>
  <si>
    <t>Licht gewonden</t>
  </si>
  <si>
    <t>Figuur 5.3: Evolutie in CO2-intensiteit (kton per mio tkm) van het goederenvervoer in Vlaanderen voor de verschillende vervoerswijzen 1998-2011 (index 2000 = 100, goederen + personen)</t>
  </si>
  <si>
    <t>Figuur 5.4: Verandering van hoeveelheid broeikasgassen per sector (Mton CO2-eq., Vlaanderen, vergelijking 2000  met 2011)</t>
  </si>
  <si>
    <t>Figuur 5.5: Evolutie van de hoeveelheid broeikasgassen per sector (Vlaanderen, 2000-2011) met voorlopige cijfers voor 2011</t>
  </si>
  <si>
    <t>Figuur 5.7: CO2-intensiteit (kton per miljard tkm) van het goederenvervoer in Vlaanderen.</t>
  </si>
  <si>
    <t>Figuur 5.13: Evolutie van het totaal aantal slachtoffers (zowel inzittenden als opposanten) door ongevallen met telkens minstens één lichte vrachtwagen, vrachtwagen, trekker of trekker met aanhangwagen betrokken (ongewogen cijfers) in Vlaanderen.</t>
  </si>
  <si>
    <t>Figuur 5.16: Internationale vergelijking van de evolutie van het aantal dodelijke slachtoffers op de weg met zware en lichte vrachtwagens per miljoen inwoners van het land waar het ongeval zich voordeed</t>
  </si>
  <si>
    <t>Figuur 5.19: Overlading in het wegvervoer ten opzichte van het aantal uitgevoerde wegingen</t>
  </si>
  <si>
    <t>Figuur 5.20: Totale voertuigoverlading in het wegvervoer ten opzichte van het aantal uitgevoerde wegingen</t>
  </si>
  <si>
    <t>Figuur 5.21: Overlading op as van het voertuig ten opzichte van het aantal uitgevoerde wegingen</t>
  </si>
  <si>
    <t>Figuur 5.22: Overlading op as van het voertuig</t>
  </si>
  <si>
    <t>Figuur 5.23: Aantal nacht-vluchten (23u-6u) op Brussels Airport (periode 1995-2010)</t>
  </si>
  <si>
    <t>Figuur 5.24: Nieuwe en oude Lnight – contouren (2010-2011)</t>
  </si>
  <si>
    <t>Figuur 5.25: Aantal nachtvluchten op Ostend Airport</t>
  </si>
  <si>
    <t>Figuur 5.26: Evolutie van het percentage van de bevolking (%) blootgesteld aan geluidsdrukniveaus (LAeq overdag en LAden) boven 65 dB(A) ten gevolge van wegverkeer (Vlaanderen, 1996–2009</t>
  </si>
  <si>
    <t>Tabel 5.1: Evolutie van het aantal inwoners binnen de Lnight – contouren (2000-2010)</t>
  </si>
  <si>
    <t>Tabel 5.2: Maandelijks overzicht van aantal nachtvluchten op Ostend-Bruges International Airport in 2009 en 2010</t>
  </si>
  <si>
    <t>Figuur 5.27-28 Structurele ochtendfiles/avondfiles in Vlaanderen</t>
  </si>
  <si>
    <t>Figuur 5.26: Evolutie van het percentage van de bevolking blootgesteld aan geluidsdrukniveaus (LAeq overdag en LAden) boven 65 dB(A) ten gevolge van wegverkeer (Vlaanderen, 1996-2010)</t>
  </si>
  <si>
    <t>Figuur 5.23: Aantal nachtvluchten (23-6u) op Brussels Airport (periode 1995-2011)</t>
  </si>
  <si>
    <t>Figuur 5.17-18: Internationale vergelijking van de evolutie van het aantal dodelijke slachtoffers op de weg met zware/lichte vrachtwagens per miljoen inwoners van het land waar het ongeval zich voordeed</t>
  </si>
  <si>
    <t>5. Externaliteiten</t>
  </si>
  <si>
    <t>Tabel 5.1:  Evolutie van het aantal inwoners binnen de Lnight-contouren (2006-2013)</t>
  </si>
  <si>
    <t>Bron: Rychtarikova M., Dierckx G., Bruyninckx W., 2014, Geluidscontouren rond Brussels Airport voor het jaar 2013, KUL</t>
  </si>
  <si>
    <t>Lnight-contourzone in dB(A) (nacht 23u-7u)</t>
  </si>
  <si>
    <t>Figuur 5.24: Nieuwe en oude Lnight-contouren (2012-2013)</t>
  </si>
  <si>
    <t>Figuur 5.25: Aantal nachtvluchten op Ostend-Bruges International Airport</t>
  </si>
  <si>
    <t>Bron: Duurzaamheids- en jaarverslag 2013</t>
  </si>
  <si>
    <t>Bron: Van Praet A., 2014, Data m.b.t. nachtvluchten Ostend-Bruges Airport, 20 juni 2013</t>
  </si>
  <si>
    <t>Tabel 5.2:  Maandelijks overzicht van het aantal nachtvluchten op Ostend-Bruges International Airport (2008-2013)</t>
  </si>
  <si>
    <t>Figuur 5.15 : Internationale vergelijking van de evolutie van het aantal dodelijke slachtoffers in ongevallen op de weg waarbij minstens één zware vrachtwagen betrokken was, per miljoen inwoners van het land of de regio waar het ongeval zich voordeed</t>
  </si>
  <si>
    <t>Bron : CARE database/EC, http://ec.europa.eu/transport/road_safety/pdf/statistics/dacota/bfs2012_dacota_intras_hgvs.pdf, BIVV: http://bivv.be/frontend/files/userfiles/files/VS89_NL.pdf</t>
  </si>
  <si>
    <t>Originele titel: 'Fatalities in accidents involving Heavy Goods Vehicles, 2001-2010'</t>
  </si>
  <si>
    <t>Laatste update origineel document: September 2012</t>
  </si>
  <si>
    <t>Azerbaijan</t>
  </si>
  <si>
    <t>Georgia</t>
  </si>
  <si>
    <t>:</t>
  </si>
  <si>
    <t>Data 2009</t>
  </si>
  <si>
    <t>Figuur 5.16-17-18: Internationale vergelijking van de evolutie van het aantal dodelijke slachtoffers in zware  en lichte vrachtwagens per miljoen inwoners van het land of regio waar het ongeval zich voordeed</t>
  </si>
  <si>
    <t>Bron: EUROSTAT (CARE-database), http://ec.europa.eu/transport/road_safety/pdf/statistics/historical_country_transport_mode.pdf, http://ec.europa.eu/transport/road_safety/pdf/statistics/2012_transport_mode_except_cars.pdf</t>
  </si>
  <si>
    <t>Aantal dodelijke slachtoffers</t>
  </si>
  <si>
    <t>Vlaams Gewest*</t>
  </si>
  <si>
    <t>België*</t>
  </si>
  <si>
    <t>(1) Hebben geen aparte categorie 'road tractors'</t>
  </si>
  <si>
    <t>*geen data voor 2012 beschikbaar</t>
  </si>
  <si>
    <t>Overladen</t>
  </si>
  <si>
    <t>Overladen in totaal</t>
  </si>
  <si>
    <t>Overladen op as</t>
  </si>
  <si>
    <t>10.2.1  Totale overlading in het wegvervoer / aantal wegingen</t>
  </si>
  <si>
    <t>10.2.2 Aandeel overlading in het wegvervoer / totaal aantal overladingen</t>
  </si>
  <si>
    <t>Totaal overladen (bis)</t>
  </si>
  <si>
    <t>Verkeersindicatoren hoofdwegennet Vlaanderen 2013</t>
  </si>
  <si>
    <t>http://www.verkeerscentrum.be/pdf/rapport-verkeersindicatoren-2013-v1.pdf</t>
  </si>
  <si>
    <t>Verkeersindicatoren hoofdwegennet Vlaanderen 2013, http://www.verkeerscentrum.be/pdf/rapport-verkeersindicatoren-2013-v1.pdf</t>
  </si>
  <si>
    <t>http://epp.eurostat.ec.europa.eu/cache/ITY_OFFPUB/KS-EN-13-001/EN/KS-EN-13-001-EN.PDF</t>
  </si>
  <si>
    <t>Key World Energy Statistics 2013 IEA : http://www.iea.org/publications/freepublications/publication/name,31287,en.html</t>
  </si>
  <si>
    <t>TJ % (2011)</t>
  </si>
  <si>
    <t>http://www4.vlaanderen.be/sites/svr/Cijfers/Pages/Excel.aspx#Vervoersprestaties%20-%20Goederenvervoer</t>
  </si>
  <si>
    <t>NIET VERKRIJBAAR</t>
  </si>
  <si>
    <t>AUGUSTUS</t>
  </si>
  <si>
    <t>lozingen in de lucht</t>
  </si>
  <si>
    <t>waarvan PM 10</t>
  </si>
  <si>
    <t xml:space="preserve">    waarvan PM 2,5</t>
  </si>
  <si>
    <t>DATA verkregen 2014: Federale politie</t>
  </si>
  <si>
    <t>zwaar vervoer</t>
  </si>
  <si>
    <t>doden</t>
  </si>
  <si>
    <t>zwaar</t>
  </si>
  <si>
    <t>licht</t>
  </si>
  <si>
    <t>inzit</t>
  </si>
  <si>
    <t>oppon</t>
  </si>
  <si>
    <t>licht vervoer</t>
  </si>
  <si>
    <t>bewerking data federale politie</t>
  </si>
  <si>
    <t>zware vervoer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</si>
</sst>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
    <numFmt numFmtId="165" formatCode="#,##0.0"/>
    <numFmt numFmtId="166" formatCode="_-* #,##0.00\ [$€]_-;\-* #,##0.00\ [$€]_-;_-* &quot;-&quot;??\ [$€]_-;_-@_-"/>
    <numFmt numFmtId="167" formatCode="#,##0.000"/>
    <numFmt numFmtId="168" formatCode="0.000000"/>
    <numFmt numFmtId="169" formatCode="0.00000"/>
    <numFmt numFmtId="170" formatCode="0.0000E+00"/>
    <numFmt numFmtId="171" formatCode="0.000"/>
    <numFmt numFmtId="172" formatCode="#,##0_ ;[Red]\-#,##0\ "/>
    <numFmt numFmtId="173" formatCode="0.0%"/>
    <numFmt numFmtId="174" formatCode="#,##0.00_ ;[Red]\-#,##0.00\ "/>
    <numFmt numFmtId="175" formatCode="0.00000000_ ;[Red]\-0.00000000\ "/>
    <numFmt numFmtId="176" formatCode="0.000%"/>
    <numFmt numFmtId="177" formatCode="0.000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Times New Roman"/>
      <family val="1"/>
    </font>
    <font>
      <u/>
      <sz val="10"/>
      <color indexed="12"/>
      <name val="Arial"/>
      <family val="2"/>
    </font>
    <font>
      <b/>
      <sz val="10"/>
      <name val="Arial"/>
      <family val="2"/>
    </font>
    <font>
      <b/>
      <sz val="8"/>
      <name val="Arial"/>
      <family val="2"/>
    </font>
    <font>
      <i/>
      <sz val="11"/>
      <name val="Arial"/>
      <family val="2"/>
    </font>
    <font>
      <sz val="8"/>
      <name val="Arial"/>
      <family val="2"/>
    </font>
    <font>
      <b/>
      <sz val="10"/>
      <color indexed="9"/>
      <name val="Arial"/>
      <family val="2"/>
    </font>
    <font>
      <sz val="10"/>
      <name val="Arial"/>
      <family val="2"/>
    </font>
    <font>
      <b/>
      <i/>
      <sz val="10"/>
      <color indexed="9"/>
      <name val="Arial"/>
      <family val="2"/>
    </font>
    <font>
      <b/>
      <i/>
      <sz val="9"/>
      <color indexed="9"/>
      <name val="Arial"/>
      <family val="2"/>
    </font>
    <font>
      <b/>
      <sz val="9"/>
      <color indexed="9"/>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9"/>
      <name val="Times New Roman"/>
      <family val="1"/>
    </font>
    <font>
      <sz val="11"/>
      <color indexed="20"/>
      <name val="Calibri"/>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name val="Verdana"/>
      <family val="2"/>
    </font>
    <font>
      <b/>
      <sz val="10"/>
      <color indexed="9"/>
      <name val="Verdana"/>
      <family val="2"/>
    </font>
    <font>
      <b/>
      <i/>
      <u/>
      <sz val="10"/>
      <name val="Arial"/>
      <family val="2"/>
    </font>
    <font>
      <sz val="8"/>
      <name val="MS Sans Serif"/>
      <family val="2"/>
    </font>
    <font>
      <b/>
      <sz val="18"/>
      <color indexed="56"/>
      <name val="Cambria"/>
      <family val="2"/>
    </font>
    <font>
      <sz val="9"/>
      <color rgb="FFFFFFFF"/>
      <name val="Verdana"/>
      <family val="2"/>
    </font>
    <font>
      <b/>
      <sz val="9"/>
      <color rgb="FFFFFFFF"/>
      <name val="Verdana"/>
      <family val="2"/>
    </font>
    <font>
      <sz val="10"/>
      <color theme="0"/>
      <name val="Arial"/>
      <family val="2"/>
    </font>
    <font>
      <b/>
      <sz val="10"/>
      <color theme="0"/>
      <name val="Arial"/>
      <family val="2"/>
    </font>
    <font>
      <sz val="9"/>
      <name val="Arial"/>
      <family val="2"/>
    </font>
    <font>
      <b/>
      <sz val="10"/>
      <color theme="0"/>
      <name val="Verdana"/>
      <family val="2"/>
    </font>
    <font>
      <sz val="8"/>
      <color theme="0"/>
      <name val="Verdana"/>
      <family val="2"/>
    </font>
    <font>
      <sz val="9"/>
      <color theme="0"/>
      <name val="Verdana"/>
      <family val="2"/>
    </font>
    <font>
      <b/>
      <u/>
      <sz val="10"/>
      <name val="Arial"/>
      <family val="2"/>
    </font>
    <font>
      <sz val="10"/>
      <name val="Times New Roman"/>
      <family val="1"/>
    </font>
    <font>
      <b/>
      <sz val="24"/>
      <name val="Arial"/>
      <family val="2"/>
    </font>
    <font>
      <sz val="10"/>
      <color indexed="9"/>
      <name val="Arial"/>
      <family val="2"/>
    </font>
    <font>
      <sz val="9"/>
      <name val="Verdana"/>
      <family val="2"/>
    </font>
    <font>
      <sz val="11"/>
      <name val="Arial"/>
      <family val="2"/>
    </font>
    <font>
      <sz val="10"/>
      <color rgb="FF000000"/>
      <name val="Arial"/>
      <family val="2"/>
    </font>
    <font>
      <b/>
      <sz val="11"/>
      <color theme="0"/>
      <name val="Arial"/>
      <family val="2"/>
    </font>
    <font>
      <sz val="11"/>
      <color theme="0"/>
      <name val="Verdana"/>
      <family val="2"/>
    </font>
    <font>
      <i/>
      <sz val="10"/>
      <color indexed="9"/>
      <name val="Arial"/>
      <family val="2"/>
    </font>
    <font>
      <vertAlign val="subscript"/>
      <sz val="10"/>
      <color indexed="9"/>
      <name val="Arial"/>
      <family val="2"/>
    </font>
    <font>
      <sz val="8"/>
      <color indexed="8"/>
      <name val="Verdana"/>
      <family val="2"/>
    </font>
    <font>
      <b/>
      <sz val="11"/>
      <color theme="1"/>
      <name val="Calibri"/>
      <family val="2"/>
      <scheme val="minor"/>
    </font>
    <font>
      <b/>
      <vertAlign val="superscript"/>
      <sz val="10"/>
      <color indexed="9"/>
      <name val="Arial"/>
      <family val="2"/>
    </font>
    <font>
      <sz val="10"/>
      <color rgb="FF0070C0"/>
      <name val="Arial"/>
      <family val="2"/>
    </font>
    <font>
      <u/>
      <sz val="10"/>
      <color rgb="FF0070C0"/>
      <name val="Arial"/>
      <family val="2"/>
    </font>
    <font>
      <sz val="8"/>
      <color rgb="FF000000"/>
      <name val="Arial"/>
      <family val="2"/>
    </font>
    <font>
      <b/>
      <sz val="12"/>
      <color indexed="9"/>
      <name val="Arial"/>
      <family val="2"/>
    </font>
    <font>
      <sz val="12"/>
      <color indexed="9"/>
      <name val="Arial"/>
      <family val="2"/>
    </font>
    <font>
      <vertAlign val="superscript"/>
      <sz val="12"/>
      <name val="Arial"/>
      <family val="2"/>
    </font>
    <font>
      <sz val="12"/>
      <name val="Arial"/>
      <family val="2"/>
    </font>
    <font>
      <vertAlign val="superscript"/>
      <sz val="10"/>
      <name val="Arial"/>
      <family val="2"/>
    </font>
    <font>
      <b/>
      <sz val="9"/>
      <name val="Arial"/>
      <family val="2"/>
    </font>
    <font>
      <i/>
      <sz val="8"/>
      <name val="Arial"/>
      <family val="2"/>
    </font>
    <font>
      <b/>
      <sz val="8"/>
      <name val="Verdana"/>
      <family val="2"/>
    </font>
    <font>
      <b/>
      <sz val="8"/>
      <color theme="0"/>
      <name val="Arial"/>
      <family val="2"/>
    </font>
    <font>
      <b/>
      <sz val="9"/>
      <color rgb="FF000000"/>
      <name val="Arial"/>
      <family val="2"/>
    </font>
    <font>
      <sz val="9"/>
      <color rgb="FF000000"/>
      <name val="Arial"/>
      <family val="2"/>
    </font>
    <font>
      <b/>
      <sz val="8"/>
      <color indexed="10"/>
      <name val="Arial"/>
      <family val="2"/>
    </font>
    <font>
      <sz val="10"/>
      <color indexed="10"/>
      <name val="Arial"/>
      <family val="2"/>
    </font>
    <font>
      <b/>
      <sz val="14"/>
      <name val="Arial"/>
      <family val="2"/>
    </font>
    <font>
      <b/>
      <vertAlign val="subscript"/>
      <sz val="10"/>
      <name val="Arial"/>
      <family val="2"/>
    </font>
    <font>
      <vertAlign val="subscript"/>
      <sz val="8"/>
      <name val="Arial"/>
      <family val="2"/>
    </font>
    <font>
      <b/>
      <sz val="8"/>
      <color indexed="8"/>
      <name val="Arial"/>
      <family val="2"/>
    </font>
    <font>
      <b/>
      <vertAlign val="subscript"/>
      <sz val="8"/>
      <color indexed="8"/>
      <name val="Arial"/>
      <family val="2"/>
    </font>
    <font>
      <sz val="8"/>
      <color indexed="41"/>
      <name val="Arial"/>
      <family val="2"/>
    </font>
    <font>
      <b/>
      <sz val="8"/>
      <color indexed="41"/>
      <name val="Arial"/>
      <family val="2"/>
    </font>
    <font>
      <b/>
      <vertAlign val="subscript"/>
      <sz val="10"/>
      <color indexed="9"/>
      <name val="Arial"/>
      <family val="2"/>
    </font>
    <font>
      <sz val="11"/>
      <name val="Calibri"/>
      <family val="2"/>
    </font>
    <font>
      <b/>
      <i/>
      <sz val="8"/>
      <color indexed="9"/>
      <name val="Arial"/>
      <family val="2"/>
    </font>
    <font>
      <sz val="10"/>
      <color rgb="FFFF0000"/>
      <name val="Arial"/>
      <family val="2"/>
    </font>
    <font>
      <b/>
      <sz val="8"/>
      <color rgb="FFFF0000"/>
      <name val="Arial"/>
      <family val="2"/>
    </font>
    <font>
      <sz val="8"/>
      <color rgb="FFFF0000"/>
      <name val="Arial"/>
      <family val="2"/>
    </font>
    <font>
      <sz val="9"/>
      <color theme="0"/>
      <name val="Arial"/>
      <family val="2"/>
    </font>
    <font>
      <sz val="9"/>
      <color rgb="FFFF0000"/>
      <name val="Arial"/>
      <family val="2"/>
    </font>
    <font>
      <vertAlign val="subscript"/>
      <sz val="9"/>
      <color theme="0"/>
      <name val="Arial"/>
      <family val="2"/>
    </font>
    <font>
      <b/>
      <u/>
      <sz val="10"/>
      <color indexed="9"/>
      <name val="Arial"/>
      <family val="2"/>
    </font>
    <font>
      <vertAlign val="subscript"/>
      <sz val="10"/>
      <color theme="3" tint="0.39994506668294322"/>
      <name val="Arial"/>
      <family val="2"/>
    </font>
    <font>
      <sz val="10"/>
      <color theme="3" tint="0.39997558519241921"/>
      <name val="Arial"/>
      <family val="2"/>
    </font>
    <font>
      <b/>
      <i/>
      <vertAlign val="subscript"/>
      <sz val="10"/>
      <color indexed="9"/>
      <name val="Arial"/>
      <family val="2"/>
    </font>
    <font>
      <sz val="9"/>
      <color indexed="9"/>
      <name val="Arial"/>
      <family val="2"/>
    </font>
    <font>
      <b/>
      <sz val="10"/>
      <name val="Verdana"/>
      <family val="2"/>
    </font>
    <font>
      <b/>
      <sz val="8"/>
      <color indexed="9"/>
      <name val="Arial"/>
      <family val="2"/>
    </font>
    <font>
      <b/>
      <i/>
      <sz val="10"/>
      <name val="Arial"/>
      <family val="2"/>
    </font>
    <font>
      <i/>
      <sz val="10"/>
      <name val="Arial"/>
      <family val="2"/>
    </font>
    <font>
      <u/>
      <sz val="10"/>
      <name val="Arial"/>
      <family val="2"/>
    </font>
    <font>
      <sz val="22"/>
      <color theme="1"/>
      <name val="Calibri"/>
      <family val="2"/>
      <scheme val="minor"/>
    </font>
    <font>
      <sz val="11"/>
      <color rgb="FFFF0000"/>
      <name val="Calibri"/>
      <family val="2"/>
      <scheme val="minor"/>
    </font>
    <font>
      <sz val="10"/>
      <color theme="1"/>
      <name val="Arial"/>
      <family val="2"/>
    </font>
    <font>
      <i/>
      <sz val="10"/>
      <color theme="0"/>
      <name val="Arial"/>
      <family val="2"/>
    </font>
    <font>
      <b/>
      <sz val="10"/>
      <color theme="1"/>
      <name val="Arial"/>
      <family val="2"/>
    </font>
    <font>
      <sz val="11"/>
      <color rgb="FFFFFF00"/>
      <name val="Calibri"/>
      <family val="2"/>
      <scheme val="minor"/>
    </font>
    <font>
      <sz val="11"/>
      <name val="Calibri"/>
      <family val="2"/>
      <scheme val="minor"/>
    </font>
    <font>
      <sz val="8"/>
      <color theme="0"/>
      <name val="Calibri"/>
      <family val="2"/>
    </font>
    <font>
      <i/>
      <sz val="10"/>
      <color rgb="FFFF0000"/>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13"/>
        <bgColor indexed="64"/>
      </patternFill>
    </fill>
    <fill>
      <patternFill patternType="solid">
        <fgColor theme="3"/>
        <bgColor indexed="64"/>
      </patternFill>
    </fill>
    <fill>
      <patternFill patternType="solid">
        <fgColor theme="3" tint="0.39997558519241921"/>
        <bgColor indexed="64"/>
      </patternFill>
    </fill>
    <fill>
      <patternFill patternType="solid">
        <fgColor rgb="FF333399"/>
        <bgColor indexed="64"/>
      </patternFill>
    </fill>
    <fill>
      <patternFill patternType="solid">
        <fgColor theme="1"/>
        <bgColor indexed="64"/>
      </patternFill>
    </fill>
    <fill>
      <patternFill patternType="solid">
        <fgColor theme="1" tint="4.9989318521683403E-2"/>
        <bgColor indexed="64"/>
      </patternFill>
    </fill>
    <fill>
      <patternFill patternType="solid">
        <fgColor theme="2" tint="-9.9978637043366805E-2"/>
        <bgColor indexed="64"/>
      </patternFill>
    </fill>
    <fill>
      <patternFill patternType="solid">
        <fgColor them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14"/>
        <bgColor indexed="64"/>
      </patternFill>
    </fill>
    <fill>
      <patternFill patternType="solid">
        <fgColor indexed="22"/>
        <bgColor indexed="64"/>
      </patternFill>
    </fill>
    <fill>
      <patternFill patternType="solid">
        <fgColor rgb="FFFFC000"/>
        <bgColor indexed="64"/>
      </patternFill>
    </fill>
    <fill>
      <patternFill patternType="solid">
        <fgColor rgb="FFC00000"/>
        <bgColor indexed="64"/>
      </patternFill>
    </fill>
    <fill>
      <patternFill patternType="solid">
        <fgColor indexed="41"/>
        <bgColor indexed="64"/>
      </patternFill>
    </fill>
    <fill>
      <patternFill patternType="solid">
        <fgColor rgb="FFCCFFFF"/>
        <bgColor indexed="64"/>
      </patternFill>
    </fill>
    <fill>
      <patternFill patternType="solid">
        <fgColor indexed="40"/>
        <bgColor indexed="64"/>
      </patternFill>
    </fill>
    <fill>
      <patternFill patternType="solid">
        <fgColor rgb="FFFF0000"/>
        <bgColor indexed="64"/>
      </patternFill>
    </fill>
    <fill>
      <patternFill patternType="solid">
        <fgColor indexed="56"/>
        <bgColor indexed="64"/>
      </patternFill>
    </fill>
    <fill>
      <patternFill patternType="solid">
        <fgColor indexed="62"/>
        <bgColor indexed="64"/>
      </patternFill>
    </fill>
    <fill>
      <patternFill patternType="solid">
        <fgColor theme="0"/>
        <bgColor indexed="64"/>
      </patternFill>
    </fill>
    <fill>
      <patternFill patternType="solid">
        <fgColor rgb="FF00B050"/>
        <bgColor indexed="64"/>
      </patternFill>
    </fill>
    <fill>
      <patternFill patternType="solid">
        <fgColor indexed="54"/>
        <bgColor indexed="64"/>
      </patternFill>
    </fill>
    <fill>
      <patternFill patternType="solid">
        <fgColor indexed="12"/>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70C0"/>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62"/>
      </top>
      <bottom style="double">
        <color indexed="62"/>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69">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6" fillId="0" borderId="0" applyNumberFormat="0" applyAlignment="0" applyProtection="0"/>
    <xf numFmtId="0" fontId="20" fillId="20" borderId="1" applyNumberFormat="0" applyAlignment="0" applyProtection="0"/>
    <xf numFmtId="0" fontId="21" fillId="21" borderId="2" applyNumberFormat="0" applyAlignment="0" applyProtection="0"/>
    <xf numFmtId="0" fontId="7" fillId="0" borderId="0" applyNumberFormat="0" applyFont="0" applyAlignment="0"/>
    <xf numFmtId="166" fontId="5" fillId="0" borderId="0" applyFont="0" applyFill="0" applyBorder="0" applyAlignment="0" applyProtection="0"/>
    <xf numFmtId="0" fontId="23" fillId="4" borderId="0" applyNumberFormat="0" applyBorder="0" applyAlignment="0" applyProtection="0"/>
    <xf numFmtId="0" fontId="8" fillId="0" borderId="0" applyNumberFormat="0" applyFill="0" applyBorder="0" applyAlignment="0" applyProtection="0">
      <alignment vertical="top"/>
      <protection locked="0"/>
    </xf>
    <xf numFmtId="0" fontId="24" fillId="7" borderId="1" applyNumberFormat="0" applyAlignment="0" applyProtection="0"/>
    <xf numFmtId="1" fontId="38" fillId="0" borderId="7" applyFont="0" applyAlignment="0">
      <alignment horizontal="right"/>
    </xf>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2" fillId="0" borderId="3" applyNumberFormat="0" applyFill="0" applyAlignment="0" applyProtection="0"/>
    <xf numFmtId="0" fontId="28" fillId="22" borderId="0" applyNumberFormat="0" applyBorder="0" applyAlignment="0" applyProtection="0"/>
    <xf numFmtId="4" fontId="29" fillId="0" borderId="8" applyFill="0" applyBorder="0" applyProtection="0">
      <alignment horizontal="right" vertical="center"/>
    </xf>
    <xf numFmtId="0" fontId="5" fillId="23" borderId="9" applyNumberFormat="0" applyFont="0" applyAlignment="0" applyProtection="0"/>
    <xf numFmtId="0" fontId="30" fillId="3" borderId="0" applyNumberFormat="0" applyBorder="0" applyAlignment="0" applyProtection="0"/>
    <xf numFmtId="0" fontId="11" fillId="1" borderId="11" applyNumberFormat="0" applyProtection="0">
      <alignment horizontal="left" vertical="top"/>
    </xf>
    <xf numFmtId="0" fontId="39" fillId="0" borderId="0" applyNumberFormat="0" applyFill="0" applyBorder="0" applyAlignment="0" applyProtection="0"/>
    <xf numFmtId="0" fontId="31" fillId="0" borderId="12" applyNumberFormat="0" applyFill="0" applyAlignment="0" applyProtection="0"/>
    <xf numFmtId="0" fontId="32" fillId="20" borderId="10"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4" fillId="0" borderId="0"/>
    <xf numFmtId="0" fontId="5" fillId="0" borderId="0"/>
    <xf numFmtId="0" fontId="5" fillId="0" borderId="0"/>
    <xf numFmtId="0" fontId="4" fillId="0" borderId="0"/>
    <xf numFmtId="0" fontId="5" fillId="0" borderId="0"/>
    <xf numFmtId="9" fontId="5" fillId="0" borderId="0" applyFont="0" applyFill="0" applyBorder="0" applyAlignment="0" applyProtection="0"/>
    <xf numFmtId="0" fontId="3" fillId="0" borderId="0"/>
    <xf numFmtId="0" fontId="49"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0" fillId="0" borderId="0"/>
    <xf numFmtId="0" fontId="2" fillId="0" borderId="0"/>
    <xf numFmtId="0" fontId="5" fillId="0" borderId="0">
      <alignment vertical="center"/>
    </xf>
    <xf numFmtId="0" fontId="5" fillId="0" borderId="0">
      <alignment vertical="center"/>
    </xf>
    <xf numFmtId="0" fontId="53" fillId="0" borderId="0"/>
    <xf numFmtId="0" fontId="5" fillId="0" borderId="0"/>
    <xf numFmtId="0" fontId="5" fillId="0" borderId="0"/>
    <xf numFmtId="0" fontId="5" fillId="0" borderId="0"/>
  </cellStyleXfs>
  <cellXfs count="680">
    <xf numFmtId="0" fontId="0" fillId="0" borderId="0" xfId="0"/>
    <xf numFmtId="0" fontId="0" fillId="0" borderId="0" xfId="0" applyFill="1"/>
    <xf numFmtId="0" fontId="13" fillId="24" borderId="0" xfId="0" applyFont="1" applyFill="1"/>
    <xf numFmtId="0" fontId="0" fillId="0" borderId="0" xfId="0" applyFill="1" applyBorder="1"/>
    <xf numFmtId="0" fontId="0" fillId="0" borderId="0" xfId="0" applyBorder="1"/>
    <xf numFmtId="164" fontId="0" fillId="0" borderId="0" xfId="0" applyNumberFormat="1"/>
    <xf numFmtId="0" fontId="5" fillId="0" borderId="0" xfId="0" applyFont="1"/>
    <xf numFmtId="0" fontId="35" fillId="0" borderId="0" xfId="0" applyFont="1" applyFill="1" applyAlignment="1">
      <alignment horizontal="left"/>
    </xf>
    <xf numFmtId="0" fontId="35" fillId="0" borderId="0" xfId="0" applyFont="1" applyFill="1"/>
    <xf numFmtId="0" fontId="35" fillId="0" borderId="0" xfId="0" applyFont="1" applyFill="1" applyBorder="1" applyAlignment="1">
      <alignment horizontal="left"/>
    </xf>
    <xf numFmtId="0" fontId="35" fillId="0" borderId="0" xfId="0" applyFont="1" applyFill="1" applyBorder="1"/>
    <xf numFmtId="0" fontId="37" fillId="0" borderId="0" xfId="0" applyFont="1" applyFill="1" applyBorder="1"/>
    <xf numFmtId="0" fontId="9" fillId="0" borderId="0" xfId="0" applyFont="1" applyFill="1" applyBorder="1" applyAlignment="1">
      <alignment wrapText="1"/>
    </xf>
    <xf numFmtId="1" fontId="0" fillId="0" borderId="0" xfId="0" applyNumberFormat="1" applyBorder="1" applyAlignment="1">
      <alignment horizontal="center" vertical="center"/>
    </xf>
    <xf numFmtId="1" fontId="0" fillId="0" borderId="0" xfId="0" applyNumberFormat="1" applyFill="1" applyBorder="1" applyAlignment="1">
      <alignment horizontal="center" vertical="center"/>
    </xf>
    <xf numFmtId="0" fontId="0" fillId="0" borderId="0" xfId="0" applyBorder="1" applyAlignment="1">
      <alignment horizontal="center"/>
    </xf>
    <xf numFmtId="0" fontId="13" fillId="24" borderId="0" xfId="0" applyFont="1" applyFill="1" applyBorder="1"/>
    <xf numFmtId="10" fontId="0" fillId="0" borderId="0" xfId="0" applyNumberFormat="1" applyBorder="1" applyAlignment="1">
      <alignment horizontal="center"/>
    </xf>
    <xf numFmtId="10" fontId="0" fillId="0" borderId="0" xfId="0" applyNumberFormat="1" applyBorder="1"/>
    <xf numFmtId="0" fontId="17" fillId="26" borderId="0" xfId="0" applyFont="1" applyFill="1" applyBorder="1" applyAlignment="1">
      <alignment horizontal="left"/>
    </xf>
    <xf numFmtId="0" fontId="0" fillId="0" borderId="0" xfId="0" applyNumberFormat="1" applyFont="1" applyFill="1" applyBorder="1" applyAlignment="1"/>
    <xf numFmtId="0" fontId="16" fillId="27" borderId="0" xfId="0" applyFont="1" applyFill="1" applyBorder="1" applyAlignment="1">
      <alignment horizontal="center" wrapText="1"/>
    </xf>
    <xf numFmtId="0" fontId="16" fillId="27" borderId="0" xfId="0" applyFont="1" applyFill="1" applyBorder="1" applyAlignment="1">
      <alignment horizontal="center"/>
    </xf>
    <xf numFmtId="0" fontId="37" fillId="27" borderId="0" xfId="0" applyFont="1" applyFill="1" applyBorder="1"/>
    <xf numFmtId="10" fontId="0" fillId="0" borderId="0" xfId="0" applyNumberFormat="1"/>
    <xf numFmtId="17" fontId="0" fillId="0" borderId="0" xfId="0" applyNumberFormat="1"/>
    <xf numFmtId="1" fontId="5" fillId="0" borderId="0" xfId="0" applyNumberFormat="1" applyFont="1" applyFill="1" applyBorder="1" applyAlignment="1">
      <alignment horizontal="center" vertical="center"/>
    </xf>
    <xf numFmtId="0" fontId="17" fillId="0" borderId="0" xfId="0" applyFont="1" applyFill="1" applyBorder="1" applyAlignment="1">
      <alignment horizontal="left"/>
    </xf>
    <xf numFmtId="0" fontId="13" fillId="30" borderId="0" xfId="0" applyFont="1" applyFill="1" applyBorder="1" applyAlignment="1">
      <alignment horizontal="left"/>
    </xf>
    <xf numFmtId="0" fontId="13" fillId="30" borderId="0" xfId="0" applyFont="1" applyFill="1" applyBorder="1" applyAlignment="1">
      <alignment horizontal="center"/>
    </xf>
    <xf numFmtId="0" fontId="16" fillId="30" borderId="0" xfId="0" applyFont="1" applyFill="1" applyBorder="1" applyAlignment="1">
      <alignment horizontal="center"/>
    </xf>
    <xf numFmtId="2" fontId="5" fillId="0" borderId="0" xfId="0" applyNumberFormat="1" applyFont="1" applyFill="1" applyBorder="1" applyAlignment="1">
      <alignment horizontal="center"/>
    </xf>
    <xf numFmtId="0" fontId="13" fillId="29" borderId="0" xfId="0" applyFont="1" applyFill="1" applyAlignment="1">
      <alignment horizontal="left"/>
    </xf>
    <xf numFmtId="0" fontId="13" fillId="0" borderId="0" xfId="0" applyFont="1" applyFill="1" applyAlignment="1">
      <alignment horizontal="left"/>
    </xf>
    <xf numFmtId="0" fontId="13" fillId="0" borderId="0" xfId="0" applyFont="1" applyFill="1"/>
    <xf numFmtId="0" fontId="5" fillId="0" borderId="0" xfId="0" applyFont="1" applyAlignment="1">
      <alignment horizontal="center"/>
    </xf>
    <xf numFmtId="0" fontId="0" fillId="0" borderId="0" xfId="0" applyFill="1" applyAlignment="1"/>
    <xf numFmtId="0" fontId="43" fillId="29" borderId="0" xfId="0" applyFont="1" applyFill="1" applyAlignment="1">
      <alignment horizontal="left"/>
    </xf>
    <xf numFmtId="0" fontId="40" fillId="28" borderId="0" xfId="0" applyFont="1" applyFill="1" applyBorder="1"/>
    <xf numFmtId="16" fontId="5" fillId="0" borderId="0" xfId="0" applyNumberFormat="1" applyFont="1" applyAlignment="1">
      <alignment horizontal="center"/>
    </xf>
    <xf numFmtId="0" fontId="48" fillId="0" borderId="0" xfId="0" applyFont="1"/>
    <xf numFmtId="0" fontId="8" fillId="0" borderId="0" xfId="31" applyAlignment="1" applyProtection="1"/>
    <xf numFmtId="0" fontId="8" fillId="0" borderId="0" xfId="31" applyFill="1" applyAlignment="1" applyProtection="1"/>
    <xf numFmtId="0" fontId="8" fillId="0" borderId="0" xfId="31" applyFill="1" applyAlignment="1" applyProtection="1">
      <alignment horizontal="left" vertical="center"/>
    </xf>
    <xf numFmtId="0" fontId="15" fillId="29" borderId="0" xfId="0" applyFont="1" applyFill="1" applyBorder="1" applyAlignment="1">
      <alignment wrapText="1"/>
    </xf>
    <xf numFmtId="0" fontId="45" fillId="29" borderId="0" xfId="0" applyFont="1" applyFill="1" applyBorder="1" applyAlignment="1">
      <alignment horizontal="left"/>
    </xf>
    <xf numFmtId="0" fontId="42" fillId="29" borderId="0" xfId="0" applyFont="1" applyFill="1"/>
    <xf numFmtId="0" fontId="43" fillId="29" borderId="0" xfId="0" applyFont="1" applyFill="1" applyAlignment="1"/>
    <xf numFmtId="0" fontId="13" fillId="29" borderId="0" xfId="0" applyFont="1" applyFill="1" applyBorder="1" applyAlignment="1">
      <alignment horizontal="left"/>
    </xf>
    <xf numFmtId="0" fontId="13" fillId="29" borderId="0" xfId="0" applyFont="1" applyFill="1" applyBorder="1"/>
    <xf numFmtId="165" fontId="0" fillId="0" borderId="0" xfId="0" applyNumberFormat="1"/>
    <xf numFmtId="2" fontId="5" fillId="0" borderId="0" xfId="0" applyNumberFormat="1" applyFont="1" applyAlignment="1">
      <alignment horizontal="center"/>
    </xf>
    <xf numFmtId="0" fontId="9" fillId="0" borderId="0" xfId="0" applyFont="1" applyFill="1"/>
    <xf numFmtId="1" fontId="5" fillId="0" borderId="0" xfId="0" applyNumberFormat="1" applyFont="1" applyBorder="1" applyAlignment="1">
      <alignment horizontal="center" vertical="center"/>
    </xf>
    <xf numFmtId="0" fontId="5" fillId="0" borderId="0" xfId="0" applyFont="1" applyFill="1" applyBorder="1" applyAlignment="1"/>
    <xf numFmtId="1" fontId="0" fillId="0" borderId="0" xfId="0" applyNumberFormat="1" applyFill="1" applyBorder="1"/>
    <xf numFmtId="164" fontId="0" fillId="0" borderId="0" xfId="0" applyNumberFormat="1" applyBorder="1" applyAlignment="1">
      <alignment horizontal="center" vertical="center"/>
    </xf>
    <xf numFmtId="0" fontId="17" fillId="27" borderId="0" xfId="0" applyFont="1" applyFill="1" applyBorder="1" applyAlignment="1">
      <alignment horizontal="left"/>
    </xf>
    <xf numFmtId="0" fontId="44" fillId="0" borderId="0" xfId="0" applyFont="1" applyFill="1" applyBorder="1" applyAlignment="1">
      <alignment horizontal="left"/>
    </xf>
    <xf numFmtId="49" fontId="13" fillId="27" borderId="0" xfId="0" applyNumberFormat="1" applyFont="1" applyFill="1" applyBorder="1" applyAlignment="1">
      <alignment horizontal="left"/>
    </xf>
    <xf numFmtId="0" fontId="15" fillId="27" borderId="0" xfId="0" applyFont="1" applyFill="1" applyBorder="1" applyAlignment="1">
      <alignment wrapText="1"/>
    </xf>
    <xf numFmtId="164" fontId="0" fillId="31" borderId="0" xfId="0" applyNumberFormat="1" applyFill="1" applyBorder="1" applyAlignment="1">
      <alignment horizontal="center" vertical="center"/>
    </xf>
    <xf numFmtId="0" fontId="5" fillId="31" borderId="0" xfId="0" applyFont="1" applyFill="1" applyBorder="1"/>
    <xf numFmtId="0" fontId="5" fillId="0" borderId="0" xfId="0" applyFont="1" applyAlignment="1">
      <alignment horizontal="left" vertical="top"/>
    </xf>
    <xf numFmtId="0" fontId="5" fillId="0" borderId="0" xfId="0" applyFont="1" applyAlignment="1">
      <alignment horizontal="left"/>
    </xf>
    <xf numFmtId="0" fontId="5" fillId="0" borderId="0" xfId="0" applyFont="1" applyFill="1" applyBorder="1"/>
    <xf numFmtId="0" fontId="13" fillId="0" borderId="0" xfId="0" applyFont="1" applyFill="1" applyAlignment="1">
      <alignment horizontal="center"/>
    </xf>
    <xf numFmtId="0" fontId="43" fillId="29" borderId="0" xfId="31" applyFont="1" applyFill="1" applyAlignment="1" applyProtection="1">
      <alignment horizontal="left"/>
    </xf>
    <xf numFmtId="0" fontId="51" fillId="29" borderId="0" xfId="0" applyFont="1" applyFill="1" applyAlignment="1">
      <alignment horizontal="left"/>
    </xf>
    <xf numFmtId="0" fontId="51" fillId="24" borderId="0" xfId="0" applyFont="1" applyFill="1"/>
    <xf numFmtId="0" fontId="47" fillId="0" borderId="0" xfId="0" applyFont="1" applyFill="1" applyBorder="1" applyAlignment="1">
      <alignment horizontal="left"/>
    </xf>
    <xf numFmtId="0" fontId="6" fillId="0" borderId="0" xfId="0" applyFont="1" applyAlignment="1">
      <alignment horizontal="center"/>
    </xf>
    <xf numFmtId="0" fontId="41" fillId="0" borderId="0" xfId="0" applyFont="1" applyFill="1" applyBorder="1"/>
    <xf numFmtId="0" fontId="41" fillId="0" borderId="0" xfId="0" applyFont="1" applyFill="1" applyBorder="1" applyAlignment="1"/>
    <xf numFmtId="17" fontId="40" fillId="28" borderId="0" xfId="0" applyNumberFormat="1" applyFont="1" applyFill="1" applyBorder="1"/>
    <xf numFmtId="0" fontId="13" fillId="29" borderId="0" xfId="0" applyFont="1" applyFill="1" applyAlignment="1">
      <alignment wrapText="1"/>
    </xf>
    <xf numFmtId="0" fontId="52" fillId="0" borderId="0" xfId="0" applyFont="1" applyFill="1" applyBorder="1"/>
    <xf numFmtId="0" fontId="5" fillId="0" borderId="0" xfId="0" applyFont="1" applyBorder="1" applyAlignment="1">
      <alignment vertical="center"/>
    </xf>
    <xf numFmtId="0" fontId="5" fillId="25" borderId="0" xfId="0" applyFont="1" applyFill="1" applyBorder="1" applyAlignment="1">
      <alignment vertical="center"/>
    </xf>
    <xf numFmtId="0" fontId="51" fillId="26" borderId="0" xfId="0" applyFont="1" applyFill="1" applyBorder="1" applyAlignment="1">
      <alignment vertical="center"/>
    </xf>
    <xf numFmtId="0" fontId="51" fillId="27" borderId="0" xfId="0" applyFont="1" applyFill="1" applyBorder="1" applyAlignment="1">
      <alignment vertical="center" textRotation="90"/>
    </xf>
    <xf numFmtId="0" fontId="51" fillId="27" borderId="0" xfId="0" applyFont="1" applyFill="1" applyBorder="1" applyAlignment="1">
      <alignment horizontal="center" vertical="center" textRotation="90"/>
    </xf>
    <xf numFmtId="0" fontId="44" fillId="0" borderId="0" xfId="0" applyFont="1" applyFill="1" applyBorder="1" applyAlignment="1">
      <alignment horizontal="right"/>
    </xf>
    <xf numFmtId="0" fontId="5" fillId="0" borderId="0" xfId="0" applyFont="1" applyBorder="1" applyAlignment="1">
      <alignment horizontal="right"/>
    </xf>
    <xf numFmtId="1" fontId="5" fillId="0" borderId="0" xfId="0" applyNumberFormat="1" applyFont="1" applyFill="1" applyBorder="1" applyAlignment="1">
      <alignment horizontal="right" vertical="center"/>
    </xf>
    <xf numFmtId="1" fontId="5" fillId="0" borderId="0" xfId="0" applyNumberFormat="1" applyFont="1" applyBorder="1" applyAlignment="1">
      <alignment horizontal="right" vertical="center"/>
    </xf>
    <xf numFmtId="0" fontId="5" fillId="0" borderId="0" xfId="0" applyFont="1" applyFill="1" applyBorder="1" applyAlignment="1">
      <alignment horizontal="right"/>
    </xf>
    <xf numFmtId="0" fontId="44" fillId="32" borderId="0" xfId="0" applyFont="1" applyFill="1" applyBorder="1" applyAlignment="1">
      <alignment horizontal="left"/>
    </xf>
    <xf numFmtId="0" fontId="44" fillId="32" borderId="0" xfId="0" applyFont="1" applyFill="1" applyBorder="1" applyAlignment="1">
      <alignment horizontal="right"/>
    </xf>
    <xf numFmtId="0" fontId="5" fillId="32" borderId="0" xfId="0" applyFont="1" applyFill="1" applyBorder="1" applyAlignment="1">
      <alignment horizontal="right"/>
    </xf>
    <xf numFmtId="1" fontId="5" fillId="32" borderId="0" xfId="0" applyNumberFormat="1" applyFont="1" applyFill="1" applyBorder="1" applyAlignment="1">
      <alignment horizontal="right" vertical="center"/>
    </xf>
    <xf numFmtId="1" fontId="44" fillId="32" borderId="0" xfId="0" applyNumberFormat="1" applyFont="1" applyFill="1" applyBorder="1" applyAlignment="1">
      <alignment horizontal="right"/>
    </xf>
    <xf numFmtId="0" fontId="17" fillId="32" borderId="0" xfId="0" applyFont="1" applyFill="1" applyBorder="1" applyAlignment="1">
      <alignment horizontal="left"/>
    </xf>
    <xf numFmtId="3" fontId="5" fillId="0" borderId="0" xfId="65" applyNumberFormat="1" applyFont="1" applyFill="1" applyBorder="1" applyAlignment="1"/>
    <xf numFmtId="0" fontId="5" fillId="0" borderId="0" xfId="65" applyNumberFormat="1" applyFont="1" applyFill="1" applyBorder="1" applyAlignment="1"/>
    <xf numFmtId="1" fontId="5" fillId="0" borderId="0" xfId="65" applyNumberFormat="1" applyFont="1" applyFill="1" applyBorder="1" applyAlignment="1"/>
    <xf numFmtId="1" fontId="5" fillId="0" borderId="0" xfId="50" applyNumberFormat="1" applyFont="1" applyBorder="1" applyAlignment="1">
      <alignment horizontal="right"/>
    </xf>
    <xf numFmtId="1" fontId="54" fillId="0" borderId="0" xfId="0" applyNumberFormat="1" applyFont="1"/>
    <xf numFmtId="164" fontId="44" fillId="0" borderId="0" xfId="0" applyNumberFormat="1" applyFont="1" applyFill="1" applyBorder="1" applyAlignment="1">
      <alignment horizontal="left"/>
    </xf>
    <xf numFmtId="0" fontId="35" fillId="29" borderId="0" xfId="0" applyFont="1" applyFill="1" applyAlignment="1">
      <alignment horizontal="left"/>
    </xf>
    <xf numFmtId="0" fontId="35" fillId="29" borderId="0" xfId="0" applyFont="1" applyFill="1" applyBorder="1" applyAlignment="1">
      <alignment horizontal="left"/>
    </xf>
    <xf numFmtId="0" fontId="44" fillId="0" borderId="0" xfId="0" applyNumberFormat="1" applyFont="1" applyFill="1" applyBorder="1" applyAlignment="1">
      <alignment horizontal="left"/>
    </xf>
    <xf numFmtId="0" fontId="5" fillId="0" borderId="0" xfId="0" applyFont="1" applyFill="1" applyBorder="1" applyAlignment="1">
      <alignment horizontal="center" vertical="center"/>
    </xf>
    <xf numFmtId="49" fontId="13" fillId="29" borderId="0" xfId="0" applyNumberFormat="1" applyFont="1" applyFill="1" applyBorder="1" applyAlignment="1"/>
    <xf numFmtId="0" fontId="0" fillId="0" borderId="0" xfId="0" applyAlignment="1">
      <alignment horizontal="center"/>
    </xf>
    <xf numFmtId="0" fontId="51" fillId="26" borderId="0" xfId="0" applyFont="1" applyFill="1"/>
    <xf numFmtId="0" fontId="15" fillId="26" borderId="0" xfId="0" applyFont="1" applyFill="1" applyBorder="1" applyAlignment="1">
      <alignment horizontal="right"/>
    </xf>
    <xf numFmtId="0" fontId="13" fillId="29" borderId="0" xfId="0" applyFont="1" applyFill="1"/>
    <xf numFmtId="0" fontId="8" fillId="29" borderId="0" xfId="31" applyFill="1" applyAlignment="1" applyProtection="1">
      <alignment horizontal="left"/>
    </xf>
    <xf numFmtId="2" fontId="5" fillId="0" borderId="0" xfId="0" applyNumberFormat="1" applyFont="1" applyBorder="1" applyAlignment="1">
      <alignment horizontal="center"/>
    </xf>
    <xf numFmtId="0" fontId="3" fillId="0" borderId="0" xfId="55"/>
    <xf numFmtId="0" fontId="3" fillId="0" borderId="0" xfId="55" applyAlignment="1">
      <alignment horizontal="center"/>
    </xf>
    <xf numFmtId="0" fontId="9" fillId="0" borderId="0" xfId="55" applyFont="1"/>
    <xf numFmtId="0" fontId="51" fillId="26" borderId="0" xfId="0" applyFont="1" applyFill="1" applyAlignment="1">
      <alignment horizontal="right"/>
    </xf>
    <xf numFmtId="0" fontId="5" fillId="0" borderId="0" xfId="53"/>
    <xf numFmtId="164" fontId="5" fillId="0" borderId="0" xfId="53" applyNumberFormat="1" applyBorder="1"/>
    <xf numFmtId="165" fontId="5" fillId="0" borderId="0" xfId="53" applyNumberFormat="1" applyBorder="1"/>
    <xf numFmtId="1" fontId="5" fillId="0" borderId="0" xfId="53" applyNumberFormat="1" applyBorder="1"/>
    <xf numFmtId="0" fontId="5" fillId="0" borderId="0" xfId="53" applyBorder="1"/>
    <xf numFmtId="1" fontId="5" fillId="0" borderId="0" xfId="53" applyNumberFormat="1" applyFill="1" applyBorder="1"/>
    <xf numFmtId="0" fontId="5" fillId="0" borderId="0" xfId="53" applyFill="1" applyBorder="1"/>
    <xf numFmtId="0" fontId="51" fillId="26" borderId="0" xfId="53" applyFont="1" applyFill="1" applyAlignment="1">
      <alignment horizontal="right"/>
    </xf>
    <xf numFmtId="0" fontId="5" fillId="0" borderId="0" xfId="66" applyFill="1"/>
    <xf numFmtId="0" fontId="5" fillId="0" borderId="0" xfId="66"/>
    <xf numFmtId="0" fontId="13" fillId="24" borderId="0" xfId="66" applyFont="1" applyFill="1" applyBorder="1" applyAlignment="1">
      <alignment horizontal="left"/>
    </xf>
    <xf numFmtId="0" fontId="5" fillId="0" borderId="0" xfId="66" applyFont="1" applyFill="1"/>
    <xf numFmtId="0" fontId="13" fillId="29" borderId="0" xfId="50" applyFont="1" applyFill="1" applyBorder="1" applyAlignment="1">
      <alignment horizontal="center" vertical="center" wrapText="1"/>
    </xf>
    <xf numFmtId="1" fontId="5" fillId="0" borderId="0" xfId="66" applyNumberFormat="1" applyAlignment="1">
      <alignment horizontal="right"/>
    </xf>
    <xf numFmtId="1" fontId="5" fillId="0" borderId="0" xfId="66" applyNumberFormat="1" applyAlignment="1">
      <alignment horizontal="left"/>
    </xf>
    <xf numFmtId="1" fontId="5" fillId="0" borderId="0" xfId="66" applyNumberFormat="1" applyFill="1" applyAlignment="1">
      <alignment horizontal="right"/>
    </xf>
    <xf numFmtId="0" fontId="13" fillId="29" borderId="0" xfId="50" applyFont="1" applyFill="1" applyBorder="1" applyAlignment="1">
      <alignment horizontal="left" vertical="center" wrapText="1"/>
    </xf>
    <xf numFmtId="1" fontId="62" fillId="0" borderId="0" xfId="66" applyNumberFormat="1" applyFont="1" applyAlignment="1">
      <alignment horizontal="right"/>
    </xf>
    <xf numFmtId="0" fontId="5" fillId="0" borderId="0" xfId="50"/>
    <xf numFmtId="14" fontId="5" fillId="0" borderId="0" xfId="50" applyNumberFormat="1"/>
    <xf numFmtId="0" fontId="63" fillId="0" borderId="0" xfId="31" applyFont="1" applyAlignment="1" applyProtection="1"/>
    <xf numFmtId="0" fontId="5" fillId="29" borderId="0" xfId="66" applyFill="1"/>
    <xf numFmtId="0" fontId="5" fillId="0" borderId="0" xfId="66" applyFont="1"/>
    <xf numFmtId="1" fontId="63" fillId="0" borderId="0" xfId="31" applyNumberFormat="1" applyFont="1" applyAlignment="1" applyProtection="1">
      <alignment horizontal="left"/>
    </xf>
    <xf numFmtId="1" fontId="5" fillId="0" borderId="0" xfId="66" applyNumberFormat="1" applyFont="1" applyAlignment="1">
      <alignment horizontal="left"/>
    </xf>
    <xf numFmtId="1" fontId="5" fillId="0" borderId="0" xfId="66" applyNumberFormat="1" applyFont="1" applyAlignment="1">
      <alignment horizontal="right"/>
    </xf>
    <xf numFmtId="1" fontId="5" fillId="0" borderId="0" xfId="66" applyNumberFormat="1" applyAlignment="1">
      <alignment horizontal="left" vertical="center"/>
    </xf>
    <xf numFmtId="2" fontId="5" fillId="0" borderId="0" xfId="66" applyNumberFormat="1" applyAlignment="1">
      <alignment horizontal="right"/>
    </xf>
    <xf numFmtId="0" fontId="64" fillId="0" borderId="0" xfId="66" applyFont="1"/>
    <xf numFmtId="0" fontId="5" fillId="0" borderId="0" xfId="66" applyFill="1" applyAlignment="1">
      <alignment horizontal="left"/>
    </xf>
    <xf numFmtId="0" fontId="5" fillId="0" borderId="0" xfId="66" applyAlignment="1">
      <alignment horizontal="center"/>
    </xf>
    <xf numFmtId="0" fontId="35" fillId="0" borderId="0" xfId="66" applyFont="1"/>
    <xf numFmtId="0" fontId="6" fillId="0" borderId="0" xfId="66" applyFont="1"/>
    <xf numFmtId="0" fontId="5" fillId="29" borderId="0" xfId="50" applyFill="1"/>
    <xf numFmtId="0" fontId="13" fillId="24" borderId="0" xfId="50" applyFont="1" applyFill="1" applyBorder="1" applyAlignment="1">
      <alignment wrapText="1"/>
    </xf>
    <xf numFmtId="0" fontId="71" fillId="0" borderId="0" xfId="50" applyFont="1" applyAlignment="1">
      <alignment horizontal="right"/>
    </xf>
    <xf numFmtId="165" fontId="10" fillId="36" borderId="0" xfId="50" applyNumberFormat="1" applyFont="1" applyFill="1" applyBorder="1" applyAlignment="1" applyProtection="1">
      <alignment vertical="top" wrapText="1"/>
    </xf>
    <xf numFmtId="165" fontId="72" fillId="0" borderId="0" xfId="50" applyNumberFormat="1" applyFont="1" applyBorder="1" applyAlignment="1">
      <alignment horizontal="center" vertical="center"/>
    </xf>
    <xf numFmtId="165" fontId="72" fillId="0" borderId="0" xfId="50" applyNumberFormat="1" applyFont="1" applyFill="1" applyBorder="1" applyAlignment="1">
      <alignment horizontal="center" vertical="center"/>
    </xf>
    <xf numFmtId="167" fontId="72" fillId="0" borderId="0" xfId="50" applyNumberFormat="1" applyFont="1" applyBorder="1" applyAlignment="1">
      <alignment horizontal="center" vertical="center"/>
    </xf>
    <xf numFmtId="4" fontId="72" fillId="0" borderId="0" xfId="50" applyNumberFormat="1" applyFont="1" applyFill="1" applyBorder="1" applyAlignment="1">
      <alignment horizontal="center" vertical="center"/>
    </xf>
    <xf numFmtId="0" fontId="72" fillId="0" borderId="0" xfId="50" applyFont="1" applyAlignment="1">
      <alignment horizontal="center" vertical="center"/>
    </xf>
    <xf numFmtId="0" fontId="6" fillId="0" borderId="0" xfId="50" applyFont="1"/>
    <xf numFmtId="4" fontId="72" fillId="0" borderId="0" xfId="50" applyNumberFormat="1" applyFont="1" applyBorder="1" applyAlignment="1">
      <alignment horizontal="center" vertical="center"/>
    </xf>
    <xf numFmtId="1" fontId="43" fillId="24" borderId="0" xfId="50" applyNumberFormat="1" applyFont="1" applyFill="1" applyBorder="1" applyAlignment="1">
      <alignment horizontal="left" vertical="center"/>
    </xf>
    <xf numFmtId="1" fontId="73" fillId="24" borderId="0" xfId="50" applyNumberFormat="1" applyFont="1" applyFill="1" applyBorder="1" applyAlignment="1">
      <alignment horizontal="center" vertical="top"/>
    </xf>
    <xf numFmtId="165" fontId="72" fillId="0" borderId="0" xfId="50" applyNumberFormat="1" applyFont="1" applyBorder="1" applyAlignment="1">
      <alignment horizontal="center"/>
    </xf>
    <xf numFmtId="4" fontId="72" fillId="0" borderId="0" xfId="50" applyNumberFormat="1" applyFont="1" applyBorder="1" applyAlignment="1">
      <alignment horizontal="center"/>
    </xf>
    <xf numFmtId="0" fontId="5" fillId="0" borderId="0" xfId="50" applyFont="1"/>
    <xf numFmtId="0" fontId="5" fillId="0" borderId="0" xfId="50" applyNumberFormat="1"/>
    <xf numFmtId="0" fontId="43" fillId="30" borderId="0" xfId="50" applyFont="1" applyFill="1"/>
    <xf numFmtId="0" fontId="8" fillId="30" borderId="0" xfId="31" applyFill="1" applyAlignment="1" applyProtection="1"/>
    <xf numFmtId="0" fontId="42" fillId="30" borderId="0" xfId="50" applyFont="1" applyFill="1"/>
    <xf numFmtId="0" fontId="6" fillId="0" borderId="0" xfId="50" applyFont="1" applyFill="1" applyBorder="1"/>
    <xf numFmtId="1" fontId="73" fillId="37" borderId="0" xfId="50" applyNumberFormat="1" applyFont="1" applyFill="1" applyBorder="1" applyAlignment="1">
      <alignment horizontal="left" vertical="center"/>
    </xf>
    <xf numFmtId="1" fontId="73" fillId="37" borderId="0" xfId="50" applyNumberFormat="1" applyFont="1" applyFill="1" applyBorder="1" applyAlignment="1">
      <alignment horizontal="center" vertical="top"/>
    </xf>
    <xf numFmtId="168" fontId="5" fillId="0" borderId="0" xfId="50" applyNumberFormat="1" applyFont="1"/>
    <xf numFmtId="168" fontId="5" fillId="0" borderId="0" xfId="50" applyNumberFormat="1" applyFont="1" applyFill="1" applyBorder="1"/>
    <xf numFmtId="169" fontId="5" fillId="0" borderId="0" xfId="50" applyNumberFormat="1" applyFont="1"/>
    <xf numFmtId="0" fontId="6" fillId="0" borderId="0" xfId="50" applyFont="1" applyBorder="1"/>
    <xf numFmtId="1" fontId="5" fillId="0" borderId="0" xfId="50" applyNumberFormat="1" applyFont="1"/>
    <xf numFmtId="0" fontId="63" fillId="0" borderId="0" xfId="31" applyFont="1" applyFill="1" applyBorder="1" applyAlignment="1" applyProtection="1"/>
    <xf numFmtId="170" fontId="5" fillId="0" borderId="0" xfId="50" applyNumberFormat="1" applyAlignment="1">
      <alignment vertical="center"/>
    </xf>
    <xf numFmtId="1" fontId="5" fillId="0" borderId="0" xfId="50" applyNumberFormat="1" applyAlignment="1">
      <alignment vertical="center"/>
    </xf>
    <xf numFmtId="171" fontId="5" fillId="0" borderId="0" xfId="50" applyNumberFormat="1" applyFill="1"/>
    <xf numFmtId="170" fontId="5" fillId="0" borderId="0" xfId="50" applyNumberFormat="1"/>
    <xf numFmtId="0" fontId="13" fillId="0" borderId="0" xfId="50" applyFont="1" applyFill="1" applyBorder="1" applyAlignment="1">
      <alignment wrapText="1"/>
    </xf>
    <xf numFmtId="164" fontId="5" fillId="0" borderId="0" xfId="50" applyNumberFormat="1"/>
    <xf numFmtId="0" fontId="76" fillId="0" borderId="0" xfId="50" applyFont="1" applyFill="1" applyAlignment="1">
      <alignment horizontal="right" vertical="center" wrapText="1"/>
    </xf>
    <xf numFmtId="0" fontId="76" fillId="0" borderId="0" xfId="50" applyFont="1" applyFill="1" applyAlignment="1">
      <alignment horizontal="left" vertical="center" wrapText="1"/>
    </xf>
    <xf numFmtId="1" fontId="5" fillId="0" borderId="0" xfId="50" applyNumberFormat="1"/>
    <xf numFmtId="2" fontId="6" fillId="0" borderId="0" xfId="50" applyNumberFormat="1" applyFont="1" applyFill="1"/>
    <xf numFmtId="2" fontId="6" fillId="0" borderId="0" xfId="50" applyNumberFormat="1" applyFont="1"/>
    <xf numFmtId="0" fontId="77" fillId="0" borderId="0" xfId="50" applyFont="1" applyFill="1"/>
    <xf numFmtId="171" fontId="5" fillId="0" borderId="0" xfId="50" applyNumberFormat="1"/>
    <xf numFmtId="0" fontId="5" fillId="0" borderId="0" xfId="50" applyFill="1"/>
    <xf numFmtId="0" fontId="78" fillId="38" borderId="0" xfId="50" applyFont="1" applyFill="1"/>
    <xf numFmtId="0" fontId="6" fillId="38" borderId="0" xfId="50" applyFont="1" applyFill="1"/>
    <xf numFmtId="0" fontId="6" fillId="38" borderId="0" xfId="50" applyFont="1" applyFill="1" applyAlignment="1">
      <alignment horizontal="center"/>
    </xf>
    <xf numFmtId="0" fontId="6" fillId="39" borderId="0" xfId="50" applyFont="1" applyFill="1" applyAlignment="1">
      <alignment horizontal="center"/>
    </xf>
    <xf numFmtId="0" fontId="6" fillId="39" borderId="0" xfId="50" applyFont="1" applyFill="1"/>
    <xf numFmtId="0" fontId="6" fillId="39" borderId="0" xfId="50" applyFont="1" applyFill="1" applyBorder="1"/>
    <xf numFmtId="0" fontId="9" fillId="38" borderId="0" xfId="50" applyFont="1" applyFill="1"/>
    <xf numFmtId="0" fontId="6" fillId="38" borderId="0" xfId="50" applyFont="1" applyFill="1" applyBorder="1" applyAlignment="1"/>
    <xf numFmtId="0" fontId="6" fillId="38" borderId="0" xfId="50" applyFont="1" applyFill="1" applyBorder="1" applyAlignment="1">
      <alignment horizontal="center"/>
    </xf>
    <xf numFmtId="0" fontId="6" fillId="39" borderId="0" xfId="50" applyFont="1" applyFill="1" applyBorder="1" applyAlignment="1">
      <alignment horizontal="center"/>
    </xf>
    <xf numFmtId="0" fontId="9" fillId="39" borderId="0" xfId="50" applyFont="1" applyFill="1" applyBorder="1"/>
    <xf numFmtId="0" fontId="6" fillId="39" borderId="0" xfId="50" applyFont="1" applyFill="1" applyBorder="1" applyAlignment="1"/>
    <xf numFmtId="0" fontId="10" fillId="0" borderId="15" xfId="50" applyFont="1" applyFill="1" applyBorder="1" applyAlignment="1">
      <alignment horizontal="center" vertical="center"/>
    </xf>
    <xf numFmtId="0" fontId="10" fillId="0" borderId="16" xfId="50" applyFont="1" applyFill="1" applyBorder="1" applyAlignment="1">
      <alignment horizontal="center" vertical="center"/>
    </xf>
    <xf numFmtId="0" fontId="10" fillId="0" borderId="16" xfId="50" applyFont="1" applyFill="1" applyBorder="1" applyAlignment="1">
      <alignment horizontal="center" vertical="center" wrapText="1"/>
    </xf>
    <xf numFmtId="0" fontId="10" fillId="0" borderId="17" xfId="50" applyFont="1" applyFill="1" applyBorder="1" applyAlignment="1">
      <alignment horizontal="center" vertical="center"/>
    </xf>
    <xf numFmtId="0" fontId="10" fillId="39" borderId="0" xfId="50" applyFont="1" applyFill="1" applyBorder="1" applyAlignment="1">
      <alignment horizontal="center" vertical="center"/>
    </xf>
    <xf numFmtId="0" fontId="10" fillId="39" borderId="0" xfId="50" applyFont="1" applyFill="1" applyBorder="1" applyAlignment="1">
      <alignment horizontal="center" wrapText="1"/>
    </xf>
    <xf numFmtId="0" fontId="10" fillId="0" borderId="0" xfId="50" applyFont="1" applyFill="1" applyBorder="1" applyAlignment="1">
      <alignment horizontal="center" vertical="center"/>
    </xf>
    <xf numFmtId="0" fontId="6" fillId="0" borderId="18" xfId="50" applyFont="1" applyBorder="1" applyAlignment="1">
      <alignment vertical="center"/>
    </xf>
    <xf numFmtId="0" fontId="6" fillId="0" borderId="0" xfId="50" applyFont="1" applyBorder="1" applyAlignment="1">
      <alignment vertical="center"/>
    </xf>
    <xf numFmtId="0" fontId="6" fillId="0" borderId="0" xfId="50" applyFont="1" applyBorder="1" applyAlignment="1">
      <alignment horizontal="center" vertical="center"/>
    </xf>
    <xf numFmtId="0" fontId="6" fillId="0" borderId="0" xfId="50" applyFont="1" applyFill="1" applyBorder="1" applyAlignment="1">
      <alignment horizontal="center" vertical="center"/>
    </xf>
    <xf numFmtId="172" fontId="6" fillId="0" borderId="0" xfId="50" applyNumberFormat="1" applyFont="1" applyBorder="1" applyAlignment="1">
      <alignment horizontal="right" vertical="center"/>
    </xf>
    <xf numFmtId="172" fontId="6" fillId="0" borderId="0" xfId="50" applyNumberFormat="1" applyFont="1" applyFill="1" applyBorder="1" applyAlignment="1">
      <alignment horizontal="right" vertical="center"/>
    </xf>
    <xf numFmtId="172" fontId="6" fillId="40" borderId="19" xfId="50" applyNumberFormat="1" applyFont="1" applyFill="1" applyBorder="1" applyAlignment="1">
      <alignment horizontal="right" vertical="center"/>
    </xf>
    <xf numFmtId="172" fontId="6" fillId="39" borderId="0" xfId="50" applyNumberFormat="1" applyFont="1" applyFill="1" applyBorder="1" applyAlignment="1">
      <alignment horizontal="right" vertical="center"/>
    </xf>
    <xf numFmtId="172" fontId="6" fillId="41" borderId="0" xfId="50" applyNumberFormat="1" applyFont="1" applyFill="1" applyAlignment="1">
      <alignment vertical="center"/>
    </xf>
    <xf numFmtId="9" fontId="6" fillId="41" borderId="0" xfId="50" applyNumberFormat="1" applyFont="1" applyFill="1" applyAlignment="1">
      <alignment vertical="center"/>
    </xf>
    <xf numFmtId="0" fontId="6" fillId="39" borderId="0" xfId="50" applyFont="1" applyFill="1" applyBorder="1" applyAlignment="1">
      <alignment vertical="center"/>
    </xf>
    <xf numFmtId="0" fontId="6" fillId="0" borderId="0" xfId="50" applyFont="1" applyFill="1" applyBorder="1" applyAlignment="1">
      <alignment vertical="center"/>
    </xf>
    <xf numFmtId="0" fontId="6" fillId="40" borderId="0" xfId="50" applyFont="1" applyFill="1" applyBorder="1" applyAlignment="1">
      <alignment vertical="center"/>
    </xf>
    <xf numFmtId="172" fontId="6" fillId="34" borderId="0" xfId="50" applyNumberFormat="1" applyFont="1" applyFill="1" applyBorder="1" applyAlignment="1">
      <alignment horizontal="right" vertical="center"/>
    </xf>
    <xf numFmtId="172" fontId="6" fillId="34" borderId="19" xfId="50" applyNumberFormat="1" applyFont="1" applyFill="1" applyBorder="1" applyAlignment="1">
      <alignment horizontal="right" vertical="center"/>
    </xf>
    <xf numFmtId="172" fontId="6" fillId="0" borderId="19" xfId="50" applyNumberFormat="1" applyFont="1" applyFill="1" applyBorder="1" applyAlignment="1">
      <alignment horizontal="right" vertical="center"/>
    </xf>
    <xf numFmtId="172" fontId="6" fillId="0" borderId="19" xfId="50" applyNumberFormat="1" applyFont="1" applyBorder="1" applyAlignment="1">
      <alignment horizontal="right" vertical="center"/>
    </xf>
    <xf numFmtId="172" fontId="6" fillId="41" borderId="20" xfId="50" applyNumberFormat="1" applyFont="1" applyFill="1" applyBorder="1" applyAlignment="1">
      <alignment vertical="center"/>
    </xf>
    <xf numFmtId="9" fontId="6" fillId="41" borderId="20" xfId="50" applyNumberFormat="1" applyFont="1" applyFill="1" applyBorder="1" applyAlignment="1">
      <alignment vertical="center"/>
    </xf>
    <xf numFmtId="0" fontId="6" fillId="42" borderId="21" xfId="50" applyFont="1" applyFill="1" applyBorder="1" applyAlignment="1">
      <alignment vertical="center"/>
    </xf>
    <xf numFmtId="0" fontId="6" fillId="42" borderId="22" xfId="50" applyFont="1" applyFill="1" applyBorder="1" applyAlignment="1">
      <alignment vertical="center"/>
    </xf>
    <xf numFmtId="0" fontId="6" fillId="42" borderId="22" xfId="50" applyFont="1" applyFill="1" applyBorder="1" applyAlignment="1">
      <alignment horizontal="center" vertical="center"/>
    </xf>
    <xf numFmtId="172" fontId="6" fillId="42" borderId="22" xfId="50" applyNumberFormat="1" applyFont="1" applyFill="1" applyBorder="1" applyAlignment="1">
      <alignment horizontal="right" vertical="center"/>
    </xf>
    <xf numFmtId="0" fontId="6" fillId="42" borderId="18" xfId="50" applyFont="1" applyFill="1" applyBorder="1" applyAlignment="1">
      <alignment vertical="center"/>
    </xf>
    <xf numFmtId="0" fontId="6" fillId="42" borderId="0" xfId="50" applyFont="1" applyFill="1" applyBorder="1" applyAlignment="1">
      <alignment vertical="center"/>
    </xf>
    <xf numFmtId="0" fontId="6" fillId="42" borderId="0" xfId="50" applyFont="1" applyFill="1" applyBorder="1" applyAlignment="1">
      <alignment horizontal="center" vertical="center"/>
    </xf>
    <xf numFmtId="172" fontId="6" fillId="42" borderId="0" xfId="50" applyNumberFormat="1" applyFont="1" applyFill="1" applyBorder="1" applyAlignment="1">
      <alignment horizontal="right" vertical="center"/>
    </xf>
    <xf numFmtId="0" fontId="6" fillId="42" borderId="23" xfId="50" applyFont="1" applyFill="1" applyBorder="1" applyAlignment="1">
      <alignment vertical="center"/>
    </xf>
    <xf numFmtId="0" fontId="6" fillId="42" borderId="20" xfId="50" applyFont="1" applyFill="1" applyBorder="1" applyAlignment="1">
      <alignment vertical="center"/>
    </xf>
    <xf numFmtId="0" fontId="6" fillId="42" borderId="20" xfId="50" applyFont="1" applyFill="1" applyBorder="1" applyAlignment="1">
      <alignment horizontal="center" vertical="center"/>
    </xf>
    <xf numFmtId="172" fontId="6" fillId="43" borderId="20" xfId="50" applyNumberFormat="1" applyFont="1" applyFill="1" applyBorder="1" applyAlignment="1">
      <alignment horizontal="right" vertical="center"/>
    </xf>
    <xf numFmtId="0" fontId="6" fillId="44" borderId="24" xfId="50" applyFont="1" applyFill="1" applyBorder="1" applyAlignment="1">
      <alignment vertical="center"/>
    </xf>
    <xf numFmtId="0" fontId="6" fillId="44" borderId="13" xfId="50" applyFont="1" applyFill="1" applyBorder="1" applyAlignment="1">
      <alignment vertical="center"/>
    </xf>
    <xf numFmtId="0" fontId="6" fillId="44" borderId="13" xfId="50" applyFont="1" applyFill="1" applyBorder="1" applyAlignment="1">
      <alignment horizontal="center" vertical="center"/>
    </xf>
    <xf numFmtId="172" fontId="6" fillId="44" borderId="13" xfId="50" applyNumberFormat="1" applyFont="1" applyFill="1" applyBorder="1" applyAlignment="1">
      <alignment horizontal="right" vertical="center"/>
    </xf>
    <xf numFmtId="172" fontId="6" fillId="41" borderId="25" xfId="50" applyNumberFormat="1" applyFont="1" applyFill="1" applyBorder="1" applyAlignment="1">
      <alignment vertical="center"/>
    </xf>
    <xf numFmtId="9" fontId="6" fillId="41" borderId="25" xfId="50" applyNumberFormat="1" applyFont="1" applyFill="1" applyBorder="1" applyAlignment="1">
      <alignment vertical="center"/>
    </xf>
    <xf numFmtId="0" fontId="10" fillId="39" borderId="0" xfId="50" applyFont="1" applyFill="1" applyBorder="1" applyAlignment="1">
      <alignment vertical="center"/>
    </xf>
    <xf numFmtId="172" fontId="6" fillId="41" borderId="0" xfId="50" applyNumberFormat="1" applyFont="1" applyFill="1" applyBorder="1" applyAlignment="1">
      <alignment vertical="center"/>
    </xf>
    <xf numFmtId="9" fontId="6" fillId="41" borderId="0" xfId="50" applyNumberFormat="1" applyFont="1" applyFill="1" applyBorder="1" applyAlignment="1">
      <alignment vertical="center"/>
    </xf>
    <xf numFmtId="0" fontId="10" fillId="38" borderId="15" xfId="50" applyFont="1" applyFill="1" applyBorder="1" applyAlignment="1">
      <alignment vertical="center" wrapText="1"/>
    </xf>
    <xf numFmtId="172" fontId="10" fillId="34" borderId="16" xfId="50" applyNumberFormat="1" applyFont="1" applyFill="1" applyBorder="1" applyAlignment="1">
      <alignment horizontal="right" vertical="center"/>
    </xf>
    <xf numFmtId="172" fontId="10" fillId="34" borderId="17" xfId="50" applyNumberFormat="1" applyFont="1" applyFill="1" applyBorder="1" applyAlignment="1">
      <alignment horizontal="right" vertical="center"/>
    </xf>
    <xf numFmtId="172" fontId="10" fillId="39" borderId="0" xfId="50" applyNumberFormat="1" applyFont="1" applyFill="1" applyBorder="1" applyAlignment="1">
      <alignment horizontal="right" vertical="center"/>
    </xf>
    <xf numFmtId="172" fontId="10" fillId="41" borderId="14" xfId="50" applyNumberFormat="1" applyFont="1" applyFill="1" applyBorder="1" applyAlignment="1">
      <alignment vertical="center"/>
    </xf>
    <xf numFmtId="9" fontId="10" fillId="41" borderId="14" xfId="50" applyNumberFormat="1" applyFont="1" applyFill="1" applyBorder="1" applyAlignment="1">
      <alignment vertical="center"/>
    </xf>
    <xf numFmtId="0" fontId="71" fillId="39" borderId="20" xfId="50" applyFont="1" applyFill="1" applyBorder="1" applyAlignment="1">
      <alignment vertical="center" wrapText="1"/>
    </xf>
    <xf numFmtId="3" fontId="71" fillId="39" borderId="20" xfId="50" applyNumberFormat="1" applyFont="1" applyFill="1" applyBorder="1" applyAlignment="1">
      <alignment horizontal="center" vertical="center" wrapText="1"/>
    </xf>
    <xf numFmtId="173" fontId="71" fillId="45" borderId="20" xfId="50" applyNumberFormat="1" applyFont="1" applyFill="1" applyBorder="1" applyAlignment="1">
      <alignment horizontal="right" vertical="center" wrapText="1"/>
    </xf>
    <xf numFmtId="173" fontId="71" fillId="39" borderId="20" xfId="50" applyNumberFormat="1" applyFont="1" applyFill="1" applyBorder="1" applyAlignment="1">
      <alignment horizontal="right" vertical="center" wrapText="1"/>
    </xf>
    <xf numFmtId="173" fontId="71" fillId="39" borderId="26" xfId="50" applyNumberFormat="1" applyFont="1" applyFill="1" applyBorder="1" applyAlignment="1">
      <alignment horizontal="right" vertical="center" wrapText="1"/>
    </xf>
    <xf numFmtId="172" fontId="71" fillId="41" borderId="26" xfId="50" applyNumberFormat="1" applyFont="1" applyFill="1" applyBorder="1" applyAlignment="1">
      <alignment vertical="center" wrapText="1"/>
    </xf>
    <xf numFmtId="9" fontId="71" fillId="41" borderId="26" xfId="50" applyNumberFormat="1" applyFont="1" applyFill="1" applyBorder="1" applyAlignment="1">
      <alignment vertical="center" wrapText="1"/>
    </xf>
    <xf numFmtId="0" fontId="71" fillId="39" borderId="26" xfId="50" applyFont="1" applyFill="1" applyBorder="1" applyAlignment="1">
      <alignment vertical="center" wrapText="1"/>
    </xf>
    <xf numFmtId="0" fontId="71" fillId="41" borderId="26" xfId="50" applyFont="1" applyFill="1" applyBorder="1" applyAlignment="1">
      <alignment vertical="center" wrapText="1"/>
    </xf>
    <xf numFmtId="0" fontId="81" fillId="39" borderId="24" xfId="50" applyFont="1" applyFill="1" applyBorder="1" applyAlignment="1"/>
    <xf numFmtId="0" fontId="81" fillId="39" borderId="13" xfId="50" applyFont="1" applyFill="1" applyBorder="1" applyAlignment="1"/>
    <xf numFmtId="0" fontId="81" fillId="39" borderId="13" xfId="50" applyFont="1" applyFill="1" applyBorder="1" applyAlignment="1">
      <alignment horizontal="center"/>
    </xf>
    <xf numFmtId="172" fontId="81" fillId="39" borderId="13" xfId="50" applyNumberFormat="1" applyFont="1" applyFill="1" applyBorder="1" applyAlignment="1">
      <alignment horizontal="right"/>
    </xf>
    <xf numFmtId="172" fontId="81" fillId="39" borderId="13" xfId="50" applyNumberFormat="1" applyFont="1" applyFill="1" applyBorder="1" applyAlignment="1">
      <alignment horizontal="left"/>
    </xf>
    <xf numFmtId="172" fontId="81" fillId="39" borderId="25" xfId="50" applyNumberFormat="1" applyFont="1" applyFill="1" applyBorder="1" applyAlignment="1">
      <alignment horizontal="right"/>
    </xf>
    <xf numFmtId="172" fontId="81" fillId="39" borderId="13" xfId="50" applyNumberFormat="1" applyFont="1" applyFill="1" applyBorder="1" applyAlignment="1">
      <alignment horizontal="center"/>
    </xf>
    <xf numFmtId="0" fontId="81" fillId="39" borderId="13" xfId="50" applyFont="1" applyFill="1" applyBorder="1"/>
    <xf numFmtId="0" fontId="6" fillId="39" borderId="0" xfId="50" applyFont="1" applyFill="1" applyAlignment="1">
      <alignment vertical="center"/>
    </xf>
    <xf numFmtId="0" fontId="6" fillId="39" borderId="0" xfId="50" applyFont="1" applyFill="1" applyAlignment="1">
      <alignment horizontal="center" vertical="center"/>
    </xf>
    <xf numFmtId="172" fontId="6" fillId="39" borderId="0" xfId="50" applyNumberFormat="1" applyFont="1" applyFill="1" applyAlignment="1">
      <alignment horizontal="right" vertical="center"/>
    </xf>
    <xf numFmtId="173" fontId="6" fillId="39" borderId="0" xfId="50" applyNumberFormat="1" applyFont="1" applyFill="1" applyAlignment="1">
      <alignment horizontal="right" vertical="center"/>
    </xf>
    <xf numFmtId="172" fontId="6" fillId="39" borderId="0" xfId="50" applyNumberFormat="1" applyFont="1" applyFill="1" applyAlignment="1">
      <alignment vertical="center"/>
    </xf>
    <xf numFmtId="0" fontId="6" fillId="0" borderId="0" xfId="50" applyFont="1" applyAlignment="1">
      <alignment vertical="center"/>
    </xf>
    <xf numFmtId="0" fontId="6" fillId="0" borderId="0" xfId="50" applyFont="1" applyAlignment="1">
      <alignment horizontal="center" vertical="center"/>
    </xf>
    <xf numFmtId="0" fontId="6" fillId="0" borderId="0" xfId="50" applyFont="1" applyFill="1" applyAlignment="1">
      <alignment horizontal="center" vertical="center"/>
    </xf>
    <xf numFmtId="172" fontId="6" fillId="45" borderId="0" xfId="50" applyNumberFormat="1" applyFont="1" applyFill="1" applyAlignment="1">
      <alignment horizontal="right" vertical="center"/>
    </xf>
    <xf numFmtId="173" fontId="6" fillId="39" borderId="0" xfId="50" applyNumberFormat="1" applyFont="1" applyFill="1"/>
    <xf numFmtId="3" fontId="6" fillId="0" borderId="0" xfId="50" applyNumberFormat="1" applyFont="1" applyFill="1" applyBorder="1" applyAlignment="1">
      <alignment horizontal="right"/>
    </xf>
    <xf numFmtId="173" fontId="6" fillId="0" borderId="0" xfId="50" applyNumberFormat="1" applyFont="1" applyFill="1" applyBorder="1"/>
    <xf numFmtId="1" fontId="10" fillId="0" borderId="0" xfId="50" applyNumberFormat="1" applyFont="1" applyFill="1" applyBorder="1" applyAlignment="1">
      <alignment vertical="top"/>
    </xf>
    <xf numFmtId="0" fontId="6" fillId="0" borderId="0" xfId="50" applyFont="1" applyFill="1" applyBorder="1" applyAlignment="1"/>
    <xf numFmtId="0" fontId="6" fillId="0" borderId="0" xfId="50" applyFont="1" applyFill="1" applyBorder="1" applyAlignment="1">
      <alignment horizontal="center"/>
    </xf>
    <xf numFmtId="172" fontId="6" fillId="0" borderId="0" xfId="50" applyNumberFormat="1" applyFont="1" applyFill="1" applyBorder="1" applyAlignment="1">
      <alignment vertical="center"/>
    </xf>
    <xf numFmtId="9" fontId="6" fillId="0" borderId="0" xfId="50" applyNumberFormat="1" applyFont="1" applyFill="1" applyBorder="1" applyAlignment="1">
      <alignment vertical="center"/>
    </xf>
    <xf numFmtId="0" fontId="83" fillId="0" borderId="0" xfId="50" applyFont="1" applyFill="1" applyBorder="1" applyAlignment="1">
      <alignment vertical="center"/>
    </xf>
    <xf numFmtId="0" fontId="83" fillId="0" borderId="0" xfId="50" applyFont="1" applyFill="1" applyBorder="1" applyAlignment="1">
      <alignment horizontal="center" vertical="center"/>
    </xf>
    <xf numFmtId="172" fontId="83" fillId="0" borderId="0" xfId="50" applyNumberFormat="1" applyFont="1" applyFill="1" applyBorder="1" applyAlignment="1">
      <alignment horizontal="right" vertical="center"/>
    </xf>
    <xf numFmtId="172" fontId="83" fillId="0" borderId="0" xfId="50" applyNumberFormat="1" applyFont="1" applyFill="1" applyBorder="1" applyAlignment="1">
      <alignment vertical="center"/>
    </xf>
    <xf numFmtId="9" fontId="83" fillId="0" borderId="0" xfId="50" applyNumberFormat="1" applyFont="1" applyFill="1" applyBorder="1" applyAlignment="1">
      <alignment vertical="center"/>
    </xf>
    <xf numFmtId="0" fontId="84" fillId="0" borderId="0" xfId="50" applyFont="1" applyFill="1" applyBorder="1" applyAlignment="1">
      <alignment vertical="center"/>
    </xf>
    <xf numFmtId="0" fontId="84" fillId="0" borderId="0" xfId="50" applyFont="1" applyFill="1" applyBorder="1" applyAlignment="1">
      <alignment horizontal="center" vertical="center"/>
    </xf>
    <xf numFmtId="0" fontId="10" fillId="0" borderId="0" xfId="50" applyFont="1" applyFill="1" applyBorder="1" applyAlignment="1">
      <alignment vertical="center"/>
    </xf>
    <xf numFmtId="0" fontId="10" fillId="0" borderId="0" xfId="50" applyFont="1" applyFill="1" applyBorder="1" applyAlignment="1">
      <alignment vertical="center" wrapText="1"/>
    </xf>
    <xf numFmtId="172" fontId="10" fillId="0" borderId="0" xfId="50" applyNumberFormat="1" applyFont="1" applyFill="1" applyBorder="1" applyAlignment="1">
      <alignment horizontal="right" vertical="center"/>
    </xf>
    <xf numFmtId="172" fontId="10" fillId="0" borderId="0" xfId="50" applyNumberFormat="1" applyFont="1" applyFill="1" applyBorder="1" applyAlignment="1">
      <alignment vertical="center"/>
    </xf>
    <xf numFmtId="9" fontId="10" fillId="0" borderId="0" xfId="50" applyNumberFormat="1" applyFont="1" applyFill="1" applyBorder="1" applyAlignment="1">
      <alignment vertical="center"/>
    </xf>
    <xf numFmtId="0" fontId="71" fillId="0" borderId="0" xfId="50" applyFont="1" applyFill="1" applyBorder="1" applyAlignment="1">
      <alignment vertical="center" wrapText="1"/>
    </xf>
    <xf numFmtId="3" fontId="71" fillId="0" borderId="0" xfId="50" applyNumberFormat="1" applyFont="1" applyFill="1" applyBorder="1" applyAlignment="1">
      <alignment horizontal="center" vertical="center" wrapText="1"/>
    </xf>
    <xf numFmtId="173" fontId="71" fillId="0" borderId="0" xfId="50" applyNumberFormat="1" applyFont="1" applyFill="1" applyBorder="1" applyAlignment="1">
      <alignment horizontal="right" vertical="center" wrapText="1"/>
    </xf>
    <xf numFmtId="172" fontId="71" fillId="0" borderId="0" xfId="50" applyNumberFormat="1" applyFont="1" applyFill="1" applyBorder="1" applyAlignment="1">
      <alignment vertical="center" wrapText="1"/>
    </xf>
    <xf numFmtId="9" fontId="71" fillId="0" borderId="0" xfId="50" applyNumberFormat="1" applyFont="1" applyFill="1" applyBorder="1" applyAlignment="1">
      <alignment vertical="center" wrapText="1"/>
    </xf>
    <xf numFmtId="0" fontId="81" fillId="0" borderId="0" xfId="50" applyFont="1" applyFill="1" applyBorder="1" applyAlignment="1"/>
    <xf numFmtId="0" fontId="81" fillId="0" borderId="0" xfId="50" applyFont="1" applyFill="1" applyBorder="1" applyAlignment="1">
      <alignment horizontal="center"/>
    </xf>
    <xf numFmtId="172" fontId="81" fillId="0" borderId="0" xfId="50" applyNumberFormat="1" applyFont="1" applyFill="1" applyBorder="1" applyAlignment="1">
      <alignment horizontal="right"/>
    </xf>
    <xf numFmtId="172" fontId="81" fillId="0" borderId="0" xfId="50" applyNumberFormat="1" applyFont="1" applyFill="1" applyBorder="1" applyAlignment="1">
      <alignment horizontal="left"/>
    </xf>
    <xf numFmtId="172" fontId="81" fillId="0" borderId="0" xfId="50" applyNumberFormat="1" applyFont="1" applyFill="1" applyBorder="1" applyAlignment="1">
      <alignment horizontal="center"/>
    </xf>
    <xf numFmtId="0" fontId="81" fillId="0" borderId="0" xfId="50" applyFont="1" applyFill="1" applyBorder="1"/>
    <xf numFmtId="173" fontId="6" fillId="0" borderId="0" xfId="50" applyNumberFormat="1" applyFont="1" applyFill="1" applyBorder="1" applyAlignment="1">
      <alignment horizontal="right" vertical="center"/>
    </xf>
    <xf numFmtId="0" fontId="5" fillId="29" borderId="0" xfId="67" applyFill="1"/>
    <xf numFmtId="0" fontId="13" fillId="46" borderId="0" xfId="50" applyFont="1" applyFill="1" applyBorder="1" applyAlignment="1"/>
    <xf numFmtId="0" fontId="5" fillId="26" borderId="0" xfId="50" applyFill="1"/>
    <xf numFmtId="0" fontId="8" fillId="47" borderId="0" xfId="31" applyFill="1" applyBorder="1" applyAlignment="1" applyProtection="1"/>
    <xf numFmtId="0" fontId="5" fillId="47" borderId="0" xfId="67" applyFill="1" applyBorder="1"/>
    <xf numFmtId="0" fontId="10" fillId="0" borderId="27" xfId="50" applyFont="1" applyFill="1" applyBorder="1" applyAlignment="1">
      <alignment horizontal="center"/>
    </xf>
    <xf numFmtId="0" fontId="10" fillId="0" borderId="15" xfId="50" applyFont="1" applyFill="1" applyBorder="1" applyAlignment="1">
      <alignment horizontal="center"/>
    </xf>
    <xf numFmtId="0" fontId="10" fillId="0" borderId="16" xfId="50" applyFont="1" applyFill="1" applyBorder="1" applyAlignment="1">
      <alignment horizontal="center"/>
    </xf>
    <xf numFmtId="0" fontId="10" fillId="0" borderId="17" xfId="50" applyFont="1" applyFill="1" applyBorder="1" applyAlignment="1">
      <alignment horizontal="center"/>
    </xf>
    <xf numFmtId="0" fontId="5" fillId="0" borderId="0" xfId="67"/>
    <xf numFmtId="173" fontId="6" fillId="39" borderId="0" xfId="50" applyNumberFormat="1" applyFont="1" applyFill="1" applyBorder="1" applyAlignment="1">
      <alignment horizontal="center"/>
    </xf>
    <xf numFmtId="173" fontId="5" fillId="0" borderId="0" xfId="50" applyNumberFormat="1"/>
    <xf numFmtId="0" fontId="5" fillId="0" borderId="0" xfId="67" applyBorder="1"/>
    <xf numFmtId="174" fontId="5" fillId="0" borderId="0" xfId="50" applyNumberFormat="1" applyFont="1" applyBorder="1"/>
    <xf numFmtId="171" fontId="5" fillId="0" borderId="0" xfId="50" applyNumberFormat="1" applyBorder="1" applyAlignment="1">
      <alignment horizontal="center"/>
    </xf>
    <xf numFmtId="2" fontId="5" fillId="0" borderId="0" xfId="67" applyNumberFormat="1" applyBorder="1"/>
    <xf numFmtId="175" fontId="6" fillId="0" borderId="0" xfId="50" applyNumberFormat="1" applyFont="1" applyFill="1" applyBorder="1" applyAlignment="1"/>
    <xf numFmtId="171" fontId="5" fillId="0" borderId="0" xfId="67" applyNumberFormat="1" applyBorder="1"/>
    <xf numFmtId="0" fontId="5" fillId="34" borderId="0" xfId="50" applyFill="1"/>
    <xf numFmtId="176" fontId="5" fillId="0" borderId="0" xfId="50" applyNumberFormat="1"/>
    <xf numFmtId="0" fontId="5" fillId="26" borderId="0" xfId="67" applyFill="1"/>
    <xf numFmtId="0" fontId="5" fillId="26" borderId="0" xfId="67" applyFill="1" applyBorder="1"/>
    <xf numFmtId="0" fontId="10" fillId="0" borderId="25" xfId="50" applyFont="1" applyFill="1" applyBorder="1" applyAlignment="1">
      <alignment horizontal="center" vertical="center"/>
    </xf>
    <xf numFmtId="0" fontId="5" fillId="0" borderId="25" xfId="67" applyBorder="1"/>
    <xf numFmtId="0" fontId="6" fillId="34" borderId="0" xfId="50" applyFont="1" applyFill="1" applyAlignment="1">
      <alignment vertical="center"/>
    </xf>
    <xf numFmtId="0" fontId="6" fillId="34" borderId="0" xfId="50" applyFont="1" applyFill="1" applyAlignment="1">
      <alignment horizontal="center" vertical="center"/>
    </xf>
    <xf numFmtId="172" fontId="6" fillId="34" borderId="0" xfId="50" applyNumberFormat="1" applyFont="1" applyFill="1" applyAlignment="1">
      <alignment horizontal="right" vertical="center"/>
    </xf>
    <xf numFmtId="0" fontId="5" fillId="34" borderId="0" xfId="67" applyFill="1" applyBorder="1"/>
    <xf numFmtId="177" fontId="5" fillId="48" borderId="0" xfId="50" applyNumberFormat="1" applyFill="1"/>
    <xf numFmtId="0" fontId="5" fillId="48" borderId="0" xfId="50" applyFill="1"/>
    <xf numFmtId="0" fontId="6" fillId="40" borderId="0" xfId="50" applyFont="1" applyFill="1" applyAlignment="1">
      <alignment vertical="center"/>
    </xf>
    <xf numFmtId="0" fontId="6" fillId="40" borderId="0" xfId="50" applyFont="1" applyFill="1" applyAlignment="1">
      <alignment horizontal="center" vertical="center"/>
    </xf>
    <xf numFmtId="172" fontId="6" fillId="40" borderId="0" xfId="50" applyNumberFormat="1" applyFont="1" applyFill="1" applyAlignment="1">
      <alignment horizontal="right" vertical="center"/>
    </xf>
    <xf numFmtId="0" fontId="5" fillId="40" borderId="0" xfId="50" applyFill="1"/>
    <xf numFmtId="0" fontId="6" fillId="49" borderId="0" xfId="50" applyFont="1" applyFill="1" applyAlignment="1">
      <alignment vertical="center"/>
    </xf>
    <xf numFmtId="0" fontId="6" fillId="49" borderId="0" xfId="50" applyFont="1" applyFill="1" applyAlignment="1">
      <alignment horizontal="center" vertical="center"/>
    </xf>
    <xf numFmtId="172" fontId="6" fillId="49" borderId="0" xfId="50" applyNumberFormat="1" applyFont="1" applyFill="1" applyAlignment="1">
      <alignment horizontal="right" vertical="center"/>
    </xf>
    <xf numFmtId="0" fontId="5" fillId="49" borderId="0" xfId="50" applyFill="1"/>
    <xf numFmtId="0" fontId="6" fillId="48" borderId="0" xfId="50" applyFont="1" applyFill="1" applyBorder="1"/>
    <xf numFmtId="0" fontId="6" fillId="49" borderId="0" xfId="50" applyFont="1" applyFill="1" applyBorder="1"/>
    <xf numFmtId="0" fontId="10" fillId="0" borderId="0" xfId="50" applyFont="1" applyFill="1" applyAlignment="1">
      <alignment vertical="center"/>
    </xf>
    <xf numFmtId="172" fontId="5" fillId="0" borderId="0" xfId="50" applyNumberFormat="1"/>
    <xf numFmtId="172" fontId="6" fillId="0" borderId="0" xfId="50" applyNumberFormat="1" applyFont="1" applyAlignment="1">
      <alignment horizontal="right" vertical="center"/>
    </xf>
    <xf numFmtId="172" fontId="6" fillId="0" borderId="0" xfId="50" applyNumberFormat="1" applyFont="1" applyFill="1" applyAlignment="1">
      <alignment horizontal="right" vertical="center"/>
    </xf>
    <xf numFmtId="1" fontId="5" fillId="0" borderId="0" xfId="50" applyNumberFormat="1" applyFont="1" applyFill="1" applyBorder="1" applyAlignment="1"/>
    <xf numFmtId="0" fontId="10" fillId="0" borderId="0" xfId="50" applyFont="1" applyAlignment="1">
      <alignment vertical="center"/>
    </xf>
    <xf numFmtId="0" fontId="5" fillId="0" borderId="0" xfId="50" applyBorder="1"/>
    <xf numFmtId="49" fontId="5" fillId="0" borderId="0" xfId="50" applyNumberFormat="1" applyFill="1" applyBorder="1" applyAlignment="1">
      <alignment horizontal="right"/>
    </xf>
    <xf numFmtId="164" fontId="5" fillId="0" borderId="0" xfId="50" applyNumberFormat="1" applyFill="1" applyBorder="1"/>
    <xf numFmtId="0" fontId="13" fillId="30" borderId="8" xfId="50" applyFont="1" applyFill="1" applyBorder="1" applyAlignment="1">
      <alignment horizontal="center" vertical="center" wrapText="1"/>
    </xf>
    <xf numFmtId="0" fontId="13" fillId="30" borderId="28" xfId="50" applyFont="1" applyFill="1" applyBorder="1" applyAlignment="1">
      <alignment horizontal="center" vertical="center" wrapText="1"/>
    </xf>
    <xf numFmtId="0" fontId="87" fillId="30" borderId="0" xfId="50" applyFont="1" applyFill="1" applyAlignment="1">
      <alignment horizontal="right" vertical="center" wrapText="1"/>
    </xf>
    <xf numFmtId="0" fontId="13" fillId="30" borderId="8" xfId="50" applyFont="1" applyFill="1" applyBorder="1" applyAlignment="1">
      <alignment horizontal="left" vertical="center" wrapText="1"/>
    </xf>
    <xf numFmtId="172" fontId="5" fillId="48" borderId="8" xfId="50" applyNumberFormat="1" applyFont="1" applyFill="1" applyBorder="1" applyAlignment="1">
      <alignment horizontal="right" vertical="center"/>
    </xf>
    <xf numFmtId="0" fontId="5" fillId="0" borderId="0" xfId="50" applyFont="1" applyBorder="1"/>
    <xf numFmtId="171" fontId="5" fillId="0" borderId="8" xfId="50" applyNumberFormat="1" applyFont="1" applyBorder="1" applyAlignment="1">
      <alignment horizontal="center"/>
    </xf>
    <xf numFmtId="171" fontId="5" fillId="0" borderId="8" xfId="68" applyNumberFormat="1" applyFont="1" applyBorder="1" applyAlignment="1">
      <alignment horizontal="center"/>
    </xf>
    <xf numFmtId="165" fontId="10" fillId="0" borderId="0" xfId="50" applyNumberFormat="1" applyFont="1" applyFill="1" applyBorder="1" applyAlignment="1" applyProtection="1">
      <alignment vertical="top" wrapText="1"/>
    </xf>
    <xf numFmtId="171" fontId="88" fillId="0" borderId="8" xfId="68" applyNumberFormat="1" applyFont="1" applyBorder="1" applyAlignment="1">
      <alignment horizontal="center"/>
    </xf>
    <xf numFmtId="0" fontId="5" fillId="0" borderId="8" xfId="50" applyFont="1" applyBorder="1" applyAlignment="1">
      <alignment horizontal="center"/>
    </xf>
    <xf numFmtId="0" fontId="89" fillId="0" borderId="0" xfId="50" applyFont="1" applyFill="1" applyAlignment="1">
      <alignment horizontal="left" vertical="center" wrapText="1"/>
    </xf>
    <xf numFmtId="172" fontId="90" fillId="0" borderId="0" xfId="50" applyNumberFormat="1" applyFont="1" applyFill="1" applyBorder="1" applyAlignment="1">
      <alignment horizontal="right" vertical="center"/>
    </xf>
    <xf numFmtId="172" fontId="5" fillId="0" borderId="0" xfId="50" applyNumberFormat="1" applyFont="1" applyFill="1" applyBorder="1" applyAlignment="1">
      <alignment horizontal="left" vertical="center"/>
    </xf>
    <xf numFmtId="0" fontId="88" fillId="0" borderId="0" xfId="50" applyFont="1" applyFill="1"/>
    <xf numFmtId="0" fontId="5" fillId="0" borderId="0" xfId="50" applyFont="1" applyFill="1"/>
    <xf numFmtId="171" fontId="5" fillId="0" borderId="0" xfId="50" applyNumberFormat="1" applyFill="1" applyBorder="1"/>
    <xf numFmtId="171" fontId="5" fillId="0" borderId="0" xfId="50" applyNumberFormat="1" applyFont="1" applyFill="1" applyBorder="1"/>
    <xf numFmtId="171" fontId="44" fillId="0" borderId="0" xfId="68" applyNumberFormat="1" applyFont="1" applyBorder="1" applyAlignment="1">
      <alignment horizontal="center"/>
    </xf>
    <xf numFmtId="171" fontId="44" fillId="0" borderId="0" xfId="50" applyNumberFormat="1" applyFont="1" applyAlignment="1">
      <alignment horizontal="center"/>
    </xf>
    <xf numFmtId="171" fontId="44" fillId="0" borderId="0" xfId="68" applyNumberFormat="1" applyFont="1" applyFill="1" applyBorder="1" applyAlignment="1">
      <alignment horizontal="center"/>
    </xf>
    <xf numFmtId="171" fontId="44" fillId="0" borderId="0" xfId="50" applyNumberFormat="1" applyFont="1" applyFill="1" applyAlignment="1">
      <alignment horizontal="center"/>
    </xf>
    <xf numFmtId="0" fontId="42" fillId="0" borderId="0" xfId="67" applyFont="1" applyFill="1" applyBorder="1" applyAlignment="1">
      <alignment horizontal="right"/>
    </xf>
    <xf numFmtId="0" fontId="91" fillId="0" borderId="0" xfId="50" applyFont="1" applyFill="1"/>
    <xf numFmtId="2" fontId="42" fillId="0" borderId="0" xfId="50" applyNumberFormat="1" applyFont="1" applyFill="1"/>
    <xf numFmtId="2" fontId="44" fillId="0" borderId="0" xfId="50" applyNumberFormat="1" applyFont="1" applyFill="1"/>
    <xf numFmtId="2" fontId="5" fillId="0" borderId="0" xfId="50" applyNumberFormat="1" applyFill="1"/>
    <xf numFmtId="0" fontId="44" fillId="0" borderId="0" xfId="50" applyFont="1" applyFill="1" applyAlignment="1">
      <alignment vertical="center"/>
    </xf>
    <xf numFmtId="171" fontId="92" fillId="0" borderId="0" xfId="68" applyNumberFormat="1" applyFont="1" applyBorder="1" applyAlignment="1">
      <alignment horizontal="center"/>
    </xf>
    <xf numFmtId="0" fontId="91" fillId="47" borderId="0" xfId="67" applyFont="1" applyFill="1" applyBorder="1" applyAlignment="1"/>
    <xf numFmtId="0" fontId="91" fillId="47" borderId="0" xfId="67" applyFont="1" applyFill="1" applyBorder="1" applyAlignment="1">
      <alignment horizontal="center"/>
    </xf>
    <xf numFmtId="0" fontId="42" fillId="47" borderId="0" xfId="67" applyFont="1" applyFill="1" applyBorder="1" applyAlignment="1">
      <alignment horizontal="right"/>
    </xf>
    <xf numFmtId="0" fontId="91" fillId="26" borderId="0" xfId="50" applyFont="1" applyFill="1"/>
    <xf numFmtId="2" fontId="42" fillId="26" borderId="0" xfId="50" applyNumberFormat="1" applyFont="1" applyFill="1"/>
    <xf numFmtId="2" fontId="44" fillId="0" borderId="0" xfId="50" applyNumberFormat="1" applyFont="1"/>
    <xf numFmtId="2" fontId="5" fillId="0" borderId="0" xfId="50" applyNumberFormat="1"/>
    <xf numFmtId="2" fontId="5" fillId="0" borderId="0" xfId="50" applyNumberFormat="1" applyFont="1" applyAlignment="1">
      <alignment horizontal="center"/>
    </xf>
    <xf numFmtId="0" fontId="42" fillId="26" borderId="0" xfId="50" applyFont="1" applyFill="1"/>
    <xf numFmtId="0" fontId="44" fillId="0" borderId="0" xfId="50" applyFont="1" applyAlignment="1">
      <alignment vertical="center"/>
    </xf>
    <xf numFmtId="0" fontId="44" fillId="0" borderId="0" xfId="50" applyFont="1"/>
    <xf numFmtId="0" fontId="42" fillId="47" borderId="0" xfId="67" applyFont="1" applyFill="1" applyBorder="1" applyAlignment="1">
      <alignment horizontal="center"/>
    </xf>
    <xf numFmtId="0" fontId="5" fillId="0" borderId="0" xfId="50" applyFill="1" applyAlignment="1">
      <alignment horizontal="right" vertical="center"/>
    </xf>
    <xf numFmtId="0" fontId="5" fillId="0" borderId="0" xfId="50" applyFont="1" applyFill="1" applyAlignment="1">
      <alignment horizontal="right" vertical="center"/>
    </xf>
    <xf numFmtId="2" fontId="5" fillId="0" borderId="0" xfId="50" applyNumberFormat="1" applyFill="1" applyAlignment="1">
      <alignment horizontal="right"/>
    </xf>
    <xf numFmtId="2" fontId="5" fillId="0" borderId="0" xfId="50" applyNumberFormat="1" applyFont="1" applyFill="1" applyAlignment="1">
      <alignment horizontal="right"/>
    </xf>
    <xf numFmtId="0" fontId="94" fillId="30" borderId="0" xfId="50" applyFont="1" applyFill="1" applyBorder="1" applyAlignment="1"/>
    <xf numFmtId="0" fontId="91" fillId="26" borderId="0" xfId="50" applyFont="1" applyFill="1" applyAlignment="1">
      <alignment horizontal="left"/>
    </xf>
    <xf numFmtId="0" fontId="91" fillId="30" borderId="0" xfId="67" applyFont="1" applyFill="1" applyBorder="1" applyAlignment="1">
      <alignment horizontal="left"/>
    </xf>
    <xf numFmtId="0" fontId="91" fillId="30" borderId="0" xfId="67" applyFont="1" applyFill="1" applyBorder="1" applyAlignment="1">
      <alignment horizontal="center"/>
    </xf>
    <xf numFmtId="0" fontId="96" fillId="0" borderId="0" xfId="50" applyFont="1"/>
    <xf numFmtId="0" fontId="13" fillId="30" borderId="0" xfId="50" applyFont="1" applyFill="1" applyAlignment="1">
      <alignment horizontal="left"/>
    </xf>
    <xf numFmtId="0" fontId="13" fillId="30" borderId="0" xfId="50" applyFont="1" applyFill="1"/>
    <xf numFmtId="0" fontId="5" fillId="30" borderId="0" xfId="50" applyFill="1"/>
    <xf numFmtId="0" fontId="13" fillId="24" borderId="0" xfId="50" applyFont="1" applyFill="1" applyAlignment="1">
      <alignment horizontal="left"/>
    </xf>
    <xf numFmtId="0" fontId="13" fillId="24" borderId="0" xfId="50" applyFont="1" applyFill="1"/>
    <xf numFmtId="0" fontId="51" fillId="24" borderId="0" xfId="50" applyFont="1" applyFill="1"/>
    <xf numFmtId="0" fontId="13" fillId="30" borderId="0" xfId="50" applyFont="1" applyFill="1" applyBorder="1" applyAlignment="1">
      <alignment vertical="center"/>
    </xf>
    <xf numFmtId="0" fontId="15" fillId="30" borderId="0" xfId="50" applyFont="1" applyFill="1" applyBorder="1"/>
    <xf numFmtId="0" fontId="16" fillId="30" borderId="0" xfId="50" applyFont="1" applyFill="1" applyBorder="1" applyAlignment="1">
      <alignment horizontal="center"/>
    </xf>
    <xf numFmtId="0" fontId="15" fillId="26" borderId="0" xfId="50" applyFont="1" applyFill="1" applyBorder="1"/>
    <xf numFmtId="0" fontId="16" fillId="26" borderId="0" xfId="50" applyFont="1" applyFill="1" applyBorder="1" applyAlignment="1">
      <alignment horizontal="center"/>
    </xf>
    <xf numFmtId="0" fontId="17" fillId="0" borderId="0" xfId="50" applyFont="1" applyFill="1" applyBorder="1"/>
    <xf numFmtId="2" fontId="44" fillId="0" borderId="8" xfId="50" applyNumberFormat="1" applyFont="1" applyFill="1" applyBorder="1" applyAlignment="1">
      <alignment horizontal="right"/>
    </xf>
    <xf numFmtId="2" fontId="5" fillId="0" borderId="8" xfId="50" applyNumberFormat="1" applyFont="1" applyBorder="1"/>
    <xf numFmtId="0" fontId="98" fillId="50" borderId="8" xfId="50" applyFont="1" applyFill="1" applyBorder="1"/>
    <xf numFmtId="0" fontId="5" fillId="0" borderId="8" xfId="50" applyFont="1" applyBorder="1"/>
    <xf numFmtId="2" fontId="9" fillId="0" borderId="0" xfId="50" applyNumberFormat="1" applyFont="1"/>
    <xf numFmtId="0" fontId="16" fillId="0" borderId="0" xfId="50" applyFont="1" applyFill="1" applyBorder="1" applyAlignment="1">
      <alignment horizontal="center"/>
    </xf>
    <xf numFmtId="2" fontId="70" fillId="0" borderId="22" xfId="50" applyNumberFormat="1" applyFont="1" applyFill="1" applyBorder="1" applyAlignment="1">
      <alignment horizontal="right"/>
    </xf>
    <xf numFmtId="2" fontId="5" fillId="0" borderId="22" xfId="50" applyNumberFormat="1" applyFill="1" applyBorder="1"/>
    <xf numFmtId="2" fontId="9" fillId="0" borderId="22" xfId="50" applyNumberFormat="1" applyFont="1" applyFill="1" applyBorder="1"/>
    <xf numFmtId="2" fontId="70" fillId="0" borderId="0" xfId="50" applyNumberFormat="1" applyFont="1"/>
    <xf numFmtId="2" fontId="70" fillId="0" borderId="22" xfId="50" applyNumberFormat="1" applyFont="1" applyBorder="1" applyAlignment="1">
      <alignment horizontal="right"/>
    </xf>
    <xf numFmtId="2" fontId="5" fillId="0" borderId="22" xfId="50" applyNumberFormat="1" applyBorder="1"/>
    <xf numFmtId="0" fontId="5" fillId="0" borderId="22" xfId="50" applyBorder="1"/>
    <xf numFmtId="0" fontId="9" fillId="0" borderId="0" xfId="50" applyFont="1"/>
    <xf numFmtId="173" fontId="5" fillId="34" borderId="0" xfId="50" applyNumberFormat="1" applyFill="1"/>
    <xf numFmtId="0" fontId="44" fillId="0" borderId="29" xfId="50" applyFont="1" applyFill="1" applyBorder="1" applyAlignment="1">
      <alignment vertical="center"/>
    </xf>
    <xf numFmtId="2" fontId="5" fillId="0" borderId="30" xfId="50" applyNumberFormat="1" applyBorder="1"/>
    <xf numFmtId="2" fontId="5" fillId="0" borderId="31" xfId="50" applyNumberFormat="1" applyBorder="1"/>
    <xf numFmtId="2" fontId="5" fillId="0" borderId="32" xfId="50" applyNumberFormat="1" applyBorder="1"/>
    <xf numFmtId="2" fontId="5" fillId="0" borderId="33" xfId="50" applyNumberFormat="1" applyBorder="1"/>
    <xf numFmtId="2" fontId="44" fillId="0" borderId="34" xfId="50" applyNumberFormat="1" applyFont="1" applyBorder="1"/>
    <xf numFmtId="2" fontId="5" fillId="0" borderId="35" xfId="50" applyNumberFormat="1" applyBorder="1"/>
    <xf numFmtId="2" fontId="5" fillId="0" borderId="8" xfId="50" applyNumberFormat="1" applyBorder="1"/>
    <xf numFmtId="2" fontId="5" fillId="0" borderId="36" xfId="50" applyNumberFormat="1" applyBorder="1"/>
    <xf numFmtId="2" fontId="5" fillId="0" borderId="37" xfId="50" applyNumberFormat="1" applyBorder="1"/>
    <xf numFmtId="0" fontId="44" fillId="0" borderId="38" xfId="50" applyFont="1" applyBorder="1" applyAlignment="1">
      <alignment vertical="center"/>
    </xf>
    <xf numFmtId="2" fontId="5" fillId="0" borderId="39" xfId="50" applyNumberFormat="1" applyBorder="1"/>
    <xf numFmtId="2" fontId="5" fillId="0" borderId="40" xfId="50" applyNumberFormat="1" applyBorder="1"/>
    <xf numFmtId="2" fontId="5" fillId="0" borderId="41" xfId="50" applyNumberFormat="1" applyBorder="1"/>
    <xf numFmtId="2" fontId="5" fillId="0" borderId="42" xfId="50" applyNumberFormat="1" applyBorder="1"/>
    <xf numFmtId="0" fontId="17" fillId="50" borderId="0" xfId="50" applyFont="1" applyFill="1" applyBorder="1"/>
    <xf numFmtId="0" fontId="60" fillId="0" borderId="0" xfId="50" applyFont="1" applyAlignment="1">
      <alignment horizontal="left" vertical="center"/>
    </xf>
    <xf numFmtId="0" fontId="5" fillId="0" borderId="0" xfId="50" applyFill="1" applyBorder="1"/>
    <xf numFmtId="0" fontId="42" fillId="0" borderId="0" xfId="67" applyFont="1" applyFill="1" applyBorder="1" applyAlignment="1">
      <alignment horizontal="center"/>
    </xf>
    <xf numFmtId="2" fontId="5" fillId="0" borderId="36" xfId="50" applyNumberFormat="1" applyFont="1" applyBorder="1"/>
    <xf numFmtId="2" fontId="5" fillId="0" borderId="0" xfId="50" applyNumberFormat="1" applyFill="1" applyBorder="1"/>
    <xf numFmtId="2" fontId="5" fillId="0" borderId="8" xfId="50" applyNumberFormat="1" applyFont="1" applyFill="1" applyBorder="1"/>
    <xf numFmtId="2" fontId="5" fillId="0" borderId="36" xfId="50" applyNumberFormat="1" applyFont="1" applyFill="1" applyBorder="1"/>
    <xf numFmtId="2" fontId="9" fillId="0" borderId="0" xfId="50" applyNumberFormat="1" applyFont="1" applyFill="1" applyBorder="1"/>
    <xf numFmtId="0" fontId="5" fillId="0" borderId="8" xfId="50" applyBorder="1" applyAlignment="1">
      <alignment horizontal="left" vertical="center"/>
    </xf>
    <xf numFmtId="0" fontId="5" fillId="0" borderId="36" xfId="50" applyBorder="1" applyAlignment="1">
      <alignment horizontal="left" vertical="center"/>
    </xf>
    <xf numFmtId="0" fontId="9" fillId="0" borderId="0" xfId="50" applyFont="1" applyFill="1" applyBorder="1"/>
    <xf numFmtId="10" fontId="5" fillId="0" borderId="0" xfId="50" applyNumberFormat="1"/>
    <xf numFmtId="173" fontId="5" fillId="0" borderId="0" xfId="50" applyNumberFormat="1" applyFill="1" applyBorder="1"/>
    <xf numFmtId="0" fontId="13" fillId="29" borderId="0" xfId="50" applyFont="1" applyFill="1" applyAlignment="1">
      <alignment horizontal="left"/>
    </xf>
    <xf numFmtId="0" fontId="36" fillId="29" borderId="0" xfId="50" applyFont="1" applyFill="1" applyBorder="1"/>
    <xf numFmtId="0" fontId="99" fillId="0" borderId="0" xfId="50" applyFont="1" applyFill="1" applyBorder="1"/>
    <xf numFmtId="0" fontId="35" fillId="0" borderId="0" xfId="50" applyFont="1" applyFill="1" applyBorder="1"/>
    <xf numFmtId="0" fontId="13" fillId="29" borderId="0" xfId="50" applyFont="1" applyFill="1"/>
    <xf numFmtId="0" fontId="13" fillId="47" borderId="0" xfId="50" applyFont="1" applyFill="1" applyAlignment="1">
      <alignment horizontal="center" vertical="center"/>
    </xf>
    <xf numFmtId="0" fontId="100" fillId="47" borderId="0" xfId="50" applyFont="1" applyFill="1" applyBorder="1" applyAlignment="1">
      <alignment horizontal="center" wrapText="1"/>
    </xf>
    <xf numFmtId="0" fontId="5" fillId="47" borderId="0" xfId="50" quotePrefix="1" applyFont="1" applyFill="1" applyAlignment="1">
      <alignment horizontal="left"/>
    </xf>
    <xf numFmtId="0" fontId="5" fillId="0" borderId="0" xfId="50" applyFill="1" applyBorder="1" applyAlignment="1">
      <alignment vertical="top"/>
    </xf>
    <xf numFmtId="0" fontId="87" fillId="47" borderId="0" xfId="50" applyFont="1" applyFill="1" applyBorder="1" applyAlignment="1">
      <alignment horizontal="right"/>
    </xf>
    <xf numFmtId="0" fontId="5" fillId="0" borderId="0" xfId="50" applyFont="1" applyFill="1" applyBorder="1" applyAlignment="1">
      <alignment horizontal="center" vertical="center" wrapText="1"/>
    </xf>
    <xf numFmtId="1" fontId="5" fillId="0" borderId="0" xfId="50" applyNumberFormat="1" applyFont="1" applyFill="1" applyBorder="1" applyAlignment="1">
      <alignment horizontal="center" vertical="center" wrapText="1"/>
    </xf>
    <xf numFmtId="0" fontId="37" fillId="0" borderId="0" xfId="50" applyFont="1" applyFill="1" applyBorder="1"/>
    <xf numFmtId="0" fontId="37" fillId="0" borderId="0" xfId="50" applyFont="1" applyFill="1" applyBorder="1" applyAlignment="1">
      <alignment horizontal="center"/>
    </xf>
    <xf numFmtId="0" fontId="9" fillId="0" borderId="0" xfId="50" applyFont="1" applyFill="1" applyBorder="1" applyAlignment="1">
      <alignment wrapText="1"/>
    </xf>
    <xf numFmtId="1" fontId="5" fillId="0" borderId="0" xfId="50" applyNumberFormat="1" applyFont="1" applyFill="1" applyBorder="1" applyAlignment="1">
      <alignment horizontal="center"/>
    </xf>
    <xf numFmtId="0" fontId="5" fillId="0" borderId="0" xfId="50" applyFont="1" applyFill="1" applyBorder="1" applyAlignment="1">
      <alignment horizontal="center"/>
    </xf>
    <xf numFmtId="0" fontId="5" fillId="0" borderId="0" xfId="50" applyFont="1" applyFill="1" applyBorder="1"/>
    <xf numFmtId="1" fontId="13" fillId="0" borderId="0" xfId="50" applyNumberFormat="1" applyFont="1" applyFill="1" applyBorder="1"/>
    <xf numFmtId="1" fontId="57" fillId="0" borderId="0" xfId="50" applyNumberFormat="1" applyFont="1" applyFill="1" applyBorder="1"/>
    <xf numFmtId="0" fontId="102" fillId="0" borderId="0" xfId="50" applyFont="1" applyFill="1" applyBorder="1"/>
    <xf numFmtId="0" fontId="101" fillId="0" borderId="0" xfId="50" applyFont="1" applyFill="1" applyBorder="1" applyAlignment="1">
      <alignment wrapText="1"/>
    </xf>
    <xf numFmtId="1" fontId="5" fillId="0" borderId="0" xfId="50" applyNumberFormat="1" applyFont="1" applyBorder="1" applyAlignment="1">
      <alignment horizontal="center"/>
    </xf>
    <xf numFmtId="0" fontId="5" fillId="47" borderId="0" xfId="50" applyFill="1" applyBorder="1"/>
    <xf numFmtId="0" fontId="13" fillId="51" borderId="0" xfId="50" applyFont="1" applyFill="1" applyBorder="1" applyAlignment="1">
      <alignment horizontal="center" vertical="center" wrapText="1"/>
    </xf>
    <xf numFmtId="0" fontId="5" fillId="0" borderId="0" xfId="50" applyAlignment="1">
      <alignment horizontal="right" wrapText="1"/>
    </xf>
    <xf numFmtId="0" fontId="5" fillId="0" borderId="0" xfId="50" applyFill="1" applyBorder="1" applyAlignment="1">
      <alignment horizontal="center"/>
    </xf>
    <xf numFmtId="1" fontId="5" fillId="0" borderId="0" xfId="50" applyNumberFormat="1" applyFill="1" applyBorder="1" applyAlignment="1">
      <alignment horizontal="center"/>
    </xf>
    <xf numFmtId="0" fontId="5" fillId="0" borderId="0" xfId="50" applyFill="1" applyAlignment="1">
      <alignment horizontal="right" wrapText="1"/>
    </xf>
    <xf numFmtId="1" fontId="5" fillId="0" borderId="0" xfId="50" applyNumberFormat="1" applyFill="1" applyBorder="1"/>
    <xf numFmtId="0" fontId="9" fillId="47" borderId="0" xfId="50" applyFont="1" applyFill="1" applyBorder="1" applyAlignment="1">
      <alignment wrapText="1"/>
    </xf>
    <xf numFmtId="3" fontId="5" fillId="0" borderId="0" xfId="50" applyNumberFormat="1"/>
    <xf numFmtId="1" fontId="5" fillId="0" borderId="0" xfId="50" applyNumberFormat="1" applyFill="1" applyBorder="1" applyAlignment="1">
      <alignment horizontal="center" vertical="center"/>
    </xf>
    <xf numFmtId="0" fontId="103" fillId="0" borderId="0" xfId="31" applyFont="1" applyAlignment="1" applyProtection="1">
      <alignment wrapText="1"/>
    </xf>
    <xf numFmtId="0" fontId="104" fillId="52" borderId="0" xfId="0" applyFont="1" applyFill="1"/>
    <xf numFmtId="0" fontId="104" fillId="0" borderId="0" xfId="0" applyFont="1" applyFill="1"/>
    <xf numFmtId="0" fontId="106" fillId="0" borderId="0" xfId="0" applyFont="1"/>
    <xf numFmtId="0" fontId="42" fillId="26" borderId="0" xfId="0" applyFont="1" applyFill="1"/>
    <xf numFmtId="0" fontId="107" fillId="26" borderId="0" xfId="0" applyFont="1" applyFill="1"/>
    <xf numFmtId="3" fontId="106" fillId="0" borderId="0" xfId="0" applyNumberFormat="1" applyFont="1"/>
    <xf numFmtId="3" fontId="106" fillId="0" borderId="0" xfId="0" applyNumberFormat="1" applyFont="1" applyFill="1"/>
    <xf numFmtId="0" fontId="108" fillId="26" borderId="0" xfId="0" applyFont="1" applyFill="1" applyAlignment="1">
      <alignment horizontal="right"/>
    </xf>
    <xf numFmtId="0" fontId="106" fillId="0" borderId="0" xfId="0" applyFont="1" applyAlignment="1">
      <alignment horizontal="center"/>
    </xf>
    <xf numFmtId="0" fontId="105" fillId="0" borderId="0" xfId="0" applyFont="1" applyFill="1"/>
    <xf numFmtId="0" fontId="106" fillId="0" borderId="0" xfId="0" applyFont="1" applyFill="1" applyBorder="1" applyAlignment="1">
      <alignment horizontal="center"/>
    </xf>
    <xf numFmtId="0" fontId="42" fillId="26" borderId="0" xfId="55" applyFont="1" applyFill="1"/>
    <xf numFmtId="0" fontId="42" fillId="26" borderId="0" xfId="55" applyFont="1" applyFill="1" applyAlignment="1">
      <alignment horizontal="center"/>
    </xf>
    <xf numFmtId="0" fontId="106" fillId="0" borderId="0" xfId="0" applyFont="1" applyFill="1" applyAlignment="1">
      <alignment horizontal="center"/>
    </xf>
    <xf numFmtId="0" fontId="43" fillId="26" borderId="0" xfId="55" applyFont="1" applyFill="1"/>
    <xf numFmtId="0" fontId="109" fillId="0" borderId="0" xfId="0" applyFont="1" applyFill="1"/>
    <xf numFmtId="0" fontId="5" fillId="0" borderId="0" xfId="53" applyFont="1"/>
    <xf numFmtId="0" fontId="42" fillId="26" borderId="0" xfId="53" applyFont="1" applyFill="1"/>
    <xf numFmtId="0" fontId="5" fillId="0" borderId="0" xfId="53" applyFont="1" applyBorder="1"/>
    <xf numFmtId="0" fontId="110" fillId="0" borderId="0" xfId="0" applyFont="1" applyFill="1"/>
    <xf numFmtId="0" fontId="0" fillId="0" borderId="0" xfId="0" applyAlignment="1">
      <alignment horizontal="center"/>
    </xf>
    <xf numFmtId="165" fontId="10" fillId="36" borderId="0" xfId="50" quotePrefix="1" applyNumberFormat="1" applyFont="1" applyFill="1" applyBorder="1" applyAlignment="1" applyProtection="1">
      <alignment vertical="top" wrapText="1"/>
    </xf>
    <xf numFmtId="0" fontId="5" fillId="29" borderId="0" xfId="50" applyFill="1" applyAlignment="1"/>
    <xf numFmtId="0" fontId="13" fillId="24" borderId="0" xfId="50" applyFont="1" applyFill="1" applyBorder="1" applyAlignment="1">
      <alignment horizontal="left" wrapText="1"/>
    </xf>
    <xf numFmtId="0" fontId="10" fillId="38" borderId="16" xfId="50" applyFont="1" applyFill="1" applyBorder="1" applyAlignment="1">
      <alignment horizontal="center" vertical="center" wrapText="1"/>
    </xf>
    <xf numFmtId="0" fontId="6" fillId="0" borderId="0" xfId="50" applyFont="1" applyFill="1" applyBorder="1" applyAlignment="1">
      <alignment horizontal="left"/>
    </xf>
    <xf numFmtId="0" fontId="10" fillId="0" borderId="0" xfId="50" applyFont="1" applyFill="1" applyBorder="1" applyAlignment="1">
      <alignment horizontal="center" vertical="center" wrapText="1"/>
    </xf>
    <xf numFmtId="0" fontId="13" fillId="46" borderId="0" xfId="50" applyFont="1" applyFill="1" applyBorder="1" applyAlignment="1">
      <alignment wrapText="1"/>
    </xf>
    <xf numFmtId="0" fontId="91" fillId="0" borderId="0" xfId="67" applyFont="1" applyFill="1" applyBorder="1" applyAlignment="1">
      <alignment horizontal="center"/>
    </xf>
    <xf numFmtId="0" fontId="13" fillId="24" borderId="0" xfId="50" applyFont="1" applyFill="1" applyBorder="1" applyAlignment="1">
      <alignment horizontal="center" wrapText="1"/>
    </xf>
    <xf numFmtId="0" fontId="94" fillId="30" borderId="0" xfId="50" applyFont="1" applyFill="1" applyBorder="1" applyAlignment="1">
      <alignment wrapText="1"/>
    </xf>
    <xf numFmtId="0" fontId="15" fillId="30" borderId="0" xfId="50" applyFont="1" applyFill="1" applyBorder="1" applyAlignment="1">
      <alignment horizontal="center"/>
    </xf>
    <xf numFmtId="0" fontId="15" fillId="26" borderId="0" xfId="50" applyFont="1" applyFill="1" applyBorder="1" applyAlignment="1">
      <alignment horizontal="center"/>
    </xf>
    <xf numFmtId="0" fontId="13" fillId="47" borderId="0" xfId="50" applyFont="1" applyFill="1" applyBorder="1" applyAlignment="1">
      <alignment horizontal="center" vertical="center" wrapText="1"/>
    </xf>
    <xf numFmtId="0" fontId="5" fillId="0" borderId="0" xfId="0" applyFont="1" applyFill="1" applyBorder="1" applyAlignment="1">
      <alignment horizontal="center"/>
    </xf>
    <xf numFmtId="164" fontId="5" fillId="36" borderId="0" xfId="0" applyNumberFormat="1" applyFont="1" applyFill="1" applyBorder="1" applyAlignment="1">
      <alignment horizontal="center" vertical="center"/>
    </xf>
    <xf numFmtId="0" fontId="13" fillId="24" borderId="0" xfId="0" applyFont="1" applyFill="1" applyAlignment="1"/>
    <xf numFmtId="0" fontId="0" fillId="33" borderId="0" xfId="0" applyFill="1" applyBorder="1"/>
    <xf numFmtId="1" fontId="0" fillId="33" borderId="0" xfId="0" applyNumberFormat="1" applyFill="1" applyBorder="1"/>
    <xf numFmtId="1" fontId="0" fillId="32" borderId="0" xfId="0" applyNumberFormat="1" applyFill="1" applyBorder="1"/>
    <xf numFmtId="0" fontId="6"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5" fillId="0" borderId="0" xfId="0" applyNumberFormat="1" applyFont="1" applyFill="1" applyBorder="1" applyAlignment="1"/>
    <xf numFmtId="164" fontId="44" fillId="0" borderId="0" xfId="0" applyNumberFormat="1" applyFont="1" applyFill="1" applyBorder="1" applyAlignment="1">
      <alignment horizontal="center"/>
    </xf>
    <xf numFmtId="164" fontId="44" fillId="36" borderId="0" xfId="0" applyNumberFormat="1" applyFont="1" applyFill="1" applyBorder="1" applyAlignment="1">
      <alignment horizontal="center"/>
    </xf>
    <xf numFmtId="0" fontId="102" fillId="0" borderId="0" xfId="0" applyFont="1"/>
    <xf numFmtId="0" fontId="5" fillId="0" borderId="0" xfId="0" applyFont="1" applyFill="1"/>
    <xf numFmtId="0" fontId="6" fillId="0" borderId="0" xfId="0" applyFont="1" applyFill="1" applyAlignment="1">
      <alignment horizontal="center"/>
    </xf>
    <xf numFmtId="0" fontId="111" fillId="29" borderId="0" xfId="0" applyFont="1" applyFill="1"/>
    <xf numFmtId="0" fontId="17" fillId="29" borderId="0" xfId="50" applyFont="1" applyFill="1" applyBorder="1" applyAlignment="1">
      <alignment horizontal="left" vertical="center" wrapText="1"/>
    </xf>
    <xf numFmtId="0" fontId="5" fillId="29" borderId="0" xfId="50" applyFill="1" applyAlignment="1">
      <alignment horizontal="left"/>
    </xf>
    <xf numFmtId="165" fontId="10" fillId="36" borderId="0" xfId="50" quotePrefix="1" applyNumberFormat="1" applyFont="1" applyFill="1" applyBorder="1" applyAlignment="1" applyProtection="1">
      <alignment vertical="top" wrapText="1"/>
    </xf>
    <xf numFmtId="0" fontId="5" fillId="0" borderId="0" xfId="50" applyAlignment="1">
      <alignment vertical="top" wrapText="1"/>
    </xf>
    <xf numFmtId="0" fontId="74" fillId="0" borderId="0" xfId="50" applyFont="1" applyAlignment="1">
      <alignment wrapText="1"/>
    </xf>
    <xf numFmtId="0" fontId="5" fillId="0" borderId="0" xfId="50" applyAlignment="1"/>
    <xf numFmtId="0" fontId="17" fillId="29" borderId="0" xfId="50" applyFont="1" applyFill="1" applyBorder="1" applyAlignment="1">
      <alignment horizontal="center" vertical="center" wrapText="1"/>
    </xf>
    <xf numFmtId="165" fontId="10" fillId="36" borderId="0" xfId="50" quotePrefix="1" applyNumberFormat="1" applyFont="1" applyFill="1" applyBorder="1" applyAlignment="1" applyProtection="1">
      <alignment horizontal="right" vertical="top" wrapText="1"/>
    </xf>
    <xf numFmtId="0" fontId="9" fillId="0" borderId="0" xfId="50" applyFont="1" applyAlignment="1">
      <alignment vertical="top"/>
    </xf>
    <xf numFmtId="0" fontId="70" fillId="29" borderId="0" xfId="50" applyFont="1" applyFill="1" applyBorder="1" applyAlignment="1">
      <alignment horizontal="left" vertical="center" wrapText="1"/>
    </xf>
    <xf numFmtId="0" fontId="5" fillId="29" borderId="0" xfId="50" applyFont="1" applyFill="1" applyAlignment="1">
      <alignment horizontal="left"/>
    </xf>
    <xf numFmtId="0" fontId="8" fillId="29" borderId="0" xfId="31" applyFill="1" applyBorder="1" applyAlignment="1" applyProtection="1">
      <alignment horizontal="left" vertical="center" wrapText="1"/>
    </xf>
    <xf numFmtId="0" fontId="5" fillId="29" borderId="0" xfId="50" applyFill="1" applyAlignment="1">
      <alignment horizontal="left" vertical="center" wrapText="1"/>
    </xf>
    <xf numFmtId="0" fontId="5" fillId="29" borderId="0" xfId="50" applyFill="1" applyAlignment="1"/>
    <xf numFmtId="0" fontId="13" fillId="24" borderId="0" xfId="50" applyFont="1" applyFill="1" applyBorder="1" applyAlignment="1">
      <alignment horizontal="left" wrapText="1"/>
    </xf>
    <xf numFmtId="0" fontId="9" fillId="0" borderId="0" xfId="50" applyFont="1" applyAlignment="1">
      <alignment vertical="top" wrapText="1"/>
    </xf>
    <xf numFmtId="0" fontId="43" fillId="30" borderId="0" xfId="50" applyFont="1" applyFill="1" applyBorder="1" applyAlignment="1">
      <alignment wrapText="1"/>
    </xf>
    <xf numFmtId="0" fontId="6" fillId="0" borderId="0" xfId="50" quotePrefix="1" applyFont="1" applyFill="1" applyBorder="1" applyAlignment="1">
      <alignment horizontal="left" vertical="top" wrapText="1"/>
    </xf>
    <xf numFmtId="0" fontId="6" fillId="0" borderId="0" xfId="50" quotePrefix="1" applyNumberFormat="1" applyFont="1" applyFill="1" applyBorder="1" applyAlignment="1">
      <alignment horizontal="left" vertical="top" wrapText="1"/>
    </xf>
    <xf numFmtId="0" fontId="6" fillId="0" borderId="0" xfId="50" applyFont="1" applyFill="1" applyBorder="1" applyAlignment="1">
      <alignment horizontal="left"/>
    </xf>
    <xf numFmtId="0" fontId="6" fillId="0" borderId="0" xfId="50" quotePrefix="1" applyFont="1" applyFill="1" applyBorder="1" applyAlignment="1">
      <alignment horizontal="left" vertical="top"/>
    </xf>
    <xf numFmtId="0" fontId="10" fillId="0" borderId="0" xfId="50" applyFont="1" applyFill="1" applyBorder="1" applyAlignment="1">
      <alignment horizontal="center" vertical="center" wrapText="1"/>
    </xf>
    <xf numFmtId="0" fontId="71" fillId="0" borderId="0" xfId="50" applyFont="1" applyFill="1" applyBorder="1" applyAlignment="1">
      <alignment horizontal="center" vertical="center" wrapText="1"/>
    </xf>
    <xf numFmtId="0" fontId="6" fillId="0" borderId="0" xfId="50" applyFont="1" applyFill="1" applyBorder="1" applyAlignment="1">
      <alignment horizontal="left" vertical="center" wrapText="1"/>
    </xf>
    <xf numFmtId="0" fontId="10" fillId="38" borderId="16" xfId="50" applyFont="1" applyFill="1" applyBorder="1" applyAlignment="1">
      <alignment horizontal="center" vertical="center" wrapText="1"/>
    </xf>
    <xf numFmtId="0" fontId="71" fillId="39" borderId="20" xfId="50" applyFont="1" applyFill="1" applyBorder="1" applyAlignment="1">
      <alignment horizontal="center" vertical="center" wrapText="1"/>
    </xf>
    <xf numFmtId="0" fontId="6" fillId="0" borderId="18" xfId="50" applyFont="1" applyFill="1" applyBorder="1" applyAlignment="1">
      <alignment horizontal="left"/>
    </xf>
    <xf numFmtId="0" fontId="13" fillId="46" borderId="0" xfId="50" applyFont="1" applyFill="1" applyBorder="1" applyAlignment="1">
      <alignment wrapText="1"/>
    </xf>
    <xf numFmtId="0" fontId="13" fillId="26" borderId="0" xfId="50" applyFont="1" applyFill="1" applyBorder="1" applyAlignment="1">
      <alignment horizontal="left" wrapText="1"/>
    </xf>
    <xf numFmtId="0" fontId="86" fillId="0" borderId="0" xfId="50" applyFont="1" applyAlignment="1">
      <alignment horizontal="center" vertical="center" wrapText="1"/>
    </xf>
    <xf numFmtId="0" fontId="91" fillId="0" borderId="0" xfId="67" applyFont="1" applyFill="1" applyBorder="1" applyAlignment="1">
      <alignment horizontal="center"/>
    </xf>
    <xf numFmtId="0" fontId="5" fillId="0" borderId="0" xfId="50" applyFill="1" applyAlignment="1"/>
    <xf numFmtId="0" fontId="13" fillId="29" borderId="0" xfId="50" applyFont="1" applyFill="1" applyBorder="1" applyAlignment="1">
      <alignment wrapText="1"/>
    </xf>
    <xf numFmtId="0" fontId="13" fillId="24" borderId="0" xfId="50" applyFont="1" applyFill="1" applyBorder="1" applyAlignment="1">
      <alignment horizontal="center" wrapText="1"/>
    </xf>
    <xf numFmtId="0" fontId="5" fillId="0" borderId="0" xfId="50" applyAlignment="1">
      <alignment wrapText="1"/>
    </xf>
    <xf numFmtId="0" fontId="91" fillId="47" borderId="0" xfId="67" applyFont="1" applyFill="1" applyBorder="1" applyAlignment="1">
      <alignment horizontal="left"/>
    </xf>
    <xf numFmtId="0" fontId="13" fillId="29" borderId="0" xfId="50" applyFont="1" applyFill="1" applyBorder="1" applyAlignment="1">
      <alignment horizontal="left" wrapText="1"/>
    </xf>
    <xf numFmtId="0" fontId="13" fillId="46" borderId="0" xfId="50" applyFont="1" applyFill="1" applyBorder="1" applyAlignment="1">
      <alignment horizontal="left" wrapText="1"/>
    </xf>
    <xf numFmtId="0" fontId="94" fillId="30" borderId="0" xfId="50" applyFont="1" applyFill="1" applyBorder="1" applyAlignment="1">
      <alignment horizontal="left" wrapText="1"/>
    </xf>
    <xf numFmtId="0" fontId="94" fillId="30" borderId="0" xfId="50" applyFont="1" applyFill="1" applyBorder="1" applyAlignment="1">
      <alignment wrapText="1"/>
    </xf>
    <xf numFmtId="0" fontId="9" fillId="34" borderId="0" xfId="50" applyFont="1" applyFill="1" applyAlignment="1">
      <alignment horizontal="left"/>
    </xf>
    <xf numFmtId="0" fontId="15" fillId="30" borderId="0" xfId="50" applyFont="1" applyFill="1" applyBorder="1" applyAlignment="1">
      <alignment horizontal="center"/>
    </xf>
    <xf numFmtId="0" fontId="15" fillId="26" borderId="0" xfId="50" applyFont="1" applyFill="1" applyBorder="1" applyAlignment="1">
      <alignment horizontal="center"/>
    </xf>
    <xf numFmtId="0" fontId="13" fillId="47" borderId="0" xfId="50" applyFont="1" applyFill="1" applyBorder="1" applyAlignment="1">
      <alignment horizontal="left" vertical="center" wrapText="1"/>
    </xf>
    <xf numFmtId="1" fontId="5" fillId="0" borderId="0" xfId="50" applyNumberFormat="1" applyFont="1" applyBorder="1" applyAlignment="1">
      <alignment horizontal="left" vertical="top" wrapText="1"/>
    </xf>
    <xf numFmtId="0" fontId="5" fillId="0" borderId="0" xfId="50" applyAlignment="1">
      <alignment horizontal="left" vertical="top" wrapText="1"/>
    </xf>
    <xf numFmtId="0" fontId="5" fillId="0" borderId="0" xfId="50" applyAlignment="1">
      <alignment vertical="top"/>
    </xf>
    <xf numFmtId="0" fontId="5" fillId="0" borderId="0" xfId="50" quotePrefix="1" applyFont="1" applyAlignment="1">
      <alignment horizontal="left" vertical="top" wrapText="1"/>
    </xf>
    <xf numFmtId="0" fontId="13" fillId="47" borderId="0" xfId="50" applyFont="1" applyFill="1" applyBorder="1" applyAlignment="1">
      <alignment horizontal="center" vertical="center" wrapText="1"/>
    </xf>
    <xf numFmtId="0" fontId="5" fillId="47" borderId="0" xfId="50" applyFill="1" applyAlignment="1"/>
    <xf numFmtId="0" fontId="87" fillId="47" borderId="0" xfId="50" applyFont="1" applyFill="1" applyBorder="1" applyAlignment="1">
      <alignment horizontal="center" vertical="center"/>
    </xf>
    <xf numFmtId="0" fontId="13" fillId="29" borderId="0" xfId="0" applyFont="1" applyFill="1" applyAlignment="1">
      <alignment horizontal="left" vertical="center" wrapText="1"/>
    </xf>
    <xf numFmtId="0" fontId="0" fillId="29" borderId="0" xfId="0" applyFill="1" applyAlignment="1">
      <alignment horizontal="left" vertical="center"/>
    </xf>
    <xf numFmtId="0" fontId="36" fillId="24" borderId="0" xfId="0" applyFont="1" applyFill="1" applyBorder="1" applyAlignment="1">
      <alignment horizontal="center"/>
    </xf>
    <xf numFmtId="0" fontId="0" fillId="0" borderId="0" xfId="0" applyAlignment="1">
      <alignment horizontal="center"/>
    </xf>
    <xf numFmtId="0" fontId="36" fillId="24" borderId="0" xfId="0" applyNumberFormat="1" applyFont="1" applyFill="1" applyBorder="1" applyAlignment="1">
      <alignment horizontal="center"/>
    </xf>
    <xf numFmtId="0" fontId="43" fillId="29" borderId="0" xfId="0" applyFont="1" applyFill="1" applyAlignment="1">
      <alignment horizontal="left" vertical="center" wrapText="1"/>
    </xf>
    <xf numFmtId="0" fontId="42" fillId="26" borderId="0" xfId="0" applyFont="1" applyFill="1" applyAlignment="1">
      <alignment horizontal="left"/>
    </xf>
    <xf numFmtId="0" fontId="42" fillId="35" borderId="0" xfId="0" applyFont="1" applyFill="1" applyAlignment="1">
      <alignment horizontal="center"/>
    </xf>
    <xf numFmtId="0" fontId="42" fillId="26" borderId="0" xfId="55" applyFont="1" applyFill="1" applyAlignment="1">
      <alignment horizontal="center"/>
    </xf>
    <xf numFmtId="0" fontId="1" fillId="0" borderId="0" xfId="55" applyFont="1"/>
    <xf numFmtId="0" fontId="3" fillId="0" borderId="0" xfId="55"/>
    <xf numFmtId="0" fontId="59" fillId="0" borderId="0" xfId="0" applyFont="1" applyAlignment="1">
      <alignment vertical="center" wrapText="1"/>
    </xf>
    <xf numFmtId="0" fontId="59" fillId="0" borderId="0" xfId="0" applyFont="1" applyAlignment="1">
      <alignment horizontal="left" vertical="center"/>
    </xf>
    <xf numFmtId="17" fontId="42" fillId="29" borderId="0" xfId="0" applyNumberFormat="1" applyFont="1" applyFill="1" applyAlignment="1">
      <alignment horizontal="center" vertical="center"/>
    </xf>
    <xf numFmtId="0" fontId="42" fillId="29" borderId="0" xfId="0" applyFont="1" applyFill="1" applyAlignment="1">
      <alignment horizontal="center" vertical="center"/>
    </xf>
    <xf numFmtId="0" fontId="55" fillId="29" borderId="0" xfId="0" applyFont="1" applyFill="1" applyAlignment="1">
      <alignment horizontal="left" wrapText="1"/>
    </xf>
    <xf numFmtId="0" fontId="13" fillId="29" borderId="0" xfId="0" applyFont="1" applyFill="1" applyAlignment="1">
      <alignment horizontal="left" wrapText="1"/>
    </xf>
    <xf numFmtId="0" fontId="0" fillId="0" borderId="0" xfId="0" applyAlignment="1">
      <alignment horizontal="left"/>
    </xf>
    <xf numFmtId="1" fontId="5" fillId="53" borderId="0" xfId="66" applyNumberFormat="1" applyFill="1" applyAlignment="1">
      <alignment horizontal="right"/>
    </xf>
    <xf numFmtId="1" fontId="5" fillId="53" borderId="0" xfId="66" applyNumberFormat="1" applyFont="1" applyFill="1" applyAlignment="1">
      <alignment horizontal="right"/>
    </xf>
    <xf numFmtId="0" fontId="62" fillId="0" borderId="0" xfId="50" applyFont="1"/>
    <xf numFmtId="2" fontId="5" fillId="53" borderId="0" xfId="66" applyNumberFormat="1" applyFill="1" applyAlignment="1">
      <alignment horizontal="right"/>
    </xf>
    <xf numFmtId="14" fontId="42" fillId="29" borderId="0" xfId="50" applyNumberFormat="1" applyFont="1" applyFill="1"/>
    <xf numFmtId="0" fontId="72" fillId="53" borderId="0" xfId="50" applyFont="1" applyFill="1"/>
    <xf numFmtId="0" fontId="72" fillId="53" borderId="0" xfId="50" applyFont="1" applyFill="1" applyAlignment="1">
      <alignment horizontal="center" vertical="center"/>
    </xf>
    <xf numFmtId="168" fontId="5" fillId="53" borderId="0" xfId="50" applyNumberFormat="1" applyFont="1" applyFill="1" applyBorder="1"/>
    <xf numFmtId="0" fontId="5" fillId="53" borderId="0" xfId="50" applyFont="1" applyFill="1" applyBorder="1"/>
    <xf numFmtId="14" fontId="6" fillId="0" borderId="0" xfId="50" applyNumberFormat="1" applyFont="1" applyFill="1" applyBorder="1"/>
    <xf numFmtId="169" fontId="5" fillId="53" borderId="0" xfId="50" applyNumberFormat="1" applyFont="1" applyFill="1"/>
    <xf numFmtId="0" fontId="5" fillId="45" borderId="0" xfId="50" applyFont="1" applyFill="1" applyBorder="1"/>
    <xf numFmtId="0" fontId="6" fillId="45" borderId="0" xfId="50" applyFont="1" applyFill="1" applyBorder="1"/>
    <xf numFmtId="0" fontId="8" fillId="0" borderId="0" xfId="31" applyFill="1" applyBorder="1" applyAlignment="1" applyProtection="1"/>
    <xf numFmtId="172" fontId="6" fillId="40" borderId="0" xfId="50" applyNumberFormat="1" applyFont="1" applyFill="1" applyBorder="1" applyAlignment="1">
      <alignment horizontal="right" vertical="center"/>
    </xf>
    <xf numFmtId="172" fontId="6" fillId="43" borderId="0" xfId="50" applyNumberFormat="1" applyFont="1" applyFill="1" applyBorder="1" applyAlignment="1">
      <alignment horizontal="right" vertical="center"/>
    </xf>
    <xf numFmtId="172" fontId="6" fillId="44" borderId="0" xfId="50" applyNumberFormat="1" applyFont="1" applyFill="1" applyBorder="1" applyAlignment="1">
      <alignment horizontal="right" vertical="center"/>
    </xf>
    <xf numFmtId="172" fontId="10" fillId="34" borderId="0" xfId="50" applyNumberFormat="1" applyFont="1" applyFill="1" applyBorder="1" applyAlignment="1">
      <alignment horizontal="right" vertical="center"/>
    </xf>
    <xf numFmtId="0" fontId="13" fillId="30" borderId="0" xfId="50" applyFont="1" applyFill="1" applyBorder="1" applyAlignment="1">
      <alignment horizontal="left" vertical="center" wrapText="1"/>
    </xf>
    <xf numFmtId="0" fontId="5" fillId="53" borderId="0" xfId="50" applyFont="1" applyFill="1" applyAlignment="1">
      <alignment horizontal="right" vertical="center"/>
    </xf>
    <xf numFmtId="2" fontId="5" fillId="53" borderId="0" xfId="50" applyNumberFormat="1" applyFont="1" applyFill="1" applyAlignment="1">
      <alignment horizontal="right"/>
    </xf>
    <xf numFmtId="2" fontId="5" fillId="53" borderId="0" xfId="50" applyNumberFormat="1" applyFill="1"/>
    <xf numFmtId="2" fontId="5" fillId="53" borderId="0" xfId="50" applyNumberFormat="1" applyFont="1" applyFill="1"/>
    <xf numFmtId="0" fontId="5" fillId="53" borderId="0" xfId="50" applyFont="1" applyFill="1"/>
    <xf numFmtId="2" fontId="5" fillId="53" borderId="8" xfId="50" applyNumberFormat="1" applyFont="1" applyFill="1" applyBorder="1"/>
    <xf numFmtId="0" fontId="5" fillId="40" borderId="8" xfId="50" applyFont="1" applyFill="1" applyBorder="1"/>
    <xf numFmtId="2" fontId="5" fillId="40" borderId="8" xfId="50" applyNumberFormat="1" applyFont="1" applyFill="1" applyBorder="1"/>
    <xf numFmtId="2" fontId="9" fillId="40" borderId="0" xfId="50" applyNumberFormat="1" applyFont="1" applyFill="1"/>
    <xf numFmtId="0" fontId="42" fillId="0" borderId="0" xfId="50" applyFont="1"/>
    <xf numFmtId="0" fontId="42" fillId="0" borderId="0" xfId="50" applyFont="1" applyAlignment="1">
      <alignment horizontal="center"/>
    </xf>
    <xf numFmtId="0" fontId="36" fillId="54" borderId="0" xfId="50" applyFont="1" applyFill="1" applyBorder="1"/>
    <xf numFmtId="0" fontId="99" fillId="54" borderId="0" xfId="50" applyFont="1" applyFill="1" applyBorder="1"/>
    <xf numFmtId="0" fontId="5" fillId="0" borderId="0" xfId="50" applyFont="1" applyFill="1" applyBorder="1" applyAlignment="1">
      <alignment horizontal="right"/>
    </xf>
    <xf numFmtId="0" fontId="5" fillId="0" borderId="15" xfId="50" applyFill="1" applyBorder="1" applyAlignment="1">
      <alignment horizontal="center"/>
    </xf>
    <xf numFmtId="0" fontId="5" fillId="0" borderId="16" xfId="50" applyFill="1" applyBorder="1" applyAlignment="1">
      <alignment horizontal="center"/>
    </xf>
    <xf numFmtId="0" fontId="5" fillId="0" borderId="17" xfId="50" applyFill="1" applyBorder="1" applyAlignment="1">
      <alignment horizontal="center"/>
    </xf>
    <xf numFmtId="0" fontId="37" fillId="0" borderId="43" xfId="50" applyFont="1" applyFill="1" applyBorder="1" applyAlignment="1">
      <alignment horizontal="center"/>
    </xf>
    <xf numFmtId="0" fontId="37" fillId="0" borderId="43" xfId="50" applyFont="1" applyFill="1" applyBorder="1"/>
    <xf numFmtId="164" fontId="5" fillId="0" borderId="8" xfId="50" applyNumberFormat="1" applyFill="1" applyBorder="1"/>
    <xf numFmtId="0" fontId="5" fillId="0" borderId="8" xfId="50" applyFill="1" applyBorder="1"/>
    <xf numFmtId="1" fontId="9" fillId="0" borderId="36" xfId="50" applyNumberFormat="1" applyFont="1" applyFill="1" applyBorder="1" applyAlignment="1">
      <alignment horizontal="center"/>
    </xf>
    <xf numFmtId="1" fontId="9" fillId="0" borderId="26" xfId="50" applyNumberFormat="1" applyFont="1" applyFill="1" applyBorder="1" applyAlignment="1">
      <alignment horizontal="center"/>
    </xf>
    <xf numFmtId="1" fontId="9" fillId="0" borderId="44" xfId="50" applyNumberFormat="1" applyFont="1" applyFill="1" applyBorder="1" applyAlignment="1">
      <alignment horizontal="center"/>
    </xf>
    <xf numFmtId="1" fontId="112" fillId="0" borderId="8" xfId="50" applyNumberFormat="1" applyFont="1" applyFill="1" applyBorder="1"/>
    <xf numFmtId="1" fontId="102" fillId="0" borderId="8" xfId="50" applyNumberFormat="1" applyFont="1" applyFill="1" applyBorder="1"/>
    <xf numFmtId="1" fontId="5" fillId="53" borderId="0" xfId="50" applyNumberFormat="1" applyFont="1" applyFill="1" applyBorder="1" applyAlignment="1">
      <alignment horizontal="center"/>
    </xf>
    <xf numFmtId="1" fontId="5" fillId="53" borderId="0" xfId="50" applyNumberFormat="1" applyFont="1" applyFill="1" applyBorder="1" applyAlignment="1">
      <alignment horizontal="center" vertical="center" wrapText="1"/>
    </xf>
    <xf numFmtId="0" fontId="5" fillId="53" borderId="0" xfId="50" applyFont="1" applyFill="1" applyBorder="1" applyAlignment="1">
      <alignment horizontal="center"/>
    </xf>
    <xf numFmtId="0" fontId="5" fillId="53" borderId="0" xfId="50" applyFont="1" applyFill="1" applyBorder="1" applyAlignment="1">
      <alignment horizontal="right"/>
    </xf>
    <xf numFmtId="0" fontId="42" fillId="0" borderId="0" xfId="50" applyFont="1" applyFill="1" applyBorder="1" applyAlignment="1">
      <alignment horizontal="center"/>
    </xf>
    <xf numFmtId="0" fontId="42" fillId="0" borderId="0" xfId="50" applyFont="1" applyFill="1" applyBorder="1" applyAlignment="1">
      <alignment horizontal="center" wrapText="1"/>
    </xf>
    <xf numFmtId="1" fontId="42" fillId="0" borderId="0" xfId="50" applyNumberFormat="1" applyFont="1" applyFill="1" applyBorder="1" applyAlignment="1"/>
    <xf numFmtId="1" fontId="42" fillId="0" borderId="0" xfId="50" applyNumberFormat="1" applyFont="1" applyFill="1" applyBorder="1" applyAlignment="1">
      <alignment wrapText="1"/>
    </xf>
    <xf numFmtId="1" fontId="42" fillId="0" borderId="0" xfId="50" applyNumberFormat="1" applyFont="1" applyBorder="1" applyAlignment="1"/>
    <xf numFmtId="0" fontId="42" fillId="0" borderId="0" xfId="50" applyFont="1" applyFill="1" applyBorder="1" applyAlignment="1"/>
    <xf numFmtId="1" fontId="42" fillId="0" borderId="0" xfId="50" applyNumberFormat="1" applyFont="1" applyAlignment="1"/>
    <xf numFmtId="3" fontId="42" fillId="0" borderId="0" xfId="50" applyNumberFormat="1" applyFont="1" applyAlignment="1"/>
    <xf numFmtId="0" fontId="13" fillId="0" borderId="0" xfId="50" applyFont="1" applyFill="1" applyBorder="1" applyAlignment="1">
      <alignment horizontal="center" vertical="center" wrapText="1"/>
    </xf>
    <xf numFmtId="0" fontId="42" fillId="0" borderId="0" xfId="50" applyFont="1" applyFill="1" applyBorder="1"/>
    <xf numFmtId="0" fontId="43" fillId="0" borderId="0" xfId="50" applyFont="1" applyFill="1" applyBorder="1"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42" builtinId="27" customBuiltin="1"/>
    <cellStyle name="Berekening" xfId="26"/>
    <cellStyle name="Bron" xfId="25"/>
    <cellStyle name="Check Cell" xfId="27" builtinId="23" customBuiltin="1"/>
    <cellStyle name="Currency 0,0" xfId="28"/>
    <cellStyle name="Euro" xfId="29"/>
    <cellStyle name="Explanatory Text" xfId="47" builtinId="53" customBuiltin="1"/>
    <cellStyle name="Gekoppelde cel" xfId="38"/>
    <cellStyle name="Goed" xfId="30"/>
    <cellStyle name="Heading 1" xfId="34" builtinId="16" customBuiltin="1"/>
    <cellStyle name="Heading 2" xfId="35" builtinId="17" customBuiltin="1"/>
    <cellStyle name="Heading 3" xfId="36" builtinId="18" customBuiltin="1"/>
    <cellStyle name="Heading 4" xfId="37" builtinId="19" customBuiltin="1"/>
    <cellStyle name="Hyperlink" xfId="31" builtinId="8"/>
    <cellStyle name="Input" xfId="32" builtinId="20" customBuiltin="1"/>
    <cellStyle name="JPM" xfId="33"/>
    <cellStyle name="Neutraal" xfId="39"/>
    <cellStyle name="Normal" xfId="0" builtinId="0"/>
    <cellStyle name="Normal 2" xfId="50"/>
    <cellStyle name="Normal 2 2" xfId="56"/>
    <cellStyle name="Normal 3" xfId="51"/>
    <cellStyle name="Normal 3 2" xfId="57"/>
    <cellStyle name="Normal 4" xfId="55"/>
    <cellStyle name="Normal 5" xfId="62"/>
    <cellStyle name="Normal 6" xfId="64"/>
    <cellStyle name="Normal 7" xfId="65"/>
    <cellStyle name="Normal GHG Numbers (0.00)" xfId="40"/>
    <cellStyle name="Normal_Classeur1" xfId="68"/>
    <cellStyle name="Normal_T-2001 data lucht voor Broeikaseffect" xfId="67"/>
    <cellStyle name="Note" xfId="41" builtinId="10" customBuiltin="1"/>
    <cellStyle name="Output" xfId="46" builtinId="21" customBuiltin="1"/>
    <cellStyle name="Percent 2" xfId="58"/>
    <cellStyle name="Percent 2 2" xfId="59"/>
    <cellStyle name="Percent 3" xfId="60"/>
    <cellStyle name="Procent 2" xfId="54"/>
    <cellStyle name="Standaard 2" xfId="49"/>
    <cellStyle name="Standaard 2 2" xfId="66"/>
    <cellStyle name="Standaard 3" xfId="52"/>
    <cellStyle name="Standaard 4" xfId="53"/>
    <cellStyle name="Standaard_berekening MIRA" xfId="63"/>
    <cellStyle name="Tabeltitel" xfId="43"/>
    <cellStyle name="Titel" xfId="44"/>
    <cellStyle name="Titel 2" xfId="61"/>
    <cellStyle name="Totaal" xfId="45"/>
    <cellStyle name="Waarschuwingstekst" xfId="4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D97BA"/>
      <rgbColor rgb="00F0F0FA"/>
      <rgbColor rgb="00FFFF00"/>
      <rgbColor rgb="00FF00FF"/>
      <rgbColor rgb="002D0F99"/>
      <rgbColor rgb="00800000"/>
      <rgbColor rgb="00993366"/>
      <rgbColor rgb="00E2E2F6"/>
      <rgbColor rgb="00FDF9F9"/>
      <rgbColor rgb="00666699"/>
      <rgbColor rgb="0012073F"/>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333399"/>
      <rgbColor rgb="003813BF"/>
      <rgbColor rgb="00EBC3D7"/>
      <rgbColor rgb="00FFFF99"/>
      <rgbColor rgb="003D3DB9"/>
      <rgbColor rgb="00FF99CC"/>
      <rgbColor rgb="00C0C0EA"/>
      <rgbColor rgb="00FFCC99"/>
      <rgbColor rgb="00FFFFFF"/>
      <rgbColor rgb="00200B71"/>
      <rgbColor rgb="0099CC00"/>
      <rgbColor rgb="00FFCC00"/>
      <rgbColor rgb="00FF9900"/>
      <rgbColor rgb="00EE8E00"/>
      <rgbColor rgb="002A2A7E"/>
      <rgbColor rgb="00969696"/>
      <rgbColor rgb="00050212"/>
      <rgbColor rgb="00CB6397"/>
      <rgbColor rgb="00361224"/>
      <rgbColor rgb="00F5E9EA"/>
      <rgbColor rgb="00993300"/>
      <rgbColor rgb="008E8EDA"/>
      <rgbColor rgb="0015153F"/>
      <rgbColor rgb="00333333"/>
    </indexedColors>
    <mruColors>
      <color rgb="FFAD30F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90324074074094"/>
          <c:y val="0.1002952741728728"/>
          <c:w val="0.80553356481481353"/>
          <c:h val="0.69933531746031763"/>
        </c:manualLayout>
      </c:layout>
      <c:barChart>
        <c:barDir val="col"/>
        <c:grouping val="clustered"/>
        <c:varyColors val="0"/>
        <c:ser>
          <c:idx val="1"/>
          <c:order val="0"/>
          <c:tx>
            <c:strRef>
              <c:f>'5.1'!$B$4</c:f>
              <c:strCache>
                <c:ptCount val="1"/>
                <c:pt idx="0">
                  <c:v>Transport</c:v>
                </c:pt>
              </c:strCache>
            </c:strRef>
          </c:tx>
          <c:spPr>
            <a:solidFill>
              <a:srgbClr val="92D050"/>
            </a:solidFill>
            <a:ln>
              <a:noFill/>
            </a:ln>
          </c:spPr>
          <c:invertIfNegative val="0"/>
          <c:cat>
            <c:strRef>
              <c:f>'5.1'!$A$21:$A$25</c:f>
              <c:strCache>
                <c:ptCount val="5"/>
                <c:pt idx="0">
                  <c:v>Vlaanderen</c:v>
                </c:pt>
                <c:pt idx="1">
                  <c:v>België</c:v>
                </c:pt>
                <c:pt idx="2">
                  <c:v>EU-27</c:v>
                </c:pt>
                <c:pt idx="3">
                  <c:v>Wereld</c:v>
                </c:pt>
                <c:pt idx="4">
                  <c:v>OECD</c:v>
                </c:pt>
              </c:strCache>
            </c:strRef>
          </c:cat>
          <c:val>
            <c:numRef>
              <c:f>'5.1'!$B$36:$B$40</c:f>
              <c:numCache>
                <c:formatCode>0.00</c:formatCode>
                <c:ptCount val="5"/>
                <c:pt idx="0">
                  <c:v>0.21678658166507822</c:v>
                </c:pt>
                <c:pt idx="1">
                  <c:v>0.28247901599535452</c:v>
                </c:pt>
                <c:pt idx="2">
                  <c:v>0.30847224128552764</c:v>
                </c:pt>
                <c:pt idx="3">
                  <c:v>0.30191489125240334</c:v>
                </c:pt>
                <c:pt idx="4">
                  <c:v>0.35920468461788579</c:v>
                </c:pt>
              </c:numCache>
            </c:numRef>
          </c:val>
        </c:ser>
        <c:ser>
          <c:idx val="0"/>
          <c:order val="1"/>
          <c:tx>
            <c:strRef>
              <c:f>'5.1'!$C$4</c:f>
              <c:strCache>
                <c:ptCount val="1"/>
                <c:pt idx="0">
                  <c:v>Industrie</c:v>
                </c:pt>
              </c:strCache>
            </c:strRef>
          </c:tx>
          <c:spPr>
            <a:ln>
              <a:noFill/>
            </a:ln>
          </c:spPr>
          <c:invertIfNegative val="0"/>
          <c:cat>
            <c:strRef>
              <c:f>'5.1'!$A$21:$A$25</c:f>
              <c:strCache>
                <c:ptCount val="5"/>
                <c:pt idx="0">
                  <c:v>Vlaanderen</c:v>
                </c:pt>
                <c:pt idx="1">
                  <c:v>België</c:v>
                </c:pt>
                <c:pt idx="2">
                  <c:v>EU-27</c:v>
                </c:pt>
                <c:pt idx="3">
                  <c:v>Wereld</c:v>
                </c:pt>
                <c:pt idx="4">
                  <c:v>OECD</c:v>
                </c:pt>
              </c:strCache>
            </c:strRef>
          </c:cat>
          <c:val>
            <c:numRef>
              <c:f>'5.1'!$C$36:$C$40</c:f>
              <c:numCache>
                <c:formatCode>0.00</c:formatCode>
                <c:ptCount val="5"/>
                <c:pt idx="0">
                  <c:v>0.4240228060011425</c:v>
                </c:pt>
                <c:pt idx="1">
                  <c:v>0.32376075595206671</c:v>
                </c:pt>
                <c:pt idx="2">
                  <c:v>0.30847224128552764</c:v>
                </c:pt>
                <c:pt idx="3">
                  <c:v>0.31572058171598066</c:v>
                </c:pt>
                <c:pt idx="4">
                  <c:v>0.25415328327412734</c:v>
                </c:pt>
              </c:numCache>
            </c:numRef>
          </c:val>
        </c:ser>
        <c:ser>
          <c:idx val="2"/>
          <c:order val="2"/>
          <c:tx>
            <c:strRef>
              <c:f>'5.1'!$D$4</c:f>
              <c:strCache>
                <c:ptCount val="1"/>
                <c:pt idx="0">
                  <c:v>Andere</c:v>
                </c:pt>
              </c:strCache>
            </c:strRef>
          </c:tx>
          <c:spPr>
            <a:solidFill>
              <a:srgbClr val="8064A2">
                <a:lumMod val="50000"/>
              </a:srgbClr>
            </a:solidFill>
            <a:ln>
              <a:noFill/>
            </a:ln>
          </c:spPr>
          <c:invertIfNegative val="0"/>
          <c:cat>
            <c:strRef>
              <c:f>'5.1'!$A$21:$A$25</c:f>
              <c:strCache>
                <c:ptCount val="5"/>
                <c:pt idx="0">
                  <c:v>Vlaanderen</c:v>
                </c:pt>
                <c:pt idx="1">
                  <c:v>België</c:v>
                </c:pt>
                <c:pt idx="2">
                  <c:v>EU-27</c:v>
                </c:pt>
                <c:pt idx="3">
                  <c:v>Wereld</c:v>
                </c:pt>
                <c:pt idx="4">
                  <c:v>OECD</c:v>
                </c:pt>
              </c:strCache>
            </c:strRef>
          </c:cat>
          <c:val>
            <c:numRef>
              <c:f>'5.1'!$D$36:$D$40</c:f>
              <c:numCache>
                <c:formatCode>0.00</c:formatCode>
                <c:ptCount val="5"/>
                <c:pt idx="0">
                  <c:v>0.3591906123337793</c:v>
                </c:pt>
                <c:pt idx="1">
                  <c:v>0.39376022805257882</c:v>
                </c:pt>
                <c:pt idx="2">
                  <c:v>0.38305551742894473</c:v>
                </c:pt>
                <c:pt idx="3">
                  <c:v>0.382364527031616</c:v>
                </c:pt>
                <c:pt idx="4">
                  <c:v>0.38664203210798687</c:v>
                </c:pt>
              </c:numCache>
            </c:numRef>
          </c:val>
        </c:ser>
        <c:dLbls>
          <c:showLegendKey val="0"/>
          <c:showVal val="0"/>
          <c:showCatName val="0"/>
          <c:showSerName val="0"/>
          <c:showPercent val="0"/>
          <c:showBubbleSize val="0"/>
        </c:dLbls>
        <c:gapWidth val="50"/>
        <c:axId val="53405952"/>
        <c:axId val="53407744"/>
      </c:barChart>
      <c:dateAx>
        <c:axId val="53405952"/>
        <c:scaling>
          <c:orientation val="minMax"/>
        </c:scaling>
        <c:delete val="0"/>
        <c:axPos val="b"/>
        <c:numFmt formatCode="0" sourceLinked="1"/>
        <c:majorTickMark val="out"/>
        <c:minorTickMark val="none"/>
        <c:tickLblPos val="low"/>
        <c:txPr>
          <a:bodyPr rot="0" vert="horz"/>
          <a:lstStyle/>
          <a:p>
            <a:pPr>
              <a:defRPr sz="1000"/>
            </a:pPr>
            <a:endParaRPr lang="nl-BE"/>
          </a:p>
        </c:txPr>
        <c:crossAx val="53407744"/>
        <c:crosses val="autoZero"/>
        <c:auto val="0"/>
        <c:lblOffset val="100"/>
        <c:baseTimeUnit val="days"/>
        <c:majorUnit val="1"/>
        <c:minorUnit val="1"/>
      </c:dateAx>
      <c:valAx>
        <c:axId val="53407744"/>
        <c:scaling>
          <c:orientation val="minMax"/>
        </c:scaling>
        <c:delete val="0"/>
        <c:axPos val="l"/>
        <c:majorGridlines>
          <c:spPr>
            <a:ln w="6350" cap="rnd">
              <a:solidFill>
                <a:sysClr val="window" lastClr="FFFFFF">
                  <a:lumMod val="75000"/>
                </a:sysClr>
              </a:solidFill>
            </a:ln>
            <a:effectLst/>
          </c:spPr>
        </c:majorGridlines>
        <c:title>
          <c:tx>
            <c:rich>
              <a:bodyPr/>
              <a:lstStyle/>
              <a:p>
                <a:pPr>
                  <a:defRPr sz="1000"/>
                </a:pPr>
                <a:r>
                  <a:rPr lang="nl-BE" baseline="0"/>
                  <a:t>procentueel aandeel TJ</a:t>
                </a:r>
                <a:endParaRPr lang="nl-BE"/>
              </a:p>
            </c:rich>
          </c:tx>
          <c:layout>
            <c:manualLayout>
              <c:xMode val="edge"/>
              <c:yMode val="edge"/>
              <c:x val="8.6805702727767546E-3"/>
              <c:y val="0.19174096533049179"/>
            </c:manualLayout>
          </c:layout>
          <c:overlay val="0"/>
        </c:title>
        <c:numFmt formatCode="0%" sourceLinked="0"/>
        <c:majorTickMark val="none"/>
        <c:minorTickMark val="none"/>
        <c:tickLblPos val="nextTo"/>
        <c:txPr>
          <a:bodyPr rot="0" vert="horz"/>
          <a:lstStyle/>
          <a:p>
            <a:pPr>
              <a:defRPr sz="1000"/>
            </a:pPr>
            <a:endParaRPr lang="nl-BE"/>
          </a:p>
        </c:txPr>
        <c:crossAx val="53405952"/>
        <c:crosses val="autoZero"/>
        <c:crossBetween val="between"/>
        <c:majorUnit val="5.000000000000001E-2"/>
      </c:val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0.29340327521985793"/>
          <c:y val="2.3598888040675798E-2"/>
          <c:w val="0.53464583333333893"/>
          <c:h val="8.504523809523809E-2"/>
        </c:manualLayout>
      </c:layout>
      <c:overlay val="0"/>
      <c:txPr>
        <a:bodyPr/>
        <a:lstStyle/>
        <a:p>
          <a:pPr>
            <a:defRPr sz="1000" b="1"/>
          </a:pPr>
          <a:endParaRPr lang="nl-BE"/>
        </a:p>
      </c:txPr>
    </c:legend>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900" baseline="0">
          <a:solidFill>
            <a:schemeClr val="tx2"/>
          </a:solidFill>
          <a:latin typeface="Calibri" pitchFamily="34" charset="0"/>
          <a:ea typeface="+mn-ea"/>
          <a:cs typeface="+mn-cs"/>
        </a:defRPr>
      </a:pPr>
      <a:endParaRPr lang="nl-BE"/>
    </a:p>
  </c:txPr>
  <c:printSettings>
    <c:headerFooter alignWithMargins="0"/>
    <c:pageMargins b="1" l="0.75000000000000266" r="0.75000000000000266"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51064814814821"/>
          <c:y val="0.2059557272322092"/>
          <c:w val="0.79092615740740768"/>
          <c:h val="0.59367503590353199"/>
        </c:manualLayout>
      </c:layout>
      <c:lineChart>
        <c:grouping val="standard"/>
        <c:varyColors val="0"/>
        <c:ser>
          <c:idx val="1"/>
          <c:order val="0"/>
          <c:tx>
            <c:strRef>
              <c:f>'5.7'!$F$4</c:f>
              <c:strCache>
                <c:ptCount val="1"/>
                <c:pt idx="0">
                  <c:v>weg</c:v>
                </c:pt>
              </c:strCache>
            </c:strRef>
          </c:tx>
          <c:spPr>
            <a:ln w="22225">
              <a:solidFill>
                <a:srgbClr val="002060"/>
              </a:solidFill>
            </a:ln>
          </c:spPr>
          <c:marker>
            <c:symbol val="square"/>
            <c:size val="5"/>
            <c:spPr>
              <a:solidFill>
                <a:srgbClr val="002060"/>
              </a:solidFill>
              <a:ln>
                <a:noFill/>
              </a:ln>
            </c:spPr>
          </c:marker>
          <c:dPt>
            <c:idx val="1"/>
            <c:marker>
              <c:symbol val="none"/>
            </c:marker>
            <c:bubble3D val="0"/>
          </c:dPt>
          <c:dPt>
            <c:idx val="3"/>
            <c:marker>
              <c:symbol val="none"/>
            </c:marker>
            <c:bubble3D val="0"/>
          </c:dPt>
          <c:cat>
            <c:numRef>
              <c:f>'5.7'!$A$9:$A$20</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'5.7'!$F$9:$F$20</c:f>
              <c:numCache>
                <c:formatCode>0.000</c:formatCode>
                <c:ptCount val="12"/>
                <c:pt idx="0">
                  <c:v>0.16785778523657952</c:v>
                </c:pt>
                <c:pt idx="1">
                  <c:v>0.16181740720518062</c:v>
                </c:pt>
                <c:pt idx="2">
                  <c:v>0.15439810070819249</c:v>
                </c:pt>
                <c:pt idx="3">
                  <c:v>0.15643804983819798</c:v>
                </c:pt>
                <c:pt idx="4">
                  <c:v>0.15185347587516715</c:v>
                </c:pt>
                <c:pt idx="5">
                  <c:v>0.14718865807071707</c:v>
                </c:pt>
                <c:pt idx="6">
                  <c:v>0.1333205649877412</c:v>
                </c:pt>
                <c:pt idx="7">
                  <c:v>0.11949228528818646</c:v>
                </c:pt>
                <c:pt idx="8">
                  <c:v>0.13110846406530408</c:v>
                </c:pt>
                <c:pt idx="9">
                  <c:v>0.12249340819310951</c:v>
                </c:pt>
                <c:pt idx="10">
                  <c:v>0.14281518739081084</c:v>
                </c:pt>
                <c:pt idx="11">
                  <c:v>0.15405869396198588</c:v>
                </c:pt>
              </c:numCache>
            </c:numRef>
          </c:val>
          <c:smooth val="1"/>
        </c:ser>
        <c:ser>
          <c:idx val="0"/>
          <c:order val="1"/>
          <c:tx>
            <c:strRef>
              <c:f>'5.7'!$G$4</c:f>
              <c:strCache>
                <c:ptCount val="1"/>
                <c:pt idx="0">
                  <c:v>binnenvaart</c:v>
                </c:pt>
              </c:strCache>
            </c:strRef>
          </c:tx>
          <c:spPr>
            <a:ln w="22225">
              <a:solidFill>
                <a:srgbClr val="92D050"/>
              </a:solidFill>
            </a:ln>
          </c:spPr>
          <c:marker>
            <c:symbol val="circle"/>
            <c:size val="5"/>
            <c:spPr>
              <a:solidFill>
                <a:srgbClr val="92D050"/>
              </a:solidFill>
              <a:ln>
                <a:noFill/>
              </a:ln>
            </c:spPr>
          </c:marker>
          <c:dPt>
            <c:idx val="1"/>
            <c:marker>
              <c:symbol val="none"/>
            </c:marker>
            <c:bubble3D val="0"/>
          </c:dPt>
          <c:cat>
            <c:numRef>
              <c:f>'5.7'!$A$9:$A$20</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'5.7'!$G$9:$G$20</c:f>
              <c:numCache>
                <c:formatCode>0.000</c:formatCode>
                <c:ptCount val="12"/>
                <c:pt idx="0">
                  <c:v>5.4681857825071317E-2</c:v>
                </c:pt>
                <c:pt idx="1">
                  <c:v>5.4596134784686966E-2</c:v>
                </c:pt>
                <c:pt idx="2">
                  <c:v>5.4066088902109254E-2</c:v>
                </c:pt>
                <c:pt idx="3">
                  <c:v>5.3726551761298258E-2</c:v>
                </c:pt>
                <c:pt idx="4">
                  <c:v>5.3384383449342571E-2</c:v>
                </c:pt>
                <c:pt idx="5">
                  <c:v>5.3204199498865068E-2</c:v>
                </c:pt>
                <c:pt idx="6">
                  <c:v>5.1699830956250352E-2</c:v>
                </c:pt>
                <c:pt idx="7">
                  <c:v>5.1787986654981841E-2</c:v>
                </c:pt>
                <c:pt idx="8">
                  <c:v>5.1342494911809991E-2</c:v>
                </c:pt>
                <c:pt idx="9">
                  <c:v>5.115552571594497E-2</c:v>
                </c:pt>
                <c:pt idx="10">
                  <c:v>4.9282121495857367E-2</c:v>
                </c:pt>
                <c:pt idx="11">
                  <c:v>5.1057095730877224E-2</c:v>
                </c:pt>
              </c:numCache>
            </c:numRef>
          </c:val>
          <c:smooth val="1"/>
        </c:ser>
        <c:ser>
          <c:idx val="2"/>
          <c:order val="2"/>
          <c:tx>
            <c:strRef>
              <c:f>'5.7'!$H$4</c:f>
              <c:strCache>
                <c:ptCount val="1"/>
                <c:pt idx="0">
                  <c:v>spoor</c:v>
                </c:pt>
              </c:strCache>
            </c:strRef>
          </c:tx>
          <c:spPr>
            <a:ln w="22225">
              <a:solidFill>
                <a:srgbClr val="7030A0"/>
              </a:solidFill>
            </a:ln>
          </c:spPr>
          <c:marker>
            <c:symbol val="triangle"/>
            <c:size val="5"/>
            <c:spPr>
              <a:solidFill>
                <a:srgbClr val="7030A0"/>
              </a:solidFill>
              <a:ln>
                <a:noFill/>
              </a:ln>
            </c:spPr>
          </c:marker>
          <c:cat>
            <c:numRef>
              <c:f>'5.7'!$A$9:$A$20</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'5.7'!$H$9:$H$20</c:f>
              <c:numCache>
                <c:formatCode>0.000</c:formatCode>
                <c:ptCount val="12"/>
                <c:pt idx="0">
                  <c:v>1.5032891422789223E-2</c:v>
                </c:pt>
                <c:pt idx="1">
                  <c:v>1.3906440188221297E-2</c:v>
                </c:pt>
                <c:pt idx="2">
                  <c:v>1.2644854889562507E-2</c:v>
                </c:pt>
                <c:pt idx="3">
                  <c:v>1.3141770893184156E-2</c:v>
                </c:pt>
                <c:pt idx="4">
                  <c:v>1.2754181624336277E-2</c:v>
                </c:pt>
                <c:pt idx="5">
                  <c:v>1.2663664097328317E-2</c:v>
                </c:pt>
                <c:pt idx="6">
                  <c:v>1.6105915648834141E-2</c:v>
                </c:pt>
                <c:pt idx="7">
                  <c:v>2.0272521855738405E-2</c:v>
                </c:pt>
                <c:pt idx="8">
                  <c:v>1.906952463818674E-2</c:v>
                </c:pt>
                <c:pt idx="9">
                  <c:v>1.7145782820699718E-2</c:v>
                </c:pt>
                <c:pt idx="10">
                  <c:v>1.7571943598696266E-2</c:v>
                </c:pt>
                <c:pt idx="11">
                  <c:v>1.6543399739975553E-2</c:v>
                </c:pt>
              </c:numCache>
            </c:numRef>
          </c:val>
          <c:smooth val="1"/>
        </c:ser>
        <c:dLbls>
          <c:showLegendKey val="0"/>
          <c:showVal val="0"/>
          <c:showCatName val="0"/>
          <c:showSerName val="0"/>
          <c:showPercent val="0"/>
          <c:showBubbleSize val="0"/>
        </c:dLbls>
        <c:marker val="1"/>
        <c:smooth val="0"/>
        <c:axId val="161606272"/>
        <c:axId val="161616640"/>
      </c:lineChart>
      <c:catAx>
        <c:axId val="161606272"/>
        <c:scaling>
          <c:orientation val="minMax"/>
        </c:scaling>
        <c:delete val="0"/>
        <c:axPos val="b"/>
        <c:numFmt formatCode="General" sourceLinked="0"/>
        <c:majorTickMark val="out"/>
        <c:minorTickMark val="none"/>
        <c:tickLblPos val="low"/>
        <c:txPr>
          <a:bodyPr rot="-2700000" vert="horz"/>
          <a:lstStyle/>
          <a:p>
            <a:pPr>
              <a:defRPr/>
            </a:pPr>
            <a:endParaRPr lang="nl-BE"/>
          </a:p>
        </c:txPr>
        <c:crossAx val="161616640"/>
        <c:crosses val="autoZero"/>
        <c:auto val="1"/>
        <c:lblAlgn val="ctr"/>
        <c:lblOffset val="100"/>
        <c:noMultiLvlLbl val="0"/>
      </c:catAx>
      <c:valAx>
        <c:axId val="161616640"/>
        <c:scaling>
          <c:orientation val="minMax"/>
        </c:scaling>
        <c:delete val="0"/>
        <c:axPos val="l"/>
        <c:majorGridlines>
          <c:spPr>
            <a:ln w="6350" cap="rnd">
              <a:solidFill>
                <a:sysClr val="window" lastClr="FFFFFF">
                  <a:lumMod val="75000"/>
                </a:sysClr>
              </a:solidFill>
            </a:ln>
            <a:effectLst/>
          </c:spPr>
        </c:majorGridlines>
        <c:title>
          <c:tx>
            <c:rich>
              <a:bodyPr/>
              <a:lstStyle/>
              <a:p>
                <a:pPr>
                  <a:defRPr/>
                </a:pPr>
                <a:r>
                  <a:rPr lang="nl-BE"/>
                  <a:t>wegvervoer CO2 kton/miljoen  tkm</a:t>
                </a:r>
              </a:p>
            </c:rich>
          </c:tx>
          <c:layout>
            <c:manualLayout>
              <c:xMode val="edge"/>
              <c:yMode val="edge"/>
              <c:x val="8.6805555555555733E-3"/>
              <c:y val="0.126225"/>
            </c:manualLayout>
          </c:layout>
          <c:overlay val="0"/>
        </c:title>
        <c:numFmt formatCode="#,##0.00" sourceLinked="0"/>
        <c:majorTickMark val="none"/>
        <c:minorTickMark val="none"/>
        <c:tickLblPos val="nextTo"/>
        <c:txPr>
          <a:bodyPr rot="0" vert="horz"/>
          <a:lstStyle/>
          <a:p>
            <a:pPr>
              <a:defRPr/>
            </a:pPr>
            <a:endParaRPr lang="nl-BE"/>
          </a:p>
        </c:txPr>
        <c:crossAx val="161606272"/>
        <c:crosses val="autoZero"/>
        <c:crossBetween val="between"/>
      </c:val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0.14656029229826481"/>
          <c:y val="2.8630515525182039E-2"/>
          <c:w val="0.76078393284540002"/>
          <c:h val="8.504523809523809E-2"/>
        </c:manualLayout>
      </c:layout>
      <c:overlay val="0"/>
    </c:legend>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278" r="0.75000000000000278"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08587962962962"/>
          <c:y val="0.11719880952380952"/>
          <c:w val="0.71650902777777792"/>
          <c:h val="0.71765753968253965"/>
        </c:manualLayout>
      </c:layout>
      <c:barChart>
        <c:barDir val="col"/>
        <c:grouping val="stacked"/>
        <c:varyColors val="0"/>
        <c:ser>
          <c:idx val="0"/>
          <c:order val="0"/>
          <c:tx>
            <c:strRef>
              <c:f>'5.8-9'!$A$84</c:f>
              <c:strCache>
                <c:ptCount val="1"/>
                <c:pt idx="0">
                  <c:v>weg</c:v>
                </c:pt>
              </c:strCache>
            </c:strRef>
          </c:tx>
          <c:spPr>
            <a:solidFill>
              <a:srgbClr val="002060"/>
            </a:solidFill>
          </c:spPr>
          <c:invertIfNegative val="0"/>
          <c:cat>
            <c:strRef>
              <c:f>'5.8-9'!$B$69:$R$69</c:f>
              <c:strCache>
                <c:ptCount val="17"/>
                <c:pt idx="0">
                  <c:v>1990</c:v>
                </c:pt>
                <c:pt idx="1">
                  <c:v>…</c:v>
                </c:pt>
                <c:pt idx="2">
                  <c:v>1995</c:v>
                </c:pt>
                <c:pt idx="3">
                  <c:v>…</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strCache>
            </c:strRef>
          </c:cat>
          <c:val>
            <c:numRef>
              <c:f>'5.8-9'!$B$84:$R$84</c:f>
              <c:numCache>
                <c:formatCode>0.00</c:formatCode>
                <c:ptCount val="17"/>
                <c:pt idx="0">
                  <c:v>8794.5476667099992</c:v>
                </c:pt>
                <c:pt idx="2">
                  <c:v>8209.9979073750001</c:v>
                </c:pt>
                <c:pt idx="4">
                  <c:v>1967.0169472</c:v>
                </c:pt>
                <c:pt idx="5">
                  <c:v>1792.30887896223</c:v>
                </c:pt>
                <c:pt idx="6">
                  <c:v>370.96850275538998</c:v>
                </c:pt>
                <c:pt idx="7">
                  <c:v>347.61504019456999</c:v>
                </c:pt>
                <c:pt idx="8">
                  <c:v>321.41832799484001</c:v>
                </c:pt>
                <c:pt idx="9">
                  <c:v>233.10076043943701</c:v>
                </c:pt>
                <c:pt idx="10">
                  <c:v>177.57870423125999</c:v>
                </c:pt>
                <c:pt idx="11">
                  <c:v>69.572727494080993</c:v>
                </c:pt>
                <c:pt idx="12">
                  <c:v>68.613077597930001</c:v>
                </c:pt>
                <c:pt idx="13">
                  <c:v>62.737671473159999</c:v>
                </c:pt>
                <c:pt idx="14">
                  <c:v>65.753081740750005</c:v>
                </c:pt>
                <c:pt idx="15">
                  <c:v>65.753081740750005</c:v>
                </c:pt>
                <c:pt idx="16">
                  <c:v>64.865549999999999</c:v>
                </c:pt>
              </c:numCache>
            </c:numRef>
          </c:val>
        </c:ser>
        <c:ser>
          <c:idx val="2"/>
          <c:order val="3"/>
          <c:tx>
            <c:strRef>
              <c:f>'5.8-9'!$A$86</c:f>
              <c:strCache>
                <c:ptCount val="1"/>
                <c:pt idx="0">
                  <c:v>binnenlandse zeevaart</c:v>
                </c:pt>
              </c:strCache>
            </c:strRef>
          </c:tx>
          <c:spPr>
            <a:solidFill>
              <a:srgbClr val="FFC000"/>
            </a:solidFill>
          </c:spPr>
          <c:invertIfNegative val="0"/>
          <c:cat>
            <c:strRef>
              <c:f>'5.8-9'!$B$69:$R$69</c:f>
              <c:strCache>
                <c:ptCount val="17"/>
                <c:pt idx="0">
                  <c:v>1990</c:v>
                </c:pt>
                <c:pt idx="1">
                  <c:v>…</c:v>
                </c:pt>
                <c:pt idx="2">
                  <c:v>1995</c:v>
                </c:pt>
                <c:pt idx="3">
                  <c:v>…</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strCache>
            </c:strRef>
          </c:cat>
          <c:val>
            <c:numRef>
              <c:f>'5.8-9'!$B$86:$R$86</c:f>
              <c:numCache>
                <c:formatCode>0.00</c:formatCode>
                <c:ptCount val="17"/>
                <c:pt idx="0">
                  <c:v>1021.19889756536</c:v>
                </c:pt>
                <c:pt idx="2">
                  <c:v>1001.59697352824</c:v>
                </c:pt>
                <c:pt idx="4">
                  <c:v>1009.95051993909</c:v>
                </c:pt>
                <c:pt idx="5">
                  <c:v>1010.19100634029</c:v>
                </c:pt>
                <c:pt idx="6">
                  <c:v>999.81426472058195</c:v>
                </c:pt>
                <c:pt idx="7">
                  <c:v>1000.98203769499</c:v>
                </c:pt>
                <c:pt idx="8">
                  <c:v>1075.8268620290701</c:v>
                </c:pt>
                <c:pt idx="9">
                  <c:v>1082.45083093419</c:v>
                </c:pt>
                <c:pt idx="10">
                  <c:v>1042.16202638712</c:v>
                </c:pt>
                <c:pt idx="11">
                  <c:v>1177.6632004641699</c:v>
                </c:pt>
                <c:pt idx="12">
                  <c:v>1174.78910542587</c:v>
                </c:pt>
                <c:pt idx="13">
                  <c:v>1046.0158640069301</c:v>
                </c:pt>
                <c:pt idx="14">
                  <c:v>1134.7915781516699</c:v>
                </c:pt>
                <c:pt idx="15">
                  <c:v>935.56375355500597</c:v>
                </c:pt>
                <c:pt idx="16">
                  <c:v>724.09249999999997</c:v>
                </c:pt>
              </c:numCache>
            </c:numRef>
          </c:val>
        </c:ser>
        <c:dLbls>
          <c:showLegendKey val="0"/>
          <c:showVal val="0"/>
          <c:showCatName val="0"/>
          <c:showSerName val="0"/>
          <c:showPercent val="0"/>
          <c:showBubbleSize val="0"/>
        </c:dLbls>
        <c:gapWidth val="65"/>
        <c:overlap val="100"/>
        <c:axId val="215268736"/>
        <c:axId val="219163264"/>
      </c:barChart>
      <c:lineChart>
        <c:grouping val="standard"/>
        <c:varyColors val="0"/>
        <c:ser>
          <c:idx val="3"/>
          <c:order val="1"/>
          <c:tx>
            <c:strRef>
              <c:f>'5.8-9'!$A$85</c:f>
              <c:strCache>
                <c:ptCount val="1"/>
                <c:pt idx="0">
                  <c:v>binnenvaart</c:v>
                </c:pt>
              </c:strCache>
            </c:strRef>
          </c:tx>
          <c:spPr>
            <a:ln w="22225">
              <a:solidFill>
                <a:srgbClr val="92D050"/>
              </a:solidFill>
            </a:ln>
          </c:spPr>
          <c:marker>
            <c:symbol val="square"/>
            <c:size val="5"/>
            <c:spPr>
              <a:solidFill>
                <a:srgbClr val="92D050"/>
              </a:solidFill>
              <a:ln>
                <a:noFill/>
              </a:ln>
            </c:spPr>
          </c:marker>
          <c:cat>
            <c:strRef>
              <c:f>'5.8-9'!$B$69:$R$69</c:f>
              <c:strCache>
                <c:ptCount val="17"/>
                <c:pt idx="0">
                  <c:v>1990</c:v>
                </c:pt>
                <c:pt idx="1">
                  <c:v>…</c:v>
                </c:pt>
                <c:pt idx="2">
                  <c:v>1995</c:v>
                </c:pt>
                <c:pt idx="3">
                  <c:v>…</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strCache>
            </c:strRef>
          </c:cat>
          <c:val>
            <c:numRef>
              <c:f>'5.8-9'!$B$85:$R$85</c:f>
              <c:numCache>
                <c:formatCode>0.00</c:formatCode>
                <c:ptCount val="17"/>
                <c:pt idx="0">
                  <c:v>198.031463830907</c:v>
                </c:pt>
                <c:pt idx="1">
                  <c:v>202.863775418107</c:v>
                </c:pt>
                <c:pt idx="2">
                  <c:v>207.69608700530699</c:v>
                </c:pt>
                <c:pt idx="3">
                  <c:v>245.520822559534</c:v>
                </c:pt>
                <c:pt idx="4">
                  <c:v>283.345558113761</c:v>
                </c:pt>
                <c:pt idx="5">
                  <c:v>294.24548658276802</c:v>
                </c:pt>
                <c:pt idx="6">
                  <c:v>304.19685322080801</c:v>
                </c:pt>
                <c:pt idx="7">
                  <c:v>309.19111673460702</c:v>
                </c:pt>
                <c:pt idx="8">
                  <c:v>319.73267349831002</c:v>
                </c:pt>
                <c:pt idx="9">
                  <c:v>310.54039443553199</c:v>
                </c:pt>
                <c:pt idx="10">
                  <c:v>300.54091385354201</c:v>
                </c:pt>
                <c:pt idx="11">
                  <c:v>304.18848927857601</c:v>
                </c:pt>
                <c:pt idx="12">
                  <c:v>150.35704407910899</c:v>
                </c:pt>
                <c:pt idx="13">
                  <c:v>121.752253404656</c:v>
                </c:pt>
                <c:pt idx="14">
                  <c:v>139.05654478850499</c:v>
                </c:pt>
                <c:pt idx="15">
                  <c:v>1.46641552401183</c:v>
                </c:pt>
                <c:pt idx="16">
                  <c:v>1.4230769999999999</c:v>
                </c:pt>
              </c:numCache>
            </c:numRef>
          </c:val>
          <c:smooth val="1"/>
        </c:ser>
        <c:ser>
          <c:idx val="1"/>
          <c:order val="2"/>
          <c:tx>
            <c:strRef>
              <c:f>'5.8-9'!$A$87</c:f>
              <c:strCache>
                <c:ptCount val="1"/>
                <c:pt idx="0">
                  <c:v>spoor</c:v>
                </c:pt>
              </c:strCache>
            </c:strRef>
          </c:tx>
          <c:spPr>
            <a:ln w="22225">
              <a:solidFill>
                <a:srgbClr val="7030A0"/>
              </a:solidFill>
            </a:ln>
          </c:spPr>
          <c:marker>
            <c:symbol val="diamond"/>
            <c:size val="5"/>
            <c:spPr>
              <a:solidFill>
                <a:srgbClr val="7030A0"/>
              </a:solidFill>
              <a:ln>
                <a:noFill/>
              </a:ln>
            </c:spPr>
          </c:marker>
          <c:cat>
            <c:strRef>
              <c:f>'5.8-9'!$B$69:$R$69</c:f>
              <c:strCache>
                <c:ptCount val="17"/>
                <c:pt idx="0">
                  <c:v>1990</c:v>
                </c:pt>
                <c:pt idx="1">
                  <c:v>…</c:v>
                </c:pt>
                <c:pt idx="2">
                  <c:v>1995</c:v>
                </c:pt>
                <c:pt idx="3">
                  <c:v>…</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strCache>
            </c:strRef>
          </c:cat>
          <c:val>
            <c:numRef>
              <c:f>'5.8-9'!$B$87:$R$87</c:f>
              <c:numCache>
                <c:formatCode>0.00</c:formatCode>
                <c:ptCount val="17"/>
                <c:pt idx="0">
                  <c:v>132.44622469334499</c:v>
                </c:pt>
                <c:pt idx="1">
                  <c:v>107.54478581259573</c:v>
                </c:pt>
                <c:pt idx="2">
                  <c:v>82.643346931846494</c:v>
                </c:pt>
                <c:pt idx="3">
                  <c:v>50.741659288321046</c:v>
                </c:pt>
                <c:pt idx="4">
                  <c:v>18.8399716447956</c:v>
                </c:pt>
                <c:pt idx="5">
                  <c:v>16.329427951996699</c:v>
                </c:pt>
                <c:pt idx="6">
                  <c:v>14.6900982772249</c:v>
                </c:pt>
                <c:pt idx="7">
                  <c:v>2.0825164557940199</c:v>
                </c:pt>
                <c:pt idx="8">
                  <c:v>2.07322908997434</c:v>
                </c:pt>
                <c:pt idx="9">
                  <c:v>2.2421425697874899</c:v>
                </c:pt>
                <c:pt idx="10">
                  <c:v>2.75750028256292</c:v>
                </c:pt>
                <c:pt idx="11">
                  <c:v>3.0916096109640998</c:v>
                </c:pt>
                <c:pt idx="12">
                  <c:v>2.9469726403533598</c:v>
                </c:pt>
                <c:pt idx="13">
                  <c:v>0.453697292647121</c:v>
                </c:pt>
                <c:pt idx="14">
                  <c:v>0.43265734542600298</c:v>
                </c:pt>
                <c:pt idx="15">
                  <c:v>0.42536292562526701</c:v>
                </c:pt>
                <c:pt idx="16">
                  <c:v>0.38600000000000001</c:v>
                </c:pt>
              </c:numCache>
            </c:numRef>
          </c:val>
          <c:smooth val="1"/>
        </c:ser>
        <c:ser>
          <c:idx val="4"/>
          <c:order val="4"/>
          <c:tx>
            <c:strRef>
              <c:f>'5.8-9'!$A$88</c:f>
              <c:strCache>
                <c:ptCount val="1"/>
                <c:pt idx="0">
                  <c:v>luchtvaart</c:v>
                </c:pt>
              </c:strCache>
            </c:strRef>
          </c:tx>
          <c:spPr>
            <a:ln w="22225">
              <a:solidFill>
                <a:srgbClr val="EEECE1">
                  <a:lumMod val="10000"/>
                </a:srgbClr>
              </a:solidFill>
            </a:ln>
          </c:spPr>
          <c:marker>
            <c:symbol val="triangle"/>
            <c:size val="5"/>
            <c:spPr>
              <a:solidFill>
                <a:srgbClr val="EEECE1">
                  <a:lumMod val="10000"/>
                </a:srgbClr>
              </a:solidFill>
              <a:ln>
                <a:noFill/>
              </a:ln>
            </c:spPr>
          </c:marker>
          <c:cat>
            <c:strRef>
              <c:f>'5.8-9'!$B$69:$R$69</c:f>
              <c:strCache>
                <c:ptCount val="17"/>
                <c:pt idx="0">
                  <c:v>1990</c:v>
                </c:pt>
                <c:pt idx="1">
                  <c:v>…</c:v>
                </c:pt>
                <c:pt idx="2">
                  <c:v>1995</c:v>
                </c:pt>
                <c:pt idx="3">
                  <c:v>…</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strCache>
            </c:strRef>
          </c:cat>
          <c:val>
            <c:numRef>
              <c:f>'5.8-9'!$B$88:$R$88</c:f>
              <c:numCache>
                <c:formatCode>0.00</c:formatCode>
                <c:ptCount val="17"/>
                <c:pt idx="0">
                  <c:v>88.922706048910001</c:v>
                </c:pt>
                <c:pt idx="1">
                  <c:v>100.4530289474875</c:v>
                </c:pt>
                <c:pt idx="2">
                  <c:v>111.98335184606501</c:v>
                </c:pt>
                <c:pt idx="3">
                  <c:v>130.39495001381201</c:v>
                </c:pt>
                <c:pt idx="4">
                  <c:v>148.80654818155901</c:v>
                </c:pt>
                <c:pt idx="5">
                  <c:v>139.314424930125</c:v>
                </c:pt>
                <c:pt idx="6">
                  <c:v>117.85094293642</c:v>
                </c:pt>
                <c:pt idx="7">
                  <c:v>122.959549046494</c:v>
                </c:pt>
                <c:pt idx="8">
                  <c:v>123.357087748149</c:v>
                </c:pt>
                <c:pt idx="9">
                  <c:v>122.540568898896</c:v>
                </c:pt>
                <c:pt idx="10">
                  <c:v>122.648592523703</c:v>
                </c:pt>
                <c:pt idx="11">
                  <c:v>127.82378862329401</c:v>
                </c:pt>
                <c:pt idx="12">
                  <c:v>122.117877444515</c:v>
                </c:pt>
                <c:pt idx="13">
                  <c:v>107.890829409323</c:v>
                </c:pt>
                <c:pt idx="14">
                  <c:v>106.853655047055</c:v>
                </c:pt>
                <c:pt idx="15">
                  <c:v>110.66866579659801</c:v>
                </c:pt>
                <c:pt idx="16">
                  <c:v>107.2841</c:v>
                </c:pt>
              </c:numCache>
            </c:numRef>
          </c:val>
          <c:smooth val="1"/>
        </c:ser>
        <c:dLbls>
          <c:showLegendKey val="0"/>
          <c:showVal val="0"/>
          <c:showCatName val="0"/>
          <c:showSerName val="0"/>
          <c:showPercent val="0"/>
          <c:showBubbleSize val="0"/>
        </c:dLbls>
        <c:marker val="1"/>
        <c:smooth val="0"/>
        <c:axId val="204102656"/>
        <c:axId val="204100736"/>
      </c:lineChart>
      <c:catAx>
        <c:axId val="215268736"/>
        <c:scaling>
          <c:orientation val="minMax"/>
        </c:scaling>
        <c:delete val="0"/>
        <c:axPos val="b"/>
        <c:numFmt formatCode="General" sourceLinked="1"/>
        <c:majorTickMark val="out"/>
        <c:minorTickMark val="none"/>
        <c:tickLblPos val="nextTo"/>
        <c:txPr>
          <a:bodyPr rot="-2700000"/>
          <a:lstStyle/>
          <a:p>
            <a:pPr>
              <a:defRPr/>
            </a:pPr>
            <a:endParaRPr lang="nl-BE"/>
          </a:p>
        </c:txPr>
        <c:crossAx val="219163264"/>
        <c:crosses val="autoZero"/>
        <c:auto val="1"/>
        <c:lblAlgn val="ctr"/>
        <c:lblOffset val="100"/>
        <c:noMultiLvlLbl val="0"/>
      </c:catAx>
      <c:valAx>
        <c:axId val="219163264"/>
        <c:scaling>
          <c:orientation val="minMax"/>
        </c:scaling>
        <c:delete val="0"/>
        <c:axPos val="l"/>
        <c:majorGridlines/>
        <c:title>
          <c:tx>
            <c:rich>
              <a:bodyPr rot="-5400000" vert="horz"/>
              <a:lstStyle/>
              <a:p>
                <a:pPr>
                  <a:defRPr/>
                </a:pPr>
                <a:r>
                  <a:rPr lang="nl-BE"/>
                  <a:t>SO2 in ton uitstootin wegvervoer en binnenlandse zeevaart</a:t>
                </a:r>
              </a:p>
            </c:rich>
          </c:tx>
          <c:layout/>
          <c:overlay val="0"/>
        </c:title>
        <c:numFmt formatCode="General" sourceLinked="0"/>
        <c:majorTickMark val="out"/>
        <c:minorTickMark val="none"/>
        <c:tickLblPos val="nextTo"/>
        <c:crossAx val="215268736"/>
        <c:crosses val="autoZero"/>
        <c:crossBetween val="between"/>
      </c:valAx>
      <c:valAx>
        <c:axId val="204100736"/>
        <c:scaling>
          <c:orientation val="minMax"/>
          <c:min val="0"/>
        </c:scaling>
        <c:delete val="0"/>
        <c:axPos val="r"/>
        <c:title>
          <c:tx>
            <c:rich>
              <a:bodyPr rot="5400000" vert="horz"/>
              <a:lstStyle/>
              <a:p>
                <a:pPr>
                  <a:defRPr/>
                </a:pPr>
                <a:r>
                  <a:rPr lang="nl-BE"/>
                  <a:t>SO2 in ton uitstoot, andere modi</a:t>
                </a:r>
              </a:p>
            </c:rich>
          </c:tx>
          <c:layout/>
          <c:overlay val="0"/>
        </c:title>
        <c:numFmt formatCode="0" sourceLinked="0"/>
        <c:majorTickMark val="out"/>
        <c:minorTickMark val="none"/>
        <c:tickLblPos val="nextTo"/>
        <c:crossAx val="204102656"/>
        <c:crosses val="max"/>
        <c:crossBetween val="between"/>
      </c:valAx>
      <c:catAx>
        <c:axId val="204102656"/>
        <c:scaling>
          <c:orientation val="minMax"/>
        </c:scaling>
        <c:delete val="1"/>
        <c:axPos val="b"/>
        <c:numFmt formatCode="General" sourceLinked="1"/>
        <c:majorTickMark val="out"/>
        <c:minorTickMark val="none"/>
        <c:tickLblPos val="none"/>
        <c:crossAx val="204100736"/>
        <c:crosses val="autoZero"/>
        <c:auto val="1"/>
        <c:lblAlgn val="ctr"/>
        <c:lblOffset val="100"/>
        <c:noMultiLvlLbl val="0"/>
      </c:catAx>
      <c:spPr>
        <a:noFill/>
        <a:ln w="25400">
          <a:noFill/>
        </a:ln>
      </c:spPr>
    </c:plotArea>
    <c:legend>
      <c:legendPos val="t"/>
      <c:layout/>
      <c:overlay val="0"/>
    </c:legend>
    <c:plotVisOnly val="1"/>
    <c:dispBlanksAs val="gap"/>
    <c:showDLblsOverMax val="0"/>
  </c:chart>
  <c:spPr>
    <a:noFill/>
    <a:ln>
      <a:noFill/>
    </a:ln>
  </c:spPr>
  <c:txPr>
    <a:bodyPr/>
    <a:lstStyle/>
    <a:p>
      <a:pPr>
        <a:defRPr sz="800"/>
      </a:pPr>
      <a:endParaRPr lang="nl-BE"/>
    </a:p>
  </c:txPr>
  <c:printSettings>
    <c:headerFooter alignWithMargins="0"/>
    <c:pageMargins b="1" l="0.75000000000000278" r="0.75000000000000278"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80717592592592"/>
          <c:y val="0.12727817460317462"/>
          <c:w val="0.74771481481481517"/>
          <c:h val="0.70253849206349273"/>
        </c:manualLayout>
      </c:layout>
      <c:barChart>
        <c:barDir val="col"/>
        <c:grouping val="stacked"/>
        <c:varyColors val="0"/>
        <c:ser>
          <c:idx val="0"/>
          <c:order val="0"/>
          <c:tx>
            <c:strRef>
              <c:f>'5.8-9'!$A$70</c:f>
              <c:strCache>
                <c:ptCount val="1"/>
                <c:pt idx="0">
                  <c:v>weg</c:v>
                </c:pt>
              </c:strCache>
            </c:strRef>
          </c:tx>
          <c:spPr>
            <a:solidFill>
              <a:srgbClr val="002060"/>
            </a:solidFill>
          </c:spPr>
          <c:invertIfNegative val="0"/>
          <c:cat>
            <c:strRef>
              <c:f>'5.8-9'!$B$69:$R$69</c:f>
              <c:strCache>
                <c:ptCount val="17"/>
                <c:pt idx="0">
                  <c:v>1990</c:v>
                </c:pt>
                <c:pt idx="1">
                  <c:v>…</c:v>
                </c:pt>
                <c:pt idx="2">
                  <c:v>1995</c:v>
                </c:pt>
                <c:pt idx="3">
                  <c:v>…</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strCache>
            </c:strRef>
          </c:cat>
          <c:val>
            <c:numRef>
              <c:f>'5.8-9'!$B$70:$R$70</c:f>
              <c:numCache>
                <c:formatCode>General</c:formatCode>
                <c:ptCount val="17"/>
                <c:pt idx="0">
                  <c:v>60543.24175026</c:v>
                </c:pt>
                <c:pt idx="2">
                  <c:v>51611.109341809999</c:v>
                </c:pt>
                <c:pt idx="4">
                  <c:v>27897.5346382518</c:v>
                </c:pt>
                <c:pt idx="5">
                  <c:v>24488.519632787898</c:v>
                </c:pt>
                <c:pt idx="6">
                  <c:v>21200.0610671705</c:v>
                </c:pt>
                <c:pt idx="7">
                  <c:v>18738.1707386864</c:v>
                </c:pt>
                <c:pt idx="8">
                  <c:v>16337.3456576265</c:v>
                </c:pt>
                <c:pt idx="9">
                  <c:v>13984.807274717699</c:v>
                </c:pt>
                <c:pt idx="10">
                  <c:v>12055.4082802595</c:v>
                </c:pt>
                <c:pt idx="11">
                  <c:v>9877.9595597087009</c:v>
                </c:pt>
                <c:pt idx="12">
                  <c:v>7042.7078570125004</c:v>
                </c:pt>
                <c:pt idx="13">
                  <c:v>6056.4072213751397</c:v>
                </c:pt>
                <c:pt idx="14">
                  <c:v>6163.9110000000001</c:v>
                </c:pt>
                <c:pt idx="15">
                  <c:v>5959.2133413053398</c:v>
                </c:pt>
                <c:pt idx="16">
                  <c:v>5135.2719999999999</c:v>
                </c:pt>
              </c:numCache>
            </c:numRef>
          </c:val>
        </c:ser>
        <c:dLbls>
          <c:showLegendKey val="0"/>
          <c:showVal val="0"/>
          <c:showCatName val="0"/>
          <c:showSerName val="0"/>
          <c:showPercent val="0"/>
          <c:showBubbleSize val="0"/>
        </c:dLbls>
        <c:gapWidth val="65"/>
        <c:overlap val="100"/>
        <c:axId val="214400000"/>
        <c:axId val="214447232"/>
      </c:barChart>
      <c:lineChart>
        <c:grouping val="standard"/>
        <c:varyColors val="0"/>
        <c:ser>
          <c:idx val="3"/>
          <c:order val="1"/>
          <c:tx>
            <c:strRef>
              <c:f>'5.8-9'!$A$71</c:f>
              <c:strCache>
                <c:ptCount val="1"/>
                <c:pt idx="0">
                  <c:v>binnenvaart</c:v>
                </c:pt>
              </c:strCache>
            </c:strRef>
          </c:tx>
          <c:spPr>
            <a:ln w="22225">
              <a:solidFill>
                <a:srgbClr val="92D050"/>
              </a:solidFill>
            </a:ln>
          </c:spPr>
          <c:marker>
            <c:symbol val="square"/>
            <c:size val="5"/>
            <c:spPr>
              <a:solidFill>
                <a:srgbClr val="92D050"/>
              </a:solidFill>
              <a:ln>
                <a:noFill/>
              </a:ln>
            </c:spPr>
          </c:marker>
          <c:dPt>
            <c:idx val="1"/>
            <c:marker>
              <c:symbol val="none"/>
            </c:marker>
            <c:bubble3D val="0"/>
          </c:dPt>
          <c:dPt>
            <c:idx val="3"/>
            <c:marker>
              <c:symbol val="none"/>
            </c:marker>
            <c:bubble3D val="0"/>
          </c:dPt>
          <c:cat>
            <c:numRef>
              <c:f>'5.8-9'!$B$46:$P$46</c:f>
              <c:numCache>
                <c:formatCode>General</c:formatCode>
                <c:ptCount val="15"/>
                <c:pt idx="0">
                  <c:v>1990</c:v>
                </c:pt>
                <c:pt idx="1">
                  <c:v>1995</c:v>
                </c:pt>
                <c:pt idx="2">
                  <c:v>1996</c:v>
                </c:pt>
                <c:pt idx="3">
                  <c:v>2000</c:v>
                </c:pt>
                <c:pt idx="4">
                  <c:v>2001</c:v>
                </c:pt>
                <c:pt idx="5">
                  <c:v>2002</c:v>
                </c:pt>
                <c:pt idx="6">
                  <c:v>2003</c:v>
                </c:pt>
                <c:pt idx="7">
                  <c:v>2004</c:v>
                </c:pt>
                <c:pt idx="8">
                  <c:v>2005</c:v>
                </c:pt>
                <c:pt idx="9">
                  <c:v>2006</c:v>
                </c:pt>
                <c:pt idx="10">
                  <c:v>2007</c:v>
                </c:pt>
                <c:pt idx="11">
                  <c:v>2008</c:v>
                </c:pt>
                <c:pt idx="12">
                  <c:v>2009</c:v>
                </c:pt>
                <c:pt idx="13">
                  <c:v>2010</c:v>
                </c:pt>
                <c:pt idx="14">
                  <c:v>2011</c:v>
                </c:pt>
              </c:numCache>
            </c:numRef>
          </c:cat>
          <c:val>
            <c:numRef>
              <c:f>'5.8-9'!$B$71:$R$71</c:f>
              <c:numCache>
                <c:formatCode>General</c:formatCode>
                <c:ptCount val="17"/>
                <c:pt idx="0" formatCode="0.00">
                  <c:v>165.08843789191801</c:v>
                </c:pt>
                <c:pt idx="1">
                  <c:v>156.20784047114</c:v>
                </c:pt>
                <c:pt idx="2" formatCode="0.00">
                  <c:v>147.327243050362</c:v>
                </c:pt>
                <c:pt idx="3">
                  <c:v>159.432688194207</c:v>
                </c:pt>
                <c:pt idx="4" formatCode="0.00">
                  <c:v>171.53813333805201</c:v>
                </c:pt>
                <c:pt idx="5" formatCode="0.00">
                  <c:v>173.01993712754299</c:v>
                </c:pt>
                <c:pt idx="6" formatCode="0.00">
                  <c:v>173.72817054535901</c:v>
                </c:pt>
                <c:pt idx="7" formatCode="0.00">
                  <c:v>171.396054999526</c:v>
                </c:pt>
                <c:pt idx="8" formatCode="0.00">
                  <c:v>171.87631279356</c:v>
                </c:pt>
                <c:pt idx="9" formatCode="0.00">
                  <c:v>160.91710210498201</c:v>
                </c:pt>
                <c:pt idx="10" formatCode="0.00">
                  <c:v>150.67662246921299</c:v>
                </c:pt>
                <c:pt idx="11" formatCode="0.00">
                  <c:v>147.611293920279</c:v>
                </c:pt>
                <c:pt idx="12" formatCode="0.00">
                  <c:v>140.615735149638</c:v>
                </c:pt>
                <c:pt idx="13" formatCode="0.00">
                  <c:v>108.21525206489299</c:v>
                </c:pt>
                <c:pt idx="14" formatCode="0.00">
                  <c:v>118.296901345081</c:v>
                </c:pt>
                <c:pt idx="15" formatCode="0.00">
                  <c:v>119.136307982405</c:v>
                </c:pt>
                <c:pt idx="16" formatCode="0.00">
                  <c:v>110.3331</c:v>
                </c:pt>
              </c:numCache>
            </c:numRef>
          </c:val>
          <c:smooth val="1"/>
        </c:ser>
        <c:ser>
          <c:idx val="2"/>
          <c:order val="2"/>
          <c:tx>
            <c:strRef>
              <c:f>'5.8-9'!$A$72</c:f>
              <c:strCache>
                <c:ptCount val="1"/>
                <c:pt idx="0">
                  <c:v>binnenlandse zeevaart</c:v>
                </c:pt>
              </c:strCache>
            </c:strRef>
          </c:tx>
          <c:spPr>
            <a:ln w="22225">
              <a:solidFill>
                <a:srgbClr val="FFC000"/>
              </a:solidFill>
            </a:ln>
          </c:spPr>
          <c:marker>
            <c:symbol val="circle"/>
            <c:size val="5"/>
            <c:spPr>
              <a:solidFill>
                <a:srgbClr val="FFC000"/>
              </a:solidFill>
              <a:ln>
                <a:noFill/>
              </a:ln>
            </c:spPr>
          </c:marker>
          <c:dPt>
            <c:idx val="1"/>
            <c:marker>
              <c:symbol val="none"/>
            </c:marker>
            <c:bubble3D val="0"/>
          </c:dPt>
          <c:dPt>
            <c:idx val="3"/>
            <c:marker>
              <c:symbol val="none"/>
            </c:marker>
            <c:bubble3D val="0"/>
          </c:dPt>
          <c:cat>
            <c:numRef>
              <c:f>'5.8-9'!$B$46:$P$46</c:f>
              <c:numCache>
                <c:formatCode>General</c:formatCode>
                <c:ptCount val="15"/>
                <c:pt idx="0">
                  <c:v>1990</c:v>
                </c:pt>
                <c:pt idx="1">
                  <c:v>1995</c:v>
                </c:pt>
                <c:pt idx="2">
                  <c:v>1996</c:v>
                </c:pt>
                <c:pt idx="3">
                  <c:v>2000</c:v>
                </c:pt>
                <c:pt idx="4">
                  <c:v>2001</c:v>
                </c:pt>
                <c:pt idx="5">
                  <c:v>2002</c:v>
                </c:pt>
                <c:pt idx="6">
                  <c:v>2003</c:v>
                </c:pt>
                <c:pt idx="7">
                  <c:v>2004</c:v>
                </c:pt>
                <c:pt idx="8">
                  <c:v>2005</c:v>
                </c:pt>
                <c:pt idx="9">
                  <c:v>2006</c:v>
                </c:pt>
                <c:pt idx="10">
                  <c:v>2007</c:v>
                </c:pt>
                <c:pt idx="11">
                  <c:v>2008</c:v>
                </c:pt>
                <c:pt idx="12">
                  <c:v>2009</c:v>
                </c:pt>
                <c:pt idx="13">
                  <c:v>2010</c:v>
                </c:pt>
                <c:pt idx="14">
                  <c:v>2011</c:v>
                </c:pt>
              </c:numCache>
            </c:numRef>
          </c:cat>
          <c:val>
            <c:numRef>
              <c:f>'5.8-9'!$B$72:$R$72</c:f>
              <c:numCache>
                <c:formatCode>General</c:formatCode>
                <c:ptCount val="17"/>
                <c:pt idx="0">
                  <c:v>126.901012370806</c:v>
                </c:pt>
                <c:pt idx="1">
                  <c:v>124.96423528860601</c:v>
                </c:pt>
                <c:pt idx="2">
                  <c:v>123.027458206406</c:v>
                </c:pt>
                <c:pt idx="3">
                  <c:v>122.800646444877</c:v>
                </c:pt>
                <c:pt idx="4">
                  <c:v>122.573834683348</c:v>
                </c:pt>
                <c:pt idx="5">
                  <c:v>118.324201782662</c:v>
                </c:pt>
                <c:pt idx="6">
                  <c:v>116.82471532558201</c:v>
                </c:pt>
                <c:pt idx="7">
                  <c:v>115.449402154754</c:v>
                </c:pt>
                <c:pt idx="8">
                  <c:v>119.999148888356</c:v>
                </c:pt>
                <c:pt idx="9">
                  <c:v>119.607603706319</c:v>
                </c:pt>
                <c:pt idx="10">
                  <c:v>115.950984779867</c:v>
                </c:pt>
                <c:pt idx="11">
                  <c:v>133.65955189009</c:v>
                </c:pt>
                <c:pt idx="12">
                  <c:v>135.30756543090399</c:v>
                </c:pt>
                <c:pt idx="13">
                  <c:v>117.32909815642201</c:v>
                </c:pt>
                <c:pt idx="14">
                  <c:v>137.02580669635199</c:v>
                </c:pt>
                <c:pt idx="15">
                  <c:v>133.95391218754</c:v>
                </c:pt>
                <c:pt idx="16">
                  <c:v>128.98410000000001</c:v>
                </c:pt>
              </c:numCache>
            </c:numRef>
          </c:val>
          <c:smooth val="1"/>
        </c:ser>
        <c:ser>
          <c:idx val="1"/>
          <c:order val="3"/>
          <c:tx>
            <c:strRef>
              <c:f>'5.8-9'!$A$73</c:f>
              <c:strCache>
                <c:ptCount val="1"/>
                <c:pt idx="0">
                  <c:v>spoor</c:v>
                </c:pt>
              </c:strCache>
            </c:strRef>
          </c:tx>
          <c:spPr>
            <a:ln w="22225">
              <a:solidFill>
                <a:srgbClr val="7030A0"/>
              </a:solidFill>
            </a:ln>
          </c:spPr>
          <c:marker>
            <c:symbol val="diamond"/>
            <c:size val="5"/>
            <c:spPr>
              <a:solidFill>
                <a:srgbClr val="7030A0"/>
              </a:solidFill>
              <a:ln>
                <a:noFill/>
              </a:ln>
            </c:spPr>
          </c:marker>
          <c:dPt>
            <c:idx val="1"/>
            <c:marker>
              <c:symbol val="none"/>
            </c:marker>
            <c:bubble3D val="0"/>
          </c:dPt>
          <c:dPt>
            <c:idx val="3"/>
            <c:marker>
              <c:symbol val="none"/>
            </c:marker>
            <c:bubble3D val="0"/>
          </c:dPt>
          <c:cat>
            <c:numRef>
              <c:f>'5.8-9'!$B$46:$P$46</c:f>
              <c:numCache>
                <c:formatCode>General</c:formatCode>
                <c:ptCount val="15"/>
                <c:pt idx="0">
                  <c:v>1990</c:v>
                </c:pt>
                <c:pt idx="1">
                  <c:v>1995</c:v>
                </c:pt>
                <c:pt idx="2">
                  <c:v>1996</c:v>
                </c:pt>
                <c:pt idx="3">
                  <c:v>2000</c:v>
                </c:pt>
                <c:pt idx="4">
                  <c:v>2001</c:v>
                </c:pt>
                <c:pt idx="5">
                  <c:v>2002</c:v>
                </c:pt>
                <c:pt idx="6">
                  <c:v>2003</c:v>
                </c:pt>
                <c:pt idx="7">
                  <c:v>2004</c:v>
                </c:pt>
                <c:pt idx="8">
                  <c:v>2005</c:v>
                </c:pt>
                <c:pt idx="9">
                  <c:v>2006</c:v>
                </c:pt>
                <c:pt idx="10">
                  <c:v>2007</c:v>
                </c:pt>
                <c:pt idx="11">
                  <c:v>2008</c:v>
                </c:pt>
                <c:pt idx="12">
                  <c:v>2009</c:v>
                </c:pt>
                <c:pt idx="13">
                  <c:v>2010</c:v>
                </c:pt>
                <c:pt idx="14">
                  <c:v>2011</c:v>
                </c:pt>
              </c:numCache>
            </c:numRef>
          </c:cat>
          <c:val>
            <c:numRef>
              <c:f>'5.8-9'!$B$73:$R$73</c:f>
              <c:numCache>
                <c:formatCode>General</c:formatCode>
                <c:ptCount val="17"/>
                <c:pt idx="0">
                  <c:v>252.013042489649</c:v>
                </c:pt>
                <c:pt idx="1">
                  <c:v>228.82398922555049</c:v>
                </c:pt>
                <c:pt idx="2">
                  <c:v>205.63493596145199</c:v>
                </c:pt>
                <c:pt idx="3">
                  <c:v>186.598353623067</c:v>
                </c:pt>
                <c:pt idx="4">
                  <c:v>167.56177128468201</c:v>
                </c:pt>
                <c:pt idx="5">
                  <c:v>142.35546486234901</c:v>
                </c:pt>
                <c:pt idx="6">
                  <c:v>111.897805474577</c:v>
                </c:pt>
                <c:pt idx="7">
                  <c:v>99.7364855411126</c:v>
                </c:pt>
                <c:pt idx="8">
                  <c:v>84.698046910503095</c:v>
                </c:pt>
                <c:pt idx="9">
                  <c:v>60.8436756920877</c:v>
                </c:pt>
                <c:pt idx="10">
                  <c:v>78.3641987083152</c:v>
                </c:pt>
                <c:pt idx="11">
                  <c:v>90.877916350407006</c:v>
                </c:pt>
                <c:pt idx="12">
                  <c:v>85.5391382689549</c:v>
                </c:pt>
                <c:pt idx="13">
                  <c:v>63.4347074735512</c:v>
                </c:pt>
                <c:pt idx="14">
                  <c:v>57.007570118878199</c:v>
                </c:pt>
                <c:pt idx="15">
                  <c:v>56.232060356770603</c:v>
                </c:pt>
                <c:pt idx="16">
                  <c:v>50.189</c:v>
                </c:pt>
              </c:numCache>
            </c:numRef>
          </c:val>
          <c:smooth val="1"/>
        </c:ser>
        <c:ser>
          <c:idx val="4"/>
          <c:order val="4"/>
          <c:tx>
            <c:strRef>
              <c:f>'5.8-9'!$A$74</c:f>
              <c:strCache>
                <c:ptCount val="1"/>
                <c:pt idx="0">
                  <c:v>luchtvaart</c:v>
                </c:pt>
              </c:strCache>
            </c:strRef>
          </c:tx>
          <c:spPr>
            <a:ln w="22225">
              <a:solidFill>
                <a:srgbClr val="EEECE1">
                  <a:lumMod val="10000"/>
                </a:srgbClr>
              </a:solidFill>
            </a:ln>
          </c:spPr>
          <c:marker>
            <c:symbol val="triangle"/>
            <c:size val="5"/>
            <c:spPr>
              <a:solidFill>
                <a:srgbClr val="EEECE1">
                  <a:lumMod val="10000"/>
                </a:srgbClr>
              </a:solidFill>
              <a:ln>
                <a:noFill/>
              </a:ln>
            </c:spPr>
          </c:marker>
          <c:dPt>
            <c:idx val="1"/>
            <c:marker>
              <c:symbol val="none"/>
            </c:marker>
            <c:bubble3D val="0"/>
          </c:dPt>
          <c:dPt>
            <c:idx val="3"/>
            <c:marker>
              <c:symbol val="none"/>
            </c:marker>
            <c:bubble3D val="0"/>
          </c:dPt>
          <c:cat>
            <c:numRef>
              <c:f>'5.8-9'!$B$46:$P$46</c:f>
              <c:numCache>
                <c:formatCode>General</c:formatCode>
                <c:ptCount val="15"/>
                <c:pt idx="0">
                  <c:v>1990</c:v>
                </c:pt>
                <c:pt idx="1">
                  <c:v>1995</c:v>
                </c:pt>
                <c:pt idx="2">
                  <c:v>1996</c:v>
                </c:pt>
                <c:pt idx="3">
                  <c:v>2000</c:v>
                </c:pt>
                <c:pt idx="4">
                  <c:v>2001</c:v>
                </c:pt>
                <c:pt idx="5">
                  <c:v>2002</c:v>
                </c:pt>
                <c:pt idx="6">
                  <c:v>2003</c:v>
                </c:pt>
                <c:pt idx="7">
                  <c:v>2004</c:v>
                </c:pt>
                <c:pt idx="8">
                  <c:v>2005</c:v>
                </c:pt>
                <c:pt idx="9">
                  <c:v>2006</c:v>
                </c:pt>
                <c:pt idx="10">
                  <c:v>2007</c:v>
                </c:pt>
                <c:pt idx="11">
                  <c:v>2008</c:v>
                </c:pt>
                <c:pt idx="12">
                  <c:v>2009</c:v>
                </c:pt>
                <c:pt idx="13">
                  <c:v>2010</c:v>
                </c:pt>
                <c:pt idx="14">
                  <c:v>2011</c:v>
                </c:pt>
              </c:numCache>
            </c:numRef>
          </c:cat>
          <c:val>
            <c:numRef>
              <c:f>'5.8-9'!$B$74:$R$74</c:f>
              <c:numCache>
                <c:formatCode>General</c:formatCode>
                <c:ptCount val="17"/>
                <c:pt idx="0" formatCode="0.00">
                  <c:v>572.88962057954495</c:v>
                </c:pt>
                <c:pt idx="1">
                  <c:v>682.7765450293</c:v>
                </c:pt>
                <c:pt idx="2" formatCode="0.00">
                  <c:v>792.66346947905504</c:v>
                </c:pt>
                <c:pt idx="3">
                  <c:v>698.02990048202901</c:v>
                </c:pt>
                <c:pt idx="4" formatCode="0.00">
                  <c:v>603.39633148500297</c:v>
                </c:pt>
                <c:pt idx="5" formatCode="0.00">
                  <c:v>573.31573151909299</c:v>
                </c:pt>
                <c:pt idx="6" formatCode="0.00">
                  <c:v>539.567022001954</c:v>
                </c:pt>
                <c:pt idx="7" formatCode="0.00">
                  <c:v>538.07093074084503</c:v>
                </c:pt>
                <c:pt idx="8" formatCode="0.00">
                  <c:v>494.84061012225601</c:v>
                </c:pt>
                <c:pt idx="9" formatCode="0.00">
                  <c:v>487.222325686771</c:v>
                </c:pt>
                <c:pt idx="10" formatCode="0.00">
                  <c:v>487.61628592432101</c:v>
                </c:pt>
                <c:pt idx="11" formatCode="0.00">
                  <c:v>498.77402426405502</c:v>
                </c:pt>
                <c:pt idx="12" formatCode="0.00">
                  <c:v>487.20270794089902</c:v>
                </c:pt>
                <c:pt idx="13" formatCode="0.00">
                  <c:v>408.80003130824298</c:v>
                </c:pt>
                <c:pt idx="14" formatCode="0.00">
                  <c:v>378.289174477183</c:v>
                </c:pt>
                <c:pt idx="15" formatCode="0.00">
                  <c:v>389.56628484772199</c:v>
                </c:pt>
                <c:pt idx="16" formatCode="0.00">
                  <c:v>372.18380000000002</c:v>
                </c:pt>
              </c:numCache>
            </c:numRef>
          </c:val>
          <c:smooth val="1"/>
        </c:ser>
        <c:dLbls>
          <c:showLegendKey val="0"/>
          <c:showVal val="0"/>
          <c:showCatName val="0"/>
          <c:showSerName val="0"/>
          <c:showPercent val="0"/>
          <c:showBubbleSize val="0"/>
        </c:dLbls>
        <c:marker val="1"/>
        <c:smooth val="0"/>
        <c:axId val="214480000"/>
        <c:axId val="214449152"/>
      </c:lineChart>
      <c:catAx>
        <c:axId val="214400000"/>
        <c:scaling>
          <c:orientation val="minMax"/>
        </c:scaling>
        <c:delete val="0"/>
        <c:axPos val="b"/>
        <c:numFmt formatCode="General" sourceLinked="1"/>
        <c:majorTickMark val="out"/>
        <c:minorTickMark val="none"/>
        <c:tickLblPos val="nextTo"/>
        <c:txPr>
          <a:bodyPr rot="-2700000"/>
          <a:lstStyle/>
          <a:p>
            <a:pPr>
              <a:defRPr/>
            </a:pPr>
            <a:endParaRPr lang="nl-BE"/>
          </a:p>
        </c:txPr>
        <c:crossAx val="214447232"/>
        <c:crosses val="autoZero"/>
        <c:auto val="1"/>
        <c:lblAlgn val="ctr"/>
        <c:lblOffset val="100"/>
        <c:noMultiLvlLbl val="0"/>
      </c:catAx>
      <c:valAx>
        <c:axId val="214447232"/>
        <c:scaling>
          <c:orientation val="minMax"/>
        </c:scaling>
        <c:delete val="0"/>
        <c:axPos val="l"/>
        <c:majorGridlines/>
        <c:title>
          <c:tx>
            <c:rich>
              <a:bodyPr rot="-5400000" vert="horz"/>
              <a:lstStyle/>
              <a:p>
                <a:pPr>
                  <a:defRPr b="0"/>
                </a:pPr>
                <a:r>
                  <a:rPr lang="nl-BE" b="0"/>
                  <a:t>NMVOS in ton uitstoot in wegvervoer</a:t>
                </a:r>
              </a:p>
            </c:rich>
          </c:tx>
          <c:layout>
            <c:manualLayout>
              <c:xMode val="edge"/>
              <c:yMode val="edge"/>
              <c:x val="6.9074074074074068E-4"/>
              <c:y val="0.16674206349206366"/>
            </c:manualLayout>
          </c:layout>
          <c:overlay val="0"/>
        </c:title>
        <c:numFmt formatCode="General" sourceLinked="0"/>
        <c:majorTickMark val="out"/>
        <c:minorTickMark val="none"/>
        <c:tickLblPos val="nextTo"/>
        <c:crossAx val="214400000"/>
        <c:crosses val="autoZero"/>
        <c:crossBetween val="between"/>
      </c:valAx>
      <c:valAx>
        <c:axId val="214449152"/>
        <c:scaling>
          <c:orientation val="minMax"/>
        </c:scaling>
        <c:delete val="0"/>
        <c:axPos val="r"/>
        <c:title>
          <c:tx>
            <c:rich>
              <a:bodyPr rot="5400000" vert="horz"/>
              <a:lstStyle/>
              <a:p>
                <a:pPr>
                  <a:defRPr/>
                </a:pPr>
                <a:r>
                  <a:rPr lang="nl-BE"/>
                  <a:t>NMVOS in ton</a:t>
                </a:r>
                <a:r>
                  <a:rPr lang="nl-BE" baseline="0"/>
                  <a:t> uitstoot, andere modi</a:t>
                </a:r>
                <a:endParaRPr lang="nl-BE"/>
              </a:p>
            </c:rich>
          </c:tx>
          <c:layout>
            <c:manualLayout>
              <c:xMode val="edge"/>
              <c:yMode val="edge"/>
              <c:x val="0.95726990740740769"/>
              <c:y val="0.15649920634920653"/>
            </c:manualLayout>
          </c:layout>
          <c:overlay val="0"/>
        </c:title>
        <c:numFmt formatCode="0" sourceLinked="0"/>
        <c:majorTickMark val="out"/>
        <c:minorTickMark val="none"/>
        <c:tickLblPos val="nextTo"/>
        <c:crossAx val="214480000"/>
        <c:crosses val="max"/>
        <c:crossBetween val="between"/>
      </c:valAx>
      <c:catAx>
        <c:axId val="214480000"/>
        <c:scaling>
          <c:orientation val="minMax"/>
        </c:scaling>
        <c:delete val="1"/>
        <c:axPos val="b"/>
        <c:numFmt formatCode="General" sourceLinked="1"/>
        <c:majorTickMark val="out"/>
        <c:minorTickMark val="none"/>
        <c:tickLblPos val="none"/>
        <c:crossAx val="214449152"/>
        <c:crosses val="autoZero"/>
        <c:auto val="1"/>
        <c:lblAlgn val="ctr"/>
        <c:lblOffset val="100"/>
        <c:noMultiLvlLbl val="0"/>
      </c:catAx>
      <c:spPr>
        <a:noFill/>
        <a:ln w="25400">
          <a:noFill/>
        </a:ln>
      </c:spPr>
    </c:plotArea>
    <c:legend>
      <c:legendPos val="t"/>
      <c:layout/>
      <c:overlay val="0"/>
    </c:legend>
    <c:plotVisOnly val="1"/>
    <c:dispBlanksAs val="gap"/>
    <c:showDLblsOverMax val="0"/>
  </c:chart>
  <c:spPr>
    <a:noFill/>
    <a:ln>
      <a:noFill/>
    </a:ln>
  </c:spPr>
  <c:txPr>
    <a:bodyPr/>
    <a:lstStyle/>
    <a:p>
      <a:pPr>
        <a:defRPr sz="800">
          <a:solidFill>
            <a:sysClr val="windowText" lastClr="000000"/>
          </a:solidFill>
        </a:defRPr>
      </a:pPr>
      <a:endParaRPr lang="nl-BE"/>
    </a:p>
  </c:txPr>
  <c:printSettings>
    <c:headerFooter alignWithMargins="0"/>
    <c:pageMargins b="1" l="0.75000000000000233" r="0.750000000000002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737584653770141"/>
          <c:y val="5.7601341498979296E-2"/>
          <c:w val="0.54048592074138857"/>
          <c:h val="0.76005832604257906"/>
        </c:manualLayout>
      </c:layout>
      <c:pieChart>
        <c:varyColors val="1"/>
        <c:ser>
          <c:idx val="1"/>
          <c:order val="0"/>
          <c:tx>
            <c:strRef>
              <c:f>'5.10-11'!$A$6</c:f>
              <c:strCache>
                <c:ptCount val="1"/>
                <c:pt idx="0">
                  <c:v>wegvervoer</c:v>
                </c:pt>
              </c:strCache>
            </c:strRef>
          </c:tx>
          <c:spPr>
            <a:solidFill>
              <a:srgbClr val="92D050"/>
            </a:solidFill>
            <a:ln>
              <a:noFill/>
            </a:ln>
          </c:spPr>
          <c:dPt>
            <c:idx val="0"/>
            <c:bubble3D val="0"/>
            <c:spPr>
              <a:solidFill>
                <a:srgbClr val="002060"/>
              </a:solidFill>
              <a:ln>
                <a:noFill/>
              </a:ln>
            </c:spPr>
          </c:dPt>
          <c:dPt>
            <c:idx val="2"/>
            <c:bubble3D val="0"/>
            <c:spPr>
              <a:solidFill>
                <a:srgbClr val="4F81BD">
                  <a:lumMod val="60000"/>
                  <a:lumOff val="40000"/>
                </a:srgbClr>
              </a:solidFill>
              <a:ln>
                <a:noFill/>
              </a:ln>
            </c:spPr>
          </c:dPt>
          <c:dPt>
            <c:idx val="3"/>
            <c:bubble3D val="0"/>
            <c:spPr>
              <a:solidFill>
                <a:srgbClr val="8064A2">
                  <a:lumMod val="75000"/>
                </a:srgbClr>
              </a:solidFill>
              <a:ln>
                <a:noFill/>
              </a:ln>
            </c:spPr>
          </c:dPt>
          <c:dPt>
            <c:idx val="4"/>
            <c:bubble3D val="0"/>
            <c:spPr>
              <a:solidFill>
                <a:sysClr val="windowText" lastClr="000000">
                  <a:lumMod val="75000"/>
                  <a:lumOff val="25000"/>
                </a:sysClr>
              </a:solidFill>
              <a:ln>
                <a:noFill/>
              </a:ln>
            </c:spPr>
          </c:dPt>
          <c:dPt>
            <c:idx val="5"/>
            <c:bubble3D val="0"/>
            <c:spPr>
              <a:solidFill>
                <a:srgbClr val="FFC000"/>
              </a:solidFill>
              <a:ln>
                <a:noFill/>
              </a:ln>
            </c:spPr>
          </c:dPt>
          <c:dPt>
            <c:idx val="6"/>
            <c:bubble3D val="0"/>
            <c:spPr>
              <a:solidFill>
                <a:srgbClr val="C0504D"/>
              </a:solidFill>
              <a:ln>
                <a:noFill/>
              </a:ln>
            </c:spPr>
          </c:dPt>
          <c:dLbls>
            <c:dLbl>
              <c:idx val="0"/>
              <c:layout>
                <c:manualLayout>
                  <c:x val="-7.283595800524939E-2"/>
                  <c:y val="9.5187372411781865E-2"/>
                </c:manualLayout>
              </c:layout>
              <c:spPr/>
              <c:txPr>
                <a:bodyPr/>
                <a:lstStyle/>
                <a:p>
                  <a:pPr>
                    <a:defRPr>
                      <a:solidFill>
                        <a:schemeClr val="bg1"/>
                      </a:solidFill>
                    </a:defRPr>
                  </a:pPr>
                  <a:endParaRPr lang="nl-BE"/>
                </a:p>
              </c:txPr>
              <c:showLegendKey val="0"/>
              <c:showVal val="0"/>
              <c:showCatName val="0"/>
              <c:showSerName val="0"/>
              <c:showPercent val="1"/>
              <c:showBubbleSize val="0"/>
            </c:dLbl>
            <c:dLbl>
              <c:idx val="2"/>
              <c:layout>
                <c:manualLayout>
                  <c:x val="0.10206364829396342"/>
                  <c:y val="-7.407626130067084E-2"/>
                </c:manualLayout>
              </c:layout>
              <c:showLegendKey val="0"/>
              <c:showVal val="0"/>
              <c:showCatName val="0"/>
              <c:showSerName val="0"/>
              <c:showPercent val="1"/>
              <c:showBubbleSize val="0"/>
            </c:dLbl>
            <c:dLbl>
              <c:idx val="3"/>
              <c:spPr/>
              <c:txPr>
                <a:bodyPr/>
                <a:lstStyle/>
                <a:p>
                  <a:pPr>
                    <a:defRPr>
                      <a:solidFill>
                        <a:schemeClr val="bg1"/>
                      </a:solidFill>
                    </a:defRPr>
                  </a:pPr>
                  <a:endParaRPr lang="nl-BE"/>
                </a:p>
              </c:txPr>
              <c:showLegendKey val="0"/>
              <c:showVal val="0"/>
              <c:showCatName val="0"/>
              <c:showSerName val="0"/>
              <c:showPercent val="1"/>
              <c:showBubbleSize val="0"/>
            </c:dLbl>
            <c:dLbl>
              <c:idx val="4"/>
              <c:spPr/>
              <c:txPr>
                <a:bodyPr/>
                <a:lstStyle/>
                <a:p>
                  <a:pPr>
                    <a:defRPr>
                      <a:solidFill>
                        <a:schemeClr val="bg1"/>
                      </a:solidFill>
                    </a:defRPr>
                  </a:pPr>
                  <a:endParaRPr lang="nl-BE"/>
                </a:p>
              </c:txPr>
              <c:showLegendKey val="0"/>
              <c:showVal val="0"/>
              <c:showCatName val="0"/>
              <c:showSerName val="0"/>
              <c:showPercent val="1"/>
              <c:showBubbleSize val="0"/>
            </c:dLbl>
            <c:dLbl>
              <c:idx val="6"/>
              <c:layout>
                <c:manualLayout>
                  <c:x val="4.7523599023806352E-2"/>
                  <c:y val="5.1491176968034122E-4"/>
                </c:manualLayout>
              </c:layout>
              <c:showLegendKey val="0"/>
              <c:showVal val="0"/>
              <c:showCatName val="0"/>
              <c:showSerName val="0"/>
              <c:showPercent val="1"/>
              <c:showBubbleSize val="0"/>
            </c:dLbl>
            <c:showLegendKey val="0"/>
            <c:showVal val="0"/>
            <c:showCatName val="0"/>
            <c:showSerName val="0"/>
            <c:showPercent val="1"/>
            <c:showBubbleSize val="0"/>
            <c:showLeaderLines val="0"/>
          </c:dLbls>
          <c:cat>
            <c:strRef>
              <c:f>('5.10-11'!$C$5,'5.10-11'!$E$5,'5.10-11'!$F$5,'5.10-11'!$J$5)</c:f>
              <c:strCache>
                <c:ptCount val="4"/>
                <c:pt idx="0">
                  <c:v>CO</c:v>
                </c:pt>
                <c:pt idx="1">
                  <c:v>NMVOS</c:v>
                </c:pt>
                <c:pt idx="2">
                  <c:v>NOx</c:v>
                </c:pt>
                <c:pt idx="3">
                  <c:v>stof (totaal)</c:v>
                </c:pt>
              </c:strCache>
            </c:strRef>
          </c:cat>
          <c:val>
            <c:numRef>
              <c:f>('5.10-11'!$C$8,'5.10-11'!$E$8,'5.10-11'!$F$8,'5.10-11'!$J$8)</c:f>
              <c:numCache>
                <c:formatCode>General</c:formatCode>
                <c:ptCount val="4"/>
                <c:pt idx="0">
                  <c:v>37739</c:v>
                </c:pt>
                <c:pt idx="1">
                  <c:v>5135.2719999999999</c:v>
                </c:pt>
                <c:pt idx="2">
                  <c:v>56677.332538068178</c:v>
                </c:pt>
                <c:pt idx="3">
                  <c:v>4500.0879234124977</c:v>
                </c:pt>
              </c:numCache>
            </c:numRef>
          </c:val>
        </c:ser>
        <c:dLbls>
          <c:showLegendKey val="0"/>
          <c:showVal val="0"/>
          <c:showCatName val="0"/>
          <c:showSerName val="0"/>
          <c:showPercent val="0"/>
          <c:showBubbleSize val="0"/>
          <c:showLeaderLines val="0"/>
        </c:dLbls>
        <c:firstSliceAng val="0"/>
      </c:pieChart>
      <c:spPr>
        <a:noFill/>
        <a:ln w="25400">
          <a:noFill/>
        </a:ln>
        <a:effectLst>
          <a:outerShdw sx="1000" sy="1000" algn="ctr" rotWithShape="0">
            <a:schemeClr val="bg1"/>
          </a:outerShdw>
        </a:effectLst>
        <a:scene3d>
          <a:camera prst="orthographicFront"/>
          <a:lightRig rig="threePt" dir="t"/>
        </a:scene3d>
        <a:sp3d/>
      </c:spPr>
    </c:plotArea>
    <c:legend>
      <c:legendPos val="b"/>
      <c:layout>
        <c:manualLayout>
          <c:xMode val="edge"/>
          <c:yMode val="edge"/>
          <c:x val="0.26697799812060574"/>
          <c:y val="0.87654017206182633"/>
          <c:w val="0.49238145231846076"/>
          <c:h val="7.2533902012248561E-2"/>
        </c:manualLayout>
      </c:layout>
      <c:overlay val="0"/>
    </c:legend>
    <c:plotVisOnly val="1"/>
    <c:dispBlanksAs val="zero"/>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1" baseline="0">
          <a:solidFill>
            <a:schemeClr val="tx2"/>
          </a:solidFill>
          <a:latin typeface="Calibri" pitchFamily="34" charset="0"/>
          <a:ea typeface="+mn-ea"/>
          <a:cs typeface="+mn-cs"/>
        </a:defRPr>
      </a:pPr>
      <a:endParaRPr lang="nl-BE"/>
    </a:p>
  </c:txPr>
  <c:printSettings>
    <c:headerFooter alignWithMargins="0"/>
    <c:pageMargins b="1" l="0.75000000000000278" r="0.75000000000000278"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375240594925634"/>
          <c:y val="5.1400554097404488E-2"/>
          <c:w val="0.56913779527559061"/>
          <c:h val="0.8326195683872849"/>
        </c:manualLayout>
      </c:layout>
      <c:barChart>
        <c:barDir val="col"/>
        <c:grouping val="clustered"/>
        <c:varyColors val="0"/>
        <c:ser>
          <c:idx val="0"/>
          <c:order val="0"/>
          <c:tx>
            <c:strRef>
              <c:f>'5.10-11'!$B$5</c:f>
              <c:strCache>
                <c:ptCount val="1"/>
                <c:pt idx="0">
                  <c:v>benzeen</c:v>
                </c:pt>
              </c:strCache>
            </c:strRef>
          </c:tx>
          <c:invertIfNegative val="0"/>
          <c:cat>
            <c:strRef>
              <c:f>('5.10-11'!$A$6,'5.10-11'!$A$5)</c:f>
              <c:strCache>
                <c:ptCount val="2"/>
                <c:pt idx="0">
                  <c:v>wegvervoer</c:v>
                </c:pt>
                <c:pt idx="1">
                  <c:v>2011</c:v>
                </c:pt>
              </c:strCache>
            </c:strRef>
          </c:cat>
          <c:val>
            <c:numRef>
              <c:f>'5.10-11'!$B$8</c:f>
              <c:numCache>
                <c:formatCode>0.00</c:formatCode>
                <c:ptCount val="1"/>
                <c:pt idx="0">
                  <c:v>155</c:v>
                </c:pt>
              </c:numCache>
            </c:numRef>
          </c:val>
        </c:ser>
        <c:ser>
          <c:idx val="1"/>
          <c:order val="1"/>
          <c:tx>
            <c:strRef>
              <c:f>'5.10-11'!$D$5</c:f>
              <c:strCache>
                <c:ptCount val="1"/>
                <c:pt idx="0">
                  <c:v>formaldehyde</c:v>
                </c:pt>
              </c:strCache>
            </c:strRef>
          </c:tx>
          <c:invertIfNegative val="0"/>
          <c:cat>
            <c:strRef>
              <c:f>('5.10-11'!$A$6,'5.10-11'!$A$5)</c:f>
              <c:strCache>
                <c:ptCount val="2"/>
                <c:pt idx="0">
                  <c:v>wegvervoer</c:v>
                </c:pt>
                <c:pt idx="1">
                  <c:v>2011</c:v>
                </c:pt>
              </c:strCache>
            </c:strRef>
          </c:cat>
          <c:val>
            <c:numRef>
              <c:f>'5.10-11'!$D$8</c:f>
              <c:numCache>
                <c:formatCode>General</c:formatCode>
                <c:ptCount val="1"/>
                <c:pt idx="0">
                  <c:v>221</c:v>
                </c:pt>
              </c:numCache>
            </c:numRef>
          </c:val>
        </c:ser>
        <c:ser>
          <c:idx val="2"/>
          <c:order val="2"/>
          <c:tx>
            <c:strRef>
              <c:f>'5.10-11'!$G$5</c:f>
              <c:strCache>
                <c:ptCount val="1"/>
                <c:pt idx="0">
                  <c:v>SOx als SO2</c:v>
                </c:pt>
              </c:strCache>
            </c:strRef>
          </c:tx>
          <c:invertIfNegative val="0"/>
          <c:cat>
            <c:strRef>
              <c:f>('5.10-11'!$A$6,'5.10-11'!$A$5)</c:f>
              <c:strCache>
                <c:ptCount val="2"/>
                <c:pt idx="0">
                  <c:v>wegvervoer</c:v>
                </c:pt>
                <c:pt idx="1">
                  <c:v>2011</c:v>
                </c:pt>
              </c:strCache>
            </c:strRef>
          </c:cat>
          <c:val>
            <c:numRef>
              <c:f>'5.10-11'!$G$8</c:f>
              <c:numCache>
                <c:formatCode>0.00</c:formatCode>
                <c:ptCount val="1"/>
                <c:pt idx="0">
                  <c:v>64.865549999999999</c:v>
                </c:pt>
              </c:numCache>
            </c:numRef>
          </c:val>
        </c:ser>
        <c:ser>
          <c:idx val="3"/>
          <c:order val="3"/>
          <c:tx>
            <c:strRef>
              <c:f>'5.10-11'!$K$5</c:f>
              <c:strCache>
                <c:ptCount val="1"/>
                <c:pt idx="0">
                  <c:v>tolueen</c:v>
                </c:pt>
              </c:strCache>
            </c:strRef>
          </c:tx>
          <c:invertIfNegative val="0"/>
          <c:cat>
            <c:strRef>
              <c:f>('5.10-11'!$A$6,'5.10-11'!$A$5)</c:f>
              <c:strCache>
                <c:ptCount val="2"/>
                <c:pt idx="0">
                  <c:v>wegvervoer</c:v>
                </c:pt>
                <c:pt idx="1">
                  <c:v>2011</c:v>
                </c:pt>
              </c:strCache>
            </c:strRef>
          </c:cat>
          <c:val>
            <c:numRef>
              <c:f>'5.10-11'!$K$8</c:f>
              <c:numCache>
                <c:formatCode>General</c:formatCode>
                <c:ptCount val="1"/>
                <c:pt idx="0">
                  <c:v>294</c:v>
                </c:pt>
              </c:numCache>
            </c:numRef>
          </c:val>
        </c:ser>
        <c:ser>
          <c:idx val="4"/>
          <c:order val="4"/>
          <c:tx>
            <c:strRef>
              <c:f>'5.10-11'!$L$5</c:f>
              <c:strCache>
                <c:ptCount val="1"/>
                <c:pt idx="0">
                  <c:v>totale PAK's</c:v>
                </c:pt>
              </c:strCache>
            </c:strRef>
          </c:tx>
          <c:invertIfNegative val="0"/>
          <c:cat>
            <c:strRef>
              <c:f>('5.10-11'!$A$6,'5.10-11'!$A$5)</c:f>
              <c:strCache>
                <c:ptCount val="2"/>
                <c:pt idx="0">
                  <c:v>wegvervoer</c:v>
                </c:pt>
                <c:pt idx="1">
                  <c:v>2011</c:v>
                </c:pt>
              </c:strCache>
            </c:strRef>
          </c:cat>
          <c:val>
            <c:numRef>
              <c:f>'5.10-11'!$L$8</c:f>
              <c:numCache>
                <c:formatCode>General</c:formatCode>
                <c:ptCount val="1"/>
                <c:pt idx="0">
                  <c:v>74.772908955262494</c:v>
                </c:pt>
              </c:numCache>
            </c:numRef>
          </c:val>
        </c:ser>
        <c:ser>
          <c:idx val="5"/>
          <c:order val="5"/>
          <c:tx>
            <c:strRef>
              <c:f>'5.10-11'!$M$5</c:f>
              <c:strCache>
                <c:ptCount val="1"/>
                <c:pt idx="0">
                  <c:v>xyleen-isomeren</c:v>
                </c:pt>
              </c:strCache>
            </c:strRef>
          </c:tx>
          <c:invertIfNegative val="0"/>
          <c:cat>
            <c:strRef>
              <c:f>('5.10-11'!$A$6,'5.10-11'!$A$5)</c:f>
              <c:strCache>
                <c:ptCount val="2"/>
                <c:pt idx="0">
                  <c:v>wegvervoer</c:v>
                </c:pt>
                <c:pt idx="1">
                  <c:v>2011</c:v>
                </c:pt>
              </c:strCache>
            </c:strRef>
          </c:cat>
          <c:val>
            <c:numRef>
              <c:f>'5.10-11'!$M$8</c:f>
              <c:numCache>
                <c:formatCode>General</c:formatCode>
                <c:ptCount val="1"/>
                <c:pt idx="0">
                  <c:v>306.527814940268</c:v>
                </c:pt>
              </c:numCache>
            </c:numRef>
          </c:val>
        </c:ser>
        <c:ser>
          <c:idx val="6"/>
          <c:order val="6"/>
          <c:tx>
            <c:strRef>
              <c:f>'5.10-11'!$N$5</c:f>
              <c:strCache>
                <c:ptCount val="1"/>
                <c:pt idx="0">
                  <c:v>NH3</c:v>
                </c:pt>
              </c:strCache>
            </c:strRef>
          </c:tx>
          <c:spPr>
            <a:solidFill>
              <a:srgbClr val="AD30FA"/>
            </a:solidFill>
          </c:spPr>
          <c:invertIfNegative val="0"/>
          <c:val>
            <c:numRef>
              <c:f>'5.10-11'!$N$8</c:f>
              <c:numCache>
                <c:formatCode>General</c:formatCode>
                <c:ptCount val="1"/>
                <c:pt idx="0">
                  <c:v>505</c:v>
                </c:pt>
              </c:numCache>
            </c:numRef>
          </c:val>
        </c:ser>
        <c:dLbls>
          <c:showLegendKey val="0"/>
          <c:showVal val="0"/>
          <c:showCatName val="0"/>
          <c:showSerName val="0"/>
          <c:showPercent val="0"/>
          <c:showBubbleSize val="0"/>
        </c:dLbls>
        <c:gapWidth val="150"/>
        <c:axId val="224987392"/>
        <c:axId val="225001472"/>
      </c:barChart>
      <c:catAx>
        <c:axId val="224987392"/>
        <c:scaling>
          <c:orientation val="minMax"/>
        </c:scaling>
        <c:delete val="0"/>
        <c:axPos val="b"/>
        <c:majorTickMark val="out"/>
        <c:minorTickMark val="none"/>
        <c:tickLblPos val="nextTo"/>
        <c:crossAx val="225001472"/>
        <c:crosses val="autoZero"/>
        <c:auto val="1"/>
        <c:lblAlgn val="ctr"/>
        <c:lblOffset val="100"/>
        <c:noMultiLvlLbl val="0"/>
      </c:catAx>
      <c:valAx>
        <c:axId val="225001472"/>
        <c:scaling>
          <c:orientation val="minMax"/>
        </c:scaling>
        <c:delete val="0"/>
        <c:axPos val="l"/>
        <c:majorGridlines/>
        <c:title>
          <c:tx>
            <c:rich>
              <a:bodyPr rot="-5400000" vert="horz"/>
              <a:lstStyle/>
              <a:p>
                <a:pPr>
                  <a:defRPr/>
                </a:pPr>
                <a:r>
                  <a:rPr lang="en-US"/>
                  <a:t>Uitstoot in</a:t>
                </a:r>
                <a:r>
                  <a:rPr lang="en-US" baseline="0"/>
                  <a:t> ton, 2009</a:t>
                </a:r>
                <a:endParaRPr lang="en-US"/>
              </a:p>
            </c:rich>
          </c:tx>
          <c:layout>
            <c:manualLayout>
              <c:xMode val="edge"/>
              <c:yMode val="edge"/>
              <c:x val="2.7208223972003544E-2"/>
              <c:y val="0.25524496937882807"/>
            </c:manualLayout>
          </c:layout>
          <c:overlay val="0"/>
        </c:title>
        <c:numFmt formatCode="0.00" sourceLinked="1"/>
        <c:majorTickMark val="out"/>
        <c:minorTickMark val="none"/>
        <c:tickLblPos val="nextTo"/>
        <c:crossAx val="224987392"/>
        <c:crosses val="autoZero"/>
        <c:crossBetween val="between"/>
      </c:valAx>
      <c:spPr>
        <a:noFill/>
      </c:spPr>
    </c:plotArea>
    <c:legend>
      <c:legendPos val="r"/>
      <c:layout/>
      <c:overlay val="0"/>
    </c:legend>
    <c:plotVisOnly val="1"/>
    <c:dispBlanksAs val="gap"/>
    <c:showDLblsOverMax val="0"/>
  </c:chart>
  <c:spPr>
    <a:noFill/>
    <a:ln>
      <a:noFill/>
    </a:ln>
  </c:spPr>
  <c:txPr>
    <a:bodyPr/>
    <a:lstStyle/>
    <a:p>
      <a:pPr>
        <a:defRPr>
          <a:solidFill>
            <a:schemeClr val="tx2"/>
          </a:solidFill>
        </a:defRPr>
      </a:pPr>
      <a:endParaRPr lang="nl-BE"/>
    </a:p>
  </c:txPr>
  <c:printSettings>
    <c:headerFooter/>
    <c:pageMargins b="0.75000000000000089" l="0.70000000000000062" r="0.70000000000000062" t="0.750000000000000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55955718863589"/>
          <c:y val="0.12424537978771923"/>
          <c:w val="0.77682940402002676"/>
          <c:h val="0.60654295457278462"/>
        </c:manualLayout>
      </c:layout>
      <c:barChart>
        <c:barDir val="col"/>
        <c:grouping val="stacked"/>
        <c:varyColors val="0"/>
        <c:ser>
          <c:idx val="0"/>
          <c:order val="0"/>
          <c:tx>
            <c:strRef>
              <c:f>'5.12'!$AG$21</c:f>
              <c:strCache>
                <c:ptCount val="1"/>
                <c:pt idx="0">
                  <c:v>weg</c:v>
                </c:pt>
              </c:strCache>
            </c:strRef>
          </c:tx>
          <c:spPr>
            <a:solidFill>
              <a:srgbClr val="002060"/>
            </a:solidFill>
          </c:spPr>
          <c:invertIfNegative val="0"/>
          <c:cat>
            <c:multiLvlStrRef>
              <c:f>'5.12'!$U$5:$AI$6</c:f>
              <c:multiLvlStrCache>
                <c:ptCount val="15"/>
                <c:lvl>
                  <c:pt idx="0">
                    <c:v>1995</c:v>
                  </c:pt>
                  <c:pt idx="1">
                    <c:v>2000</c:v>
                  </c:pt>
                  <c:pt idx="2">
                    <c:v>2005</c:v>
                  </c:pt>
                  <c:pt idx="3">
                    <c:v>2010</c:v>
                  </c:pt>
                  <c:pt idx="4">
                    <c:v>2012</c:v>
                  </c:pt>
                  <c:pt idx="5">
                    <c:v>1995</c:v>
                  </c:pt>
                  <c:pt idx="6">
                    <c:v>2000</c:v>
                  </c:pt>
                  <c:pt idx="7">
                    <c:v>2005</c:v>
                  </c:pt>
                  <c:pt idx="8">
                    <c:v>2010</c:v>
                  </c:pt>
                  <c:pt idx="9">
                    <c:v>2012</c:v>
                  </c:pt>
                  <c:pt idx="10">
                    <c:v>1995</c:v>
                  </c:pt>
                  <c:pt idx="11">
                    <c:v>2000</c:v>
                  </c:pt>
                  <c:pt idx="12">
                    <c:v>2005</c:v>
                  </c:pt>
                  <c:pt idx="13">
                    <c:v>2010</c:v>
                  </c:pt>
                  <c:pt idx="14">
                    <c:v>2012</c:v>
                  </c:pt>
                </c:lvl>
                <c:lvl>
                  <c:pt idx="0">
                    <c:v>totaal stof</c:v>
                  </c:pt>
                  <c:pt idx="5">
                    <c:v>    waarvan PM 10</c:v>
                  </c:pt>
                  <c:pt idx="10">
                    <c:v>    waarvan PM 2,5</c:v>
                  </c:pt>
                </c:lvl>
              </c:multiLvlStrCache>
            </c:multiLvlStrRef>
          </c:cat>
          <c:val>
            <c:numRef>
              <c:f>'5.12'!$AH$21:$AV$21</c:f>
              <c:numCache>
                <c:formatCode>General</c:formatCode>
                <c:ptCount val="15"/>
                <c:pt idx="0">
                  <c:v>9776.1624669299999</c:v>
                </c:pt>
                <c:pt idx="1">
                  <c:v>7270.6246504520004</c:v>
                </c:pt>
                <c:pt idx="2">
                  <c:v>5656.3279304497501</c:v>
                </c:pt>
                <c:pt idx="3">
                  <c:v>4785.2042609583104</c:v>
                </c:pt>
                <c:pt idx="4">
                  <c:v>4500.0879234124977</c:v>
                </c:pt>
                <c:pt idx="5">
                  <c:v>8933.9680869299991</c:v>
                </c:pt>
                <c:pt idx="6">
                  <c:v>6384.2724804520003</c:v>
                </c:pt>
                <c:pt idx="7">
                  <c:v>4745.43097044975</c:v>
                </c:pt>
                <c:pt idx="8">
                  <c:v>3813.14255095831</c:v>
                </c:pt>
                <c:pt idx="9">
                  <c:v>3550.7743836656946</c:v>
                </c:pt>
                <c:pt idx="10">
                  <c:v>8077.8002269299996</c:v>
                </c:pt>
                <c:pt idx="11">
                  <c:v>5485.1992104520004</c:v>
                </c:pt>
                <c:pt idx="12">
                  <c:v>3818.84156044975</c:v>
                </c:pt>
                <c:pt idx="13">
                  <c:v>2817.9207079583098</c:v>
                </c:pt>
                <c:pt idx="14">
                  <c:v>2545.0144779638249</c:v>
                </c:pt>
              </c:numCache>
            </c:numRef>
          </c:val>
        </c:ser>
        <c:dLbls>
          <c:showLegendKey val="0"/>
          <c:showVal val="0"/>
          <c:showCatName val="0"/>
          <c:showSerName val="0"/>
          <c:showPercent val="0"/>
          <c:showBubbleSize val="0"/>
        </c:dLbls>
        <c:gapWidth val="65"/>
        <c:overlap val="100"/>
        <c:axId val="203827456"/>
        <c:axId val="203829248"/>
      </c:barChart>
      <c:lineChart>
        <c:grouping val="standard"/>
        <c:varyColors val="0"/>
        <c:ser>
          <c:idx val="3"/>
          <c:order val="1"/>
          <c:tx>
            <c:strRef>
              <c:f>'5.12'!$AG$22</c:f>
              <c:strCache>
                <c:ptCount val="1"/>
                <c:pt idx="0">
                  <c:v>binnenvaart</c:v>
                </c:pt>
              </c:strCache>
            </c:strRef>
          </c:tx>
          <c:spPr>
            <a:ln>
              <a:solidFill>
                <a:srgbClr val="92D050"/>
              </a:solidFill>
            </a:ln>
          </c:spPr>
          <c:marker>
            <c:symbol val="square"/>
            <c:size val="5"/>
            <c:spPr>
              <a:solidFill>
                <a:srgbClr val="92D050"/>
              </a:solidFill>
              <a:ln>
                <a:noFill/>
              </a:ln>
            </c:spPr>
          </c:marker>
          <c:dPt>
            <c:idx val="4"/>
            <c:bubble3D val="0"/>
          </c:dPt>
          <c:dPt>
            <c:idx val="5"/>
            <c:bubble3D val="0"/>
            <c:spPr>
              <a:ln>
                <a:noFill/>
              </a:ln>
            </c:spPr>
          </c:dPt>
          <c:dPt>
            <c:idx val="8"/>
            <c:bubble3D val="0"/>
          </c:dPt>
          <c:dPt>
            <c:idx val="10"/>
            <c:bubble3D val="0"/>
            <c:spPr>
              <a:ln>
                <a:noFill/>
              </a:ln>
            </c:spPr>
          </c:dPt>
          <c:cat>
            <c:multiLvlStrRef>
              <c:f>'5.12'!$AH$19:$AV$20</c:f>
              <c:multiLvlStrCache>
                <c:ptCount val="15"/>
                <c:lvl>
                  <c:pt idx="0">
                    <c:v>1995</c:v>
                  </c:pt>
                  <c:pt idx="1">
                    <c:v>2000</c:v>
                  </c:pt>
                  <c:pt idx="2">
                    <c:v>2005</c:v>
                  </c:pt>
                  <c:pt idx="3">
                    <c:v>2010</c:v>
                  </c:pt>
                  <c:pt idx="4">
                    <c:v>2012</c:v>
                  </c:pt>
                  <c:pt idx="5">
                    <c:v>1995</c:v>
                  </c:pt>
                  <c:pt idx="6">
                    <c:v>2000</c:v>
                  </c:pt>
                  <c:pt idx="7">
                    <c:v>2005</c:v>
                  </c:pt>
                  <c:pt idx="8">
                    <c:v>2010</c:v>
                  </c:pt>
                  <c:pt idx="9">
                    <c:v>2012</c:v>
                  </c:pt>
                  <c:pt idx="10">
                    <c:v>1995</c:v>
                  </c:pt>
                  <c:pt idx="11">
                    <c:v>2000</c:v>
                  </c:pt>
                  <c:pt idx="12">
                    <c:v>2005</c:v>
                  </c:pt>
                  <c:pt idx="13">
                    <c:v>2010</c:v>
                  </c:pt>
                  <c:pt idx="14">
                    <c:v>2012</c:v>
                  </c:pt>
                </c:lvl>
                <c:lvl>
                  <c:pt idx="0">
                    <c:v>totaal stof</c:v>
                  </c:pt>
                  <c:pt idx="5">
                    <c:v>waarvan PM 10</c:v>
                  </c:pt>
                  <c:pt idx="10">
                    <c:v>    waarvan PM 2,5</c:v>
                  </c:pt>
                </c:lvl>
              </c:multiLvlStrCache>
            </c:multiLvlStrRef>
          </c:cat>
          <c:val>
            <c:numRef>
              <c:f>'5.12'!$AH$22:$AV$22</c:f>
              <c:numCache>
                <c:formatCode>General</c:formatCode>
                <c:ptCount val="15"/>
                <c:pt idx="0">
                  <c:v>120.75587322989099</c:v>
                </c:pt>
                <c:pt idx="1">
                  <c:v>141.98741223238</c:v>
                </c:pt>
                <c:pt idx="2">
                  <c:v>133.52791876832899</c:v>
                </c:pt>
                <c:pt idx="3">
                  <c:v>104.917097244011</c:v>
                </c:pt>
                <c:pt idx="4">
                  <c:v>101.03352880603715</c:v>
                </c:pt>
                <c:pt idx="5">
                  <c:v>114.718079568397</c:v>
                </c:pt>
                <c:pt idx="6">
                  <c:v>134.88804162076099</c:v>
                </c:pt>
                <c:pt idx="7">
                  <c:v>126.85152282991299</c:v>
                </c:pt>
                <c:pt idx="8">
                  <c:v>99.671242381810799</c:v>
                </c:pt>
                <c:pt idx="9">
                  <c:v>95.981852365735406</c:v>
                </c:pt>
                <c:pt idx="10">
                  <c:v>108.680285906902</c:v>
                </c:pt>
                <c:pt idx="11">
                  <c:v>127.78867100914201</c:v>
                </c:pt>
                <c:pt idx="12">
                  <c:v>120.17512689149601</c:v>
                </c:pt>
                <c:pt idx="13">
                  <c:v>94.425387519610197</c:v>
                </c:pt>
                <c:pt idx="14">
                  <c:v>90.930175925433289</c:v>
                </c:pt>
              </c:numCache>
            </c:numRef>
          </c:val>
          <c:smooth val="1"/>
        </c:ser>
        <c:ser>
          <c:idx val="5"/>
          <c:order val="2"/>
          <c:tx>
            <c:strRef>
              <c:f>'5.12'!$AG$23</c:f>
              <c:strCache>
                <c:ptCount val="1"/>
                <c:pt idx="0">
                  <c:v>binnenlandse zeevaart</c:v>
                </c:pt>
              </c:strCache>
            </c:strRef>
          </c:tx>
          <c:dPt>
            <c:idx val="4"/>
            <c:bubble3D val="0"/>
          </c:dPt>
          <c:dPt>
            <c:idx val="5"/>
            <c:bubble3D val="0"/>
            <c:spPr>
              <a:ln>
                <a:noFill/>
              </a:ln>
            </c:spPr>
          </c:dPt>
          <c:dPt>
            <c:idx val="8"/>
            <c:bubble3D val="0"/>
          </c:dPt>
          <c:dPt>
            <c:idx val="10"/>
            <c:bubble3D val="0"/>
            <c:spPr>
              <a:ln>
                <a:noFill/>
              </a:ln>
            </c:spPr>
          </c:dPt>
          <c:cat>
            <c:multiLvlStrRef>
              <c:f>'5.12'!$AH$19:$AV$20</c:f>
              <c:multiLvlStrCache>
                <c:ptCount val="15"/>
                <c:lvl>
                  <c:pt idx="0">
                    <c:v>1995</c:v>
                  </c:pt>
                  <c:pt idx="1">
                    <c:v>2000</c:v>
                  </c:pt>
                  <c:pt idx="2">
                    <c:v>2005</c:v>
                  </c:pt>
                  <c:pt idx="3">
                    <c:v>2010</c:v>
                  </c:pt>
                  <c:pt idx="4">
                    <c:v>2012</c:v>
                  </c:pt>
                  <c:pt idx="5">
                    <c:v>1995</c:v>
                  </c:pt>
                  <c:pt idx="6">
                    <c:v>2000</c:v>
                  </c:pt>
                  <c:pt idx="7">
                    <c:v>2005</c:v>
                  </c:pt>
                  <c:pt idx="8">
                    <c:v>2010</c:v>
                  </c:pt>
                  <c:pt idx="9">
                    <c:v>2012</c:v>
                  </c:pt>
                  <c:pt idx="10">
                    <c:v>1995</c:v>
                  </c:pt>
                  <c:pt idx="11">
                    <c:v>2000</c:v>
                  </c:pt>
                  <c:pt idx="12">
                    <c:v>2005</c:v>
                  </c:pt>
                  <c:pt idx="13">
                    <c:v>2010</c:v>
                  </c:pt>
                  <c:pt idx="14">
                    <c:v>2012</c:v>
                  </c:pt>
                </c:lvl>
                <c:lvl>
                  <c:pt idx="0">
                    <c:v>totaal stof</c:v>
                  </c:pt>
                  <c:pt idx="5">
                    <c:v>waarvan PM 10</c:v>
                  </c:pt>
                  <c:pt idx="10">
                    <c:v>    waarvan PM 2,5</c:v>
                  </c:pt>
                </c:lvl>
              </c:multiLvlStrCache>
            </c:multiLvlStrRef>
          </c:cat>
          <c:val>
            <c:numRef>
              <c:f>'5.12'!$AH$23:$AV$23</c:f>
              <c:numCache>
                <c:formatCode>General</c:formatCode>
                <c:ptCount val="15"/>
                <c:pt idx="0">
                  <c:v>111.46742010567</c:v>
                </c:pt>
                <c:pt idx="1">
                  <c:v>110.994885056139</c:v>
                </c:pt>
                <c:pt idx="2">
                  <c:v>114.948204748679</c:v>
                </c:pt>
                <c:pt idx="3">
                  <c:v>126.343792791129</c:v>
                </c:pt>
                <c:pt idx="4">
                  <c:v>107.90559599927793</c:v>
                </c:pt>
                <c:pt idx="5">
                  <c:v>105.89404910038699</c:v>
                </c:pt>
                <c:pt idx="6">
                  <c:v>105.445140803331</c:v>
                </c:pt>
                <c:pt idx="7">
                  <c:v>109.200794511246</c:v>
                </c:pt>
                <c:pt idx="8">
                  <c:v>120.026603151572</c:v>
                </c:pt>
                <c:pt idx="9">
                  <c:v>102.51031619931423</c:v>
                </c:pt>
                <c:pt idx="10">
                  <c:v>100.32067809510301</c:v>
                </c:pt>
                <c:pt idx="11">
                  <c:v>99.895396550524296</c:v>
                </c:pt>
                <c:pt idx="12">
                  <c:v>103.45338427381201</c:v>
                </c:pt>
                <c:pt idx="13">
                  <c:v>113.709413512016</c:v>
                </c:pt>
                <c:pt idx="14">
                  <c:v>97.115036399350046</c:v>
                </c:pt>
              </c:numCache>
            </c:numRef>
          </c:val>
          <c:smooth val="1"/>
        </c:ser>
        <c:ser>
          <c:idx val="2"/>
          <c:order val="3"/>
          <c:tx>
            <c:strRef>
              <c:f>'5.12'!$AG$24</c:f>
              <c:strCache>
                <c:ptCount val="1"/>
                <c:pt idx="0">
                  <c:v>spoor</c:v>
                </c:pt>
              </c:strCache>
            </c:strRef>
          </c:tx>
          <c:spPr>
            <a:ln>
              <a:solidFill>
                <a:srgbClr val="7030A0"/>
              </a:solidFill>
            </a:ln>
          </c:spPr>
          <c:marker>
            <c:symbol val="diamond"/>
            <c:size val="5"/>
            <c:spPr>
              <a:solidFill>
                <a:srgbClr val="7030A0"/>
              </a:solidFill>
              <a:ln>
                <a:noFill/>
              </a:ln>
            </c:spPr>
          </c:marker>
          <c:dPt>
            <c:idx val="4"/>
            <c:bubble3D val="0"/>
          </c:dPt>
          <c:dPt>
            <c:idx val="5"/>
            <c:bubble3D val="0"/>
            <c:spPr>
              <a:ln>
                <a:noFill/>
              </a:ln>
            </c:spPr>
          </c:dPt>
          <c:dPt>
            <c:idx val="8"/>
            <c:bubble3D val="0"/>
          </c:dPt>
          <c:dPt>
            <c:idx val="10"/>
            <c:bubble3D val="0"/>
            <c:spPr>
              <a:ln>
                <a:noFill/>
              </a:ln>
            </c:spPr>
          </c:dPt>
          <c:cat>
            <c:multiLvlStrRef>
              <c:f>'5.12'!$AH$19:$AV$20</c:f>
              <c:multiLvlStrCache>
                <c:ptCount val="15"/>
                <c:lvl>
                  <c:pt idx="0">
                    <c:v>1995</c:v>
                  </c:pt>
                  <c:pt idx="1">
                    <c:v>2000</c:v>
                  </c:pt>
                  <c:pt idx="2">
                    <c:v>2005</c:v>
                  </c:pt>
                  <c:pt idx="3">
                    <c:v>2010</c:v>
                  </c:pt>
                  <c:pt idx="4">
                    <c:v>2012</c:v>
                  </c:pt>
                  <c:pt idx="5">
                    <c:v>1995</c:v>
                  </c:pt>
                  <c:pt idx="6">
                    <c:v>2000</c:v>
                  </c:pt>
                  <c:pt idx="7">
                    <c:v>2005</c:v>
                  </c:pt>
                  <c:pt idx="8">
                    <c:v>2010</c:v>
                  </c:pt>
                  <c:pt idx="9">
                    <c:v>2012</c:v>
                  </c:pt>
                  <c:pt idx="10">
                    <c:v>1995</c:v>
                  </c:pt>
                  <c:pt idx="11">
                    <c:v>2000</c:v>
                  </c:pt>
                  <c:pt idx="12">
                    <c:v>2005</c:v>
                  </c:pt>
                  <c:pt idx="13">
                    <c:v>2010</c:v>
                  </c:pt>
                  <c:pt idx="14">
                    <c:v>2012</c:v>
                  </c:pt>
                </c:lvl>
                <c:lvl>
                  <c:pt idx="0">
                    <c:v>totaal stof</c:v>
                  </c:pt>
                  <c:pt idx="5">
                    <c:v>waarvan PM 10</c:v>
                  </c:pt>
                  <c:pt idx="10">
                    <c:v>    waarvan PM 2,5</c:v>
                  </c:pt>
                </c:lvl>
              </c:multiLvlStrCache>
            </c:multiLvlStrRef>
          </c:cat>
          <c:val>
            <c:numRef>
              <c:f>'5.12'!$AH$24:$AV$24</c:f>
              <c:numCache>
                <c:formatCode>General</c:formatCode>
                <c:ptCount val="15"/>
                <c:pt idx="0">
                  <c:v>765.96392165297402</c:v>
                </c:pt>
                <c:pt idx="1">
                  <c:v>852.59409623033105</c:v>
                </c:pt>
                <c:pt idx="2">
                  <c:v>805.55484914623401</c:v>
                </c:pt>
                <c:pt idx="3">
                  <c:v>788.39360042904002</c:v>
                </c:pt>
                <c:pt idx="4">
                  <c:v>784.55793516981737</c:v>
                </c:pt>
                <c:pt idx="5">
                  <c:v>361.56392165297399</c:v>
                </c:pt>
                <c:pt idx="6">
                  <c:v>388.894096230331</c:v>
                </c:pt>
                <c:pt idx="7">
                  <c:v>348.05484914623401</c:v>
                </c:pt>
                <c:pt idx="8">
                  <c:v>339.49360042903999</c:v>
                </c:pt>
                <c:pt idx="9">
                  <c:v>335.86007579871045</c:v>
                </c:pt>
                <c:pt idx="10">
                  <c:v>251.28072557032499</c:v>
                </c:pt>
                <c:pt idx="11">
                  <c:v>263.70939141881399</c:v>
                </c:pt>
                <c:pt idx="12">
                  <c:v>226.13210668892299</c:v>
                </c:pt>
                <c:pt idx="13">
                  <c:v>220.10392040758799</c:v>
                </c:pt>
                <c:pt idx="14">
                  <c:v>216.62554170370015</c:v>
                </c:pt>
              </c:numCache>
            </c:numRef>
          </c:val>
          <c:smooth val="1"/>
        </c:ser>
        <c:ser>
          <c:idx val="1"/>
          <c:order val="4"/>
          <c:tx>
            <c:strRef>
              <c:f>'5.12'!$AG$25</c:f>
              <c:strCache>
                <c:ptCount val="1"/>
                <c:pt idx="0">
                  <c:v>luchtvaart</c:v>
                </c:pt>
              </c:strCache>
            </c:strRef>
          </c:tx>
          <c:spPr>
            <a:ln w="22225">
              <a:solidFill>
                <a:srgbClr val="C00000"/>
              </a:solidFill>
            </a:ln>
          </c:spPr>
          <c:marker>
            <c:symbol val="triangle"/>
            <c:size val="5"/>
            <c:spPr>
              <a:solidFill>
                <a:srgbClr val="C0504D">
                  <a:lumMod val="75000"/>
                </a:srgbClr>
              </a:solidFill>
              <a:ln>
                <a:noFill/>
              </a:ln>
            </c:spPr>
          </c:marker>
          <c:dPt>
            <c:idx val="4"/>
            <c:bubble3D val="0"/>
          </c:dPt>
          <c:dPt>
            <c:idx val="5"/>
            <c:bubble3D val="0"/>
            <c:spPr>
              <a:ln w="22225">
                <a:noFill/>
              </a:ln>
            </c:spPr>
          </c:dPt>
          <c:dPt>
            <c:idx val="8"/>
            <c:bubble3D val="0"/>
          </c:dPt>
          <c:dPt>
            <c:idx val="10"/>
            <c:bubble3D val="0"/>
            <c:spPr>
              <a:ln w="22225">
                <a:noFill/>
              </a:ln>
            </c:spPr>
          </c:dPt>
          <c:cat>
            <c:multiLvlStrRef>
              <c:f>'5.12'!$AH$19:$AV$20</c:f>
              <c:multiLvlStrCache>
                <c:ptCount val="15"/>
                <c:lvl>
                  <c:pt idx="0">
                    <c:v>1995</c:v>
                  </c:pt>
                  <c:pt idx="1">
                    <c:v>2000</c:v>
                  </c:pt>
                  <c:pt idx="2">
                    <c:v>2005</c:v>
                  </c:pt>
                  <c:pt idx="3">
                    <c:v>2010</c:v>
                  </c:pt>
                  <c:pt idx="4">
                    <c:v>2012</c:v>
                  </c:pt>
                  <c:pt idx="5">
                    <c:v>1995</c:v>
                  </c:pt>
                  <c:pt idx="6">
                    <c:v>2000</c:v>
                  </c:pt>
                  <c:pt idx="7">
                    <c:v>2005</c:v>
                  </c:pt>
                  <c:pt idx="8">
                    <c:v>2010</c:v>
                  </c:pt>
                  <c:pt idx="9">
                    <c:v>2012</c:v>
                  </c:pt>
                  <c:pt idx="10">
                    <c:v>1995</c:v>
                  </c:pt>
                  <c:pt idx="11">
                    <c:v>2000</c:v>
                  </c:pt>
                  <c:pt idx="12">
                    <c:v>2005</c:v>
                  </c:pt>
                  <c:pt idx="13">
                    <c:v>2010</c:v>
                  </c:pt>
                  <c:pt idx="14">
                    <c:v>2012</c:v>
                  </c:pt>
                </c:lvl>
                <c:lvl>
                  <c:pt idx="0">
                    <c:v>totaal stof</c:v>
                  </c:pt>
                  <c:pt idx="5">
                    <c:v>waarvan PM 10</c:v>
                  </c:pt>
                  <c:pt idx="10">
                    <c:v>    waarvan PM 2,5</c:v>
                  </c:pt>
                </c:lvl>
              </c:multiLvlStrCache>
            </c:multiLvlStrRef>
          </c:cat>
          <c:val>
            <c:numRef>
              <c:f>'5.12'!$AH$25:$AV$25</c:f>
              <c:numCache>
                <c:formatCode>General</c:formatCode>
                <c:ptCount val="15"/>
                <c:pt idx="0">
                  <c:v>397.079296</c:v>
                </c:pt>
                <c:pt idx="1">
                  <c:v>468.47996456870197</c:v>
                </c:pt>
                <c:pt idx="2">
                  <c:v>361.42723951679397</c:v>
                </c:pt>
                <c:pt idx="3">
                  <c:v>337.88042116793901</c:v>
                </c:pt>
                <c:pt idx="4">
                  <c:v>325.92378433636378</c:v>
                </c:pt>
                <c:pt idx="5">
                  <c:v>85.879295999999997</c:v>
                </c:pt>
                <c:pt idx="6">
                  <c:v>101.179964568702</c:v>
                </c:pt>
                <c:pt idx="7">
                  <c:v>78.127239516793907</c:v>
                </c:pt>
                <c:pt idx="8">
                  <c:v>73.080421167938894</c:v>
                </c:pt>
                <c:pt idx="9">
                  <c:v>70.468037140180542</c:v>
                </c:pt>
                <c:pt idx="10">
                  <c:v>42.879295999999997</c:v>
                </c:pt>
                <c:pt idx="11">
                  <c:v>50.579964568702302</c:v>
                </c:pt>
                <c:pt idx="12">
                  <c:v>39.027239516793898</c:v>
                </c:pt>
                <c:pt idx="13">
                  <c:v>36.4804211679389</c:v>
                </c:pt>
                <c:pt idx="14">
                  <c:v>35.20607982491336</c:v>
                </c:pt>
              </c:numCache>
            </c:numRef>
          </c:val>
          <c:smooth val="1"/>
        </c:ser>
        <c:dLbls>
          <c:showLegendKey val="0"/>
          <c:showVal val="0"/>
          <c:showCatName val="0"/>
          <c:showSerName val="0"/>
          <c:showPercent val="0"/>
          <c:showBubbleSize val="0"/>
        </c:dLbls>
        <c:marker val="1"/>
        <c:smooth val="0"/>
        <c:axId val="203841536"/>
        <c:axId val="203831168"/>
      </c:lineChart>
      <c:catAx>
        <c:axId val="203827456"/>
        <c:scaling>
          <c:orientation val="minMax"/>
        </c:scaling>
        <c:delete val="0"/>
        <c:axPos val="b"/>
        <c:numFmt formatCode="General" sourceLinked="1"/>
        <c:majorTickMark val="out"/>
        <c:minorTickMark val="none"/>
        <c:tickLblPos val="nextTo"/>
        <c:spPr>
          <a:ln w="3175">
            <a:gradFill>
              <a:gsLst>
                <a:gs pos="0">
                  <a:srgbClr val="4F81BD">
                    <a:tint val="66000"/>
                    <a:satMod val="160000"/>
                    <a:alpha val="50000"/>
                  </a:srgbClr>
                </a:gs>
                <a:gs pos="50000">
                  <a:srgbClr val="4F81BD">
                    <a:tint val="44500"/>
                    <a:satMod val="160000"/>
                  </a:srgbClr>
                </a:gs>
                <a:gs pos="100000">
                  <a:srgbClr val="4F81BD">
                    <a:tint val="23500"/>
                    <a:satMod val="160000"/>
                  </a:srgbClr>
                </a:gs>
              </a:gsLst>
              <a:lin ang="5400000" scaled="0"/>
            </a:gradFill>
          </a:ln>
        </c:spPr>
        <c:txPr>
          <a:bodyPr rot="-2700000"/>
          <a:lstStyle/>
          <a:p>
            <a:pPr>
              <a:defRPr/>
            </a:pPr>
            <a:endParaRPr lang="nl-BE"/>
          </a:p>
        </c:txPr>
        <c:crossAx val="203829248"/>
        <c:crosses val="autoZero"/>
        <c:auto val="1"/>
        <c:lblAlgn val="ctr"/>
        <c:lblOffset val="100"/>
        <c:noMultiLvlLbl val="0"/>
      </c:catAx>
      <c:valAx>
        <c:axId val="203829248"/>
        <c:scaling>
          <c:orientation val="minMax"/>
        </c:scaling>
        <c:delete val="0"/>
        <c:axPos val="l"/>
        <c:majorGridlines/>
        <c:title>
          <c:tx>
            <c:rich>
              <a:bodyPr rot="-5400000" vert="horz"/>
              <a:lstStyle/>
              <a:p>
                <a:pPr>
                  <a:defRPr b="1"/>
                </a:pPr>
                <a:r>
                  <a:rPr lang="nl-BE" b="1"/>
                  <a:t>procentueel aandeel fijn stof</a:t>
                </a:r>
              </a:p>
            </c:rich>
          </c:tx>
          <c:layout>
            <c:manualLayout>
              <c:xMode val="edge"/>
              <c:yMode val="edge"/>
              <c:x val="1.0857154855643043E-2"/>
              <c:y val="0.21595749800857858"/>
            </c:manualLayout>
          </c:layout>
          <c:overlay val="0"/>
        </c:title>
        <c:numFmt formatCode="0.0" sourceLinked="0"/>
        <c:majorTickMark val="out"/>
        <c:minorTickMark val="none"/>
        <c:tickLblPos val="nextTo"/>
        <c:crossAx val="203827456"/>
        <c:crosses val="autoZero"/>
        <c:crossBetween val="between"/>
      </c:valAx>
      <c:valAx>
        <c:axId val="203831168"/>
        <c:scaling>
          <c:orientation val="minMax"/>
        </c:scaling>
        <c:delete val="0"/>
        <c:axPos val="r"/>
        <c:title>
          <c:tx>
            <c:rich>
              <a:bodyPr rot="5400000" vert="horz"/>
              <a:lstStyle/>
              <a:p>
                <a:pPr>
                  <a:defRPr sz="800"/>
                </a:pPr>
                <a:r>
                  <a:rPr lang="nl-BE" sz="800" b="1" i="0" baseline="0">
                    <a:effectLst/>
                  </a:rPr>
                  <a:t>procentueel aandeel fijn stof</a:t>
                </a:r>
                <a:endParaRPr lang="nl-BE" sz="800">
                  <a:effectLst/>
                </a:endParaRPr>
              </a:p>
            </c:rich>
          </c:tx>
          <c:layout>
            <c:manualLayout>
              <c:xMode val="edge"/>
              <c:yMode val="edge"/>
              <c:x val="0.96160000000000001"/>
              <c:y val="0.22011550080524475"/>
            </c:manualLayout>
          </c:layout>
          <c:overlay val="0"/>
        </c:title>
        <c:numFmt formatCode="0.0" sourceLinked="0"/>
        <c:majorTickMark val="out"/>
        <c:minorTickMark val="none"/>
        <c:tickLblPos val="nextTo"/>
        <c:crossAx val="203841536"/>
        <c:crosses val="max"/>
        <c:crossBetween val="between"/>
      </c:valAx>
      <c:catAx>
        <c:axId val="203841536"/>
        <c:scaling>
          <c:orientation val="minMax"/>
        </c:scaling>
        <c:delete val="1"/>
        <c:axPos val="b"/>
        <c:majorTickMark val="out"/>
        <c:minorTickMark val="none"/>
        <c:tickLblPos val="none"/>
        <c:crossAx val="203831168"/>
        <c:crosses val="autoZero"/>
        <c:auto val="1"/>
        <c:lblAlgn val="ctr"/>
        <c:lblOffset val="100"/>
        <c:noMultiLvlLbl val="0"/>
      </c:catAx>
      <c:spPr>
        <a:noFill/>
      </c:spPr>
    </c:plotArea>
    <c:legend>
      <c:legendPos val="t"/>
      <c:layout/>
      <c:overlay val="0"/>
    </c:legend>
    <c:plotVisOnly val="1"/>
    <c:dispBlanksAs val="gap"/>
    <c:showDLblsOverMax val="0"/>
  </c:chart>
  <c:spPr>
    <a:noFill/>
    <a:ln>
      <a:noFill/>
    </a:ln>
  </c:spPr>
  <c:txPr>
    <a:bodyPr/>
    <a:lstStyle/>
    <a:p>
      <a:pPr>
        <a:defRPr sz="800">
          <a:solidFill>
            <a:sysClr val="windowText" lastClr="000000"/>
          </a:solidFill>
        </a:defRPr>
      </a:pPr>
      <a:endParaRPr lang="nl-BE"/>
    </a:p>
  </c:txPr>
  <c:printSettings>
    <c:headerFooter alignWithMargins="0"/>
    <c:pageMargins b="1" l="0.75000000000000266" r="0.75000000000000266"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14398148148186"/>
          <c:y val="0.10029527417287273"/>
          <c:w val="0.74085763888889056"/>
          <c:h val="0.69933531746031763"/>
        </c:manualLayout>
      </c:layout>
      <c:barChart>
        <c:barDir val="col"/>
        <c:grouping val="stacked"/>
        <c:varyColors val="0"/>
        <c:ser>
          <c:idx val="1"/>
          <c:order val="0"/>
          <c:tx>
            <c:strRef>
              <c:f>'5.13-14'!$A$45</c:f>
              <c:strCache>
                <c:ptCount val="1"/>
                <c:pt idx="0">
                  <c:v>zwaar gewonden</c:v>
                </c:pt>
              </c:strCache>
            </c:strRef>
          </c:tx>
          <c:spPr>
            <a:solidFill>
              <a:srgbClr val="002060"/>
            </a:solidFill>
            <a:ln>
              <a:noFill/>
            </a:ln>
          </c:spPr>
          <c:invertIfNegative val="0"/>
          <c:cat>
            <c:strRef>
              <c:f>'5.13-14'!$C$42:$D$42</c:f>
              <c:strCache>
                <c:ptCount val="2"/>
                <c:pt idx="0">
                  <c:v>lichte vrachtwagen</c:v>
                </c:pt>
                <c:pt idx="1">
                  <c:v>zware vrachtwagen</c:v>
                </c:pt>
              </c:strCache>
            </c:strRef>
          </c:cat>
          <c:val>
            <c:numRef>
              <c:f>'5.13-14'!$C$70:$D$70</c:f>
              <c:numCache>
                <c:formatCode>0</c:formatCode>
                <c:ptCount val="2"/>
                <c:pt idx="0">
                  <c:v>412</c:v>
                </c:pt>
                <c:pt idx="1">
                  <c:v>306</c:v>
                </c:pt>
              </c:numCache>
            </c:numRef>
          </c:val>
        </c:ser>
        <c:ser>
          <c:idx val="0"/>
          <c:order val="1"/>
          <c:tx>
            <c:strRef>
              <c:f>'5.13-14'!$A$44</c:f>
              <c:strCache>
                <c:ptCount val="1"/>
                <c:pt idx="0">
                  <c:v>licht gewonden</c:v>
                </c:pt>
              </c:strCache>
            </c:strRef>
          </c:tx>
          <c:spPr>
            <a:solidFill>
              <a:srgbClr val="92D050"/>
            </a:solidFill>
            <a:ln>
              <a:noFill/>
            </a:ln>
          </c:spPr>
          <c:invertIfNegative val="0"/>
          <c:cat>
            <c:strRef>
              <c:f>'5.13-14'!$C$42:$D$42</c:f>
              <c:strCache>
                <c:ptCount val="2"/>
                <c:pt idx="0">
                  <c:v>lichte vrachtwagen</c:v>
                </c:pt>
                <c:pt idx="1">
                  <c:v>zware vrachtwagen</c:v>
                </c:pt>
              </c:strCache>
            </c:strRef>
          </c:cat>
          <c:val>
            <c:numRef>
              <c:f>'5.13-14'!$C$69:$D$69</c:f>
              <c:numCache>
                <c:formatCode>0</c:formatCode>
                <c:ptCount val="2"/>
                <c:pt idx="0">
                  <c:v>4274</c:v>
                </c:pt>
                <c:pt idx="1">
                  <c:v>1889</c:v>
                </c:pt>
              </c:numCache>
            </c:numRef>
          </c:val>
        </c:ser>
        <c:dLbls>
          <c:showLegendKey val="0"/>
          <c:showVal val="0"/>
          <c:showCatName val="0"/>
          <c:showSerName val="0"/>
          <c:showPercent val="0"/>
          <c:showBubbleSize val="0"/>
        </c:dLbls>
        <c:gapWidth val="50"/>
        <c:overlap val="100"/>
        <c:axId val="88894464"/>
        <c:axId val="88896640"/>
      </c:barChart>
      <c:lineChart>
        <c:grouping val="standard"/>
        <c:varyColors val="0"/>
        <c:ser>
          <c:idx val="2"/>
          <c:order val="2"/>
          <c:tx>
            <c:strRef>
              <c:f>'5.13-14'!$A$43</c:f>
              <c:strCache>
                <c:ptCount val="1"/>
                <c:pt idx="0">
                  <c:v>doden 30 dagen</c:v>
                </c:pt>
              </c:strCache>
            </c:strRef>
          </c:tx>
          <c:spPr>
            <a:ln w="22225">
              <a:noFill/>
            </a:ln>
          </c:spPr>
          <c:marker>
            <c:symbol val="diamond"/>
            <c:size val="7"/>
            <c:spPr>
              <a:solidFill>
                <a:srgbClr val="7030A0"/>
              </a:solidFill>
            </c:spPr>
          </c:marker>
          <c:cat>
            <c:strRef>
              <c:f>'5.13-14'!$C$42:$D$42</c:f>
              <c:strCache>
                <c:ptCount val="2"/>
                <c:pt idx="0">
                  <c:v>lichte vrachtwagen</c:v>
                </c:pt>
                <c:pt idx="1">
                  <c:v>zware vrachtwagen</c:v>
                </c:pt>
              </c:strCache>
            </c:strRef>
          </c:cat>
          <c:val>
            <c:numRef>
              <c:f>'5.13-14'!$C$68:$D$68</c:f>
              <c:numCache>
                <c:formatCode>0</c:formatCode>
                <c:ptCount val="2"/>
                <c:pt idx="0">
                  <c:v>62</c:v>
                </c:pt>
                <c:pt idx="1">
                  <c:v>57</c:v>
                </c:pt>
              </c:numCache>
            </c:numRef>
          </c:val>
          <c:smooth val="1"/>
        </c:ser>
        <c:dLbls>
          <c:showLegendKey val="0"/>
          <c:showVal val="0"/>
          <c:showCatName val="0"/>
          <c:showSerName val="0"/>
          <c:showPercent val="0"/>
          <c:showBubbleSize val="0"/>
        </c:dLbls>
        <c:marker val="1"/>
        <c:smooth val="0"/>
        <c:axId val="88908928"/>
        <c:axId val="88898560"/>
      </c:lineChart>
      <c:dateAx>
        <c:axId val="88894464"/>
        <c:scaling>
          <c:orientation val="minMax"/>
        </c:scaling>
        <c:delete val="0"/>
        <c:axPos val="b"/>
        <c:numFmt formatCode="0" sourceLinked="1"/>
        <c:majorTickMark val="out"/>
        <c:minorTickMark val="none"/>
        <c:tickLblPos val="low"/>
        <c:txPr>
          <a:bodyPr rot="0" vert="horz"/>
          <a:lstStyle/>
          <a:p>
            <a:pPr>
              <a:defRPr sz="900"/>
            </a:pPr>
            <a:endParaRPr lang="nl-BE"/>
          </a:p>
        </c:txPr>
        <c:crossAx val="88896640"/>
        <c:crosses val="autoZero"/>
        <c:auto val="0"/>
        <c:lblOffset val="100"/>
        <c:baseTimeUnit val="days"/>
        <c:majorUnit val="1"/>
        <c:minorUnit val="1"/>
      </c:dateAx>
      <c:valAx>
        <c:axId val="88896640"/>
        <c:scaling>
          <c:orientation val="minMax"/>
        </c:scaling>
        <c:delete val="0"/>
        <c:axPos val="l"/>
        <c:majorGridlines>
          <c:spPr>
            <a:ln w="6350" cap="rnd">
              <a:solidFill>
                <a:sysClr val="window" lastClr="FFFFFF">
                  <a:lumMod val="75000"/>
                </a:sysClr>
              </a:solidFill>
            </a:ln>
            <a:effectLst/>
          </c:spPr>
        </c:majorGridlines>
        <c:title>
          <c:tx>
            <c:rich>
              <a:bodyPr/>
              <a:lstStyle/>
              <a:p>
                <a:pPr>
                  <a:defRPr sz="900"/>
                </a:pPr>
                <a:r>
                  <a:rPr lang="nl-BE"/>
                  <a:t>aantal zwaar en lichtgewonden</a:t>
                </a:r>
              </a:p>
            </c:rich>
          </c:tx>
          <c:layout>
            <c:manualLayout>
              <c:xMode val="edge"/>
              <c:yMode val="edge"/>
              <c:x val="8.6805702727767546E-3"/>
              <c:y val="0.19174096533049168"/>
            </c:manualLayout>
          </c:layout>
          <c:overlay val="0"/>
        </c:title>
        <c:numFmt formatCode="0" sourceLinked="1"/>
        <c:majorTickMark val="none"/>
        <c:minorTickMark val="none"/>
        <c:tickLblPos val="nextTo"/>
        <c:txPr>
          <a:bodyPr rot="0" vert="horz"/>
          <a:lstStyle/>
          <a:p>
            <a:pPr>
              <a:defRPr sz="1000"/>
            </a:pPr>
            <a:endParaRPr lang="nl-BE"/>
          </a:p>
        </c:txPr>
        <c:crossAx val="88894464"/>
        <c:crosses val="autoZero"/>
        <c:crossBetween val="between"/>
      </c:valAx>
      <c:valAx>
        <c:axId val="88898560"/>
        <c:scaling>
          <c:orientation val="minMax"/>
          <c:max val="70"/>
          <c:min val="0"/>
        </c:scaling>
        <c:delete val="0"/>
        <c:axPos val="r"/>
        <c:title>
          <c:tx>
            <c:rich>
              <a:bodyPr rot="5400000" vert="horz"/>
              <a:lstStyle/>
              <a:p>
                <a:pPr>
                  <a:defRPr/>
                </a:pPr>
                <a:r>
                  <a:rPr lang="en-US"/>
                  <a:t>aantal doden 30 dagen</a:t>
                </a:r>
              </a:p>
            </c:rich>
          </c:tx>
          <c:layout/>
          <c:overlay val="0"/>
        </c:title>
        <c:numFmt formatCode="0" sourceLinked="1"/>
        <c:majorTickMark val="out"/>
        <c:minorTickMark val="none"/>
        <c:tickLblPos val="nextTo"/>
        <c:crossAx val="88908928"/>
        <c:crosses val="max"/>
        <c:crossBetween val="between"/>
        <c:majorUnit val="10"/>
      </c:valAx>
      <c:catAx>
        <c:axId val="88908928"/>
        <c:scaling>
          <c:orientation val="minMax"/>
        </c:scaling>
        <c:delete val="1"/>
        <c:axPos val="b"/>
        <c:majorTickMark val="out"/>
        <c:minorTickMark val="none"/>
        <c:tickLblPos val="none"/>
        <c:crossAx val="88898560"/>
        <c:crosses val="autoZero"/>
        <c:auto val="1"/>
        <c:lblAlgn val="ctr"/>
        <c:lblOffset val="100"/>
        <c:noMultiLvlLbl val="0"/>
      </c:cat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0.2257875"/>
          <c:y val="1.8913484596937865E-2"/>
          <c:w val="0.77421249999999997"/>
          <c:h val="7.9068068622025492E-2"/>
        </c:manualLayout>
      </c:layout>
      <c:overlay val="0"/>
      <c:txPr>
        <a:bodyPr/>
        <a:lstStyle/>
        <a:p>
          <a:pPr>
            <a:defRPr sz="900"/>
          </a:pPr>
          <a:endParaRPr lang="nl-BE"/>
        </a:p>
      </c:txPr>
    </c:legend>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900" baseline="0">
          <a:solidFill>
            <a:schemeClr val="tx2"/>
          </a:solidFill>
          <a:latin typeface="Calibri" pitchFamily="34" charset="0"/>
          <a:ea typeface="+mn-ea"/>
          <a:cs typeface="+mn-cs"/>
        </a:defRPr>
      </a:pPr>
      <a:endParaRPr lang="nl-BE"/>
    </a:p>
  </c:txPr>
  <c:printSettings>
    <c:headerFooter alignWithMargins="0"/>
    <c:pageMargins b="1" l="0.75000000000000233" r="0.75000000000000233"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912217608696263"/>
          <c:y val="0.21365378896603443"/>
          <c:w val="0.77025578703703701"/>
          <c:h val="0.68039374702872002"/>
        </c:manualLayout>
      </c:layout>
      <c:barChart>
        <c:barDir val="col"/>
        <c:grouping val="stacked"/>
        <c:varyColors val="0"/>
        <c:ser>
          <c:idx val="4"/>
          <c:order val="0"/>
          <c:tx>
            <c:strRef>
              <c:f>'5.13-14'!$N$28</c:f>
              <c:strCache>
                <c:ptCount val="1"/>
                <c:pt idx="0">
                  <c:v>Zwaar gewonden inzittenden</c:v>
                </c:pt>
              </c:strCache>
            </c:strRef>
          </c:tx>
          <c:spPr>
            <a:solidFill>
              <a:srgbClr val="7030A0"/>
            </a:solidFill>
            <a:ln>
              <a:noFill/>
            </a:ln>
          </c:spPr>
          <c:invertIfNegative val="0"/>
          <c:cat>
            <c:numRef>
              <c:f>'5.13-14'!$A$6:$A$24</c:f>
              <c:numCache>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'5.13-14'!$N$29:$N$47</c:f>
              <c:numCache>
                <c:formatCode>0</c:formatCode>
                <c:ptCount val="19"/>
                <c:pt idx="0">
                  <c:v>268</c:v>
                </c:pt>
                <c:pt idx="1">
                  <c:v>263</c:v>
                </c:pt>
                <c:pt idx="2">
                  <c:v>281</c:v>
                </c:pt>
                <c:pt idx="3">
                  <c:v>277</c:v>
                </c:pt>
                <c:pt idx="4">
                  <c:v>314</c:v>
                </c:pt>
                <c:pt idx="5">
                  <c:v>302</c:v>
                </c:pt>
                <c:pt idx="6">
                  <c:v>278</c:v>
                </c:pt>
                <c:pt idx="7">
                  <c:v>317</c:v>
                </c:pt>
                <c:pt idx="8">
                  <c:v>240</c:v>
                </c:pt>
                <c:pt idx="9">
                  <c:v>220</c:v>
                </c:pt>
                <c:pt idx="10">
                  <c:v>241</c:v>
                </c:pt>
                <c:pt idx="11" formatCode="General">
                  <c:v>232</c:v>
                </c:pt>
                <c:pt idx="12" formatCode="General">
                  <c:v>210</c:v>
                </c:pt>
                <c:pt idx="13">
                  <c:v>225</c:v>
                </c:pt>
                <c:pt idx="14">
                  <c:v>238</c:v>
                </c:pt>
                <c:pt idx="15">
                  <c:v>194</c:v>
                </c:pt>
                <c:pt idx="16" formatCode="#,##0">
                  <c:v>206</c:v>
                </c:pt>
                <c:pt idx="17" formatCode="#,##0">
                  <c:v>156</c:v>
                </c:pt>
                <c:pt idx="18" formatCode="#,##0">
                  <c:v>199</c:v>
                </c:pt>
              </c:numCache>
            </c:numRef>
          </c:val>
        </c:ser>
        <c:ser>
          <c:idx val="1"/>
          <c:order val="1"/>
          <c:tx>
            <c:strRef>
              <c:f>'5.13-14'!$D$5</c:f>
              <c:strCache>
                <c:ptCount val="1"/>
                <c:pt idx="0">
                  <c:v>Zwaar gewonden opponenten</c:v>
                </c:pt>
              </c:strCache>
            </c:strRef>
          </c:tx>
          <c:spPr>
            <a:solidFill>
              <a:srgbClr val="002060"/>
            </a:solidFill>
            <a:ln>
              <a:noFill/>
            </a:ln>
          </c:spPr>
          <c:invertIfNegative val="0"/>
          <c:cat>
            <c:numRef>
              <c:f>'5.13-14'!$A$6:$A$24</c:f>
              <c:numCache>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'5.13-14'!$D$6:$D$24</c:f>
              <c:numCache>
                <c:formatCode>0</c:formatCode>
                <c:ptCount val="19"/>
                <c:pt idx="0">
                  <c:v>1037</c:v>
                </c:pt>
                <c:pt idx="1">
                  <c:v>1019</c:v>
                </c:pt>
                <c:pt idx="2">
                  <c:v>912</c:v>
                </c:pt>
                <c:pt idx="3">
                  <c:v>989</c:v>
                </c:pt>
                <c:pt idx="4">
                  <c:v>834</c:v>
                </c:pt>
                <c:pt idx="5">
                  <c:v>793</c:v>
                </c:pt>
                <c:pt idx="6">
                  <c:v>860</c:v>
                </c:pt>
                <c:pt idx="7">
                  <c:v>779</c:v>
                </c:pt>
                <c:pt idx="8">
                  <c:v>935</c:v>
                </c:pt>
                <c:pt idx="9">
                  <c:v>939</c:v>
                </c:pt>
                <c:pt idx="10">
                  <c:v>795</c:v>
                </c:pt>
                <c:pt idx="11">
                  <c:v>728</c:v>
                </c:pt>
                <c:pt idx="12">
                  <c:v>535</c:v>
                </c:pt>
                <c:pt idx="13">
                  <c:v>468</c:v>
                </c:pt>
                <c:pt idx="14">
                  <c:v>570</c:v>
                </c:pt>
                <c:pt idx="15">
                  <c:v>563</c:v>
                </c:pt>
                <c:pt idx="16">
                  <c:v>588</c:v>
                </c:pt>
                <c:pt idx="17">
                  <c:v>544</c:v>
                </c:pt>
                <c:pt idx="18">
                  <c:v>520</c:v>
                </c:pt>
              </c:numCache>
            </c:numRef>
          </c:val>
        </c:ser>
        <c:ser>
          <c:idx val="5"/>
          <c:order val="4"/>
          <c:tx>
            <c:strRef>
              <c:f>'5.13-14'!$O$28</c:f>
              <c:strCache>
                <c:ptCount val="1"/>
                <c:pt idx="0">
                  <c:v>Licht gewonden inzittenden</c:v>
                </c:pt>
              </c:strCache>
            </c:strRef>
          </c:tx>
          <c:spPr>
            <a:solidFill>
              <a:srgbClr val="92D050"/>
            </a:solidFill>
            <a:ln>
              <a:noFill/>
            </a:ln>
          </c:spPr>
          <c:invertIfNegative val="0"/>
          <c:cat>
            <c:numRef>
              <c:f>'5.13-14'!$A$6:$A$24</c:f>
              <c:numCache>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'5.13-14'!$O$29:$O$47</c:f>
              <c:numCache>
                <c:formatCode>0</c:formatCode>
                <c:ptCount val="19"/>
                <c:pt idx="0">
                  <c:v>1313</c:v>
                </c:pt>
                <c:pt idx="1">
                  <c:v>1358</c:v>
                </c:pt>
                <c:pt idx="2">
                  <c:v>1432</c:v>
                </c:pt>
                <c:pt idx="3">
                  <c:v>1466</c:v>
                </c:pt>
                <c:pt idx="4">
                  <c:v>1571</c:v>
                </c:pt>
                <c:pt idx="5">
                  <c:v>1703</c:v>
                </c:pt>
                <c:pt idx="6">
                  <c:v>1684</c:v>
                </c:pt>
                <c:pt idx="7">
                  <c:v>1704</c:v>
                </c:pt>
                <c:pt idx="8" formatCode="General">
                  <c:v>1625</c:v>
                </c:pt>
                <c:pt idx="9" formatCode="General">
                  <c:v>1590</c:v>
                </c:pt>
                <c:pt idx="10" formatCode="General">
                  <c:v>1839</c:v>
                </c:pt>
                <c:pt idx="11" formatCode="General">
                  <c:v>1971</c:v>
                </c:pt>
                <c:pt idx="12" formatCode="General">
                  <c:v>1912</c:v>
                </c:pt>
                <c:pt idx="13">
                  <c:v>1888</c:v>
                </c:pt>
                <c:pt idx="14">
                  <c:v>1791</c:v>
                </c:pt>
                <c:pt idx="15">
                  <c:v>1703</c:v>
                </c:pt>
                <c:pt idx="16" formatCode="#,##0">
                  <c:v>1726</c:v>
                </c:pt>
                <c:pt idx="17" formatCode="#,##0">
                  <c:v>1654</c:v>
                </c:pt>
                <c:pt idx="18" formatCode="#,##0">
                  <c:v>1590</c:v>
                </c:pt>
              </c:numCache>
            </c:numRef>
          </c:val>
        </c:ser>
        <c:ser>
          <c:idx val="0"/>
          <c:order val="5"/>
          <c:tx>
            <c:strRef>
              <c:f>'5.13-14'!$E$5</c:f>
              <c:strCache>
                <c:ptCount val="1"/>
                <c:pt idx="0">
                  <c:v>Licht gewonden opponenten</c:v>
                </c:pt>
              </c:strCache>
            </c:strRef>
          </c:tx>
          <c:spPr>
            <a:solidFill>
              <a:srgbClr val="00B050"/>
            </a:solidFill>
            <a:ln>
              <a:noFill/>
            </a:ln>
          </c:spPr>
          <c:invertIfNegative val="0"/>
          <c:cat>
            <c:numRef>
              <c:f>'5.13-14'!$A$6:$A$24</c:f>
              <c:numCache>
                <c:formatCode>General</c:formatCode>
                <c:ptCount val="1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numCache>
            </c:numRef>
          </c:cat>
          <c:val>
            <c:numRef>
              <c:f>'5.13-14'!$E$6:$E$24</c:f>
              <c:numCache>
                <c:formatCode>0</c:formatCode>
                <c:ptCount val="19"/>
                <c:pt idx="0">
                  <c:v>3746</c:v>
                </c:pt>
                <c:pt idx="1">
                  <c:v>3559</c:v>
                </c:pt>
                <c:pt idx="2">
                  <c:v>3380</c:v>
                </c:pt>
                <c:pt idx="3">
                  <c:v>3587</c:v>
                </c:pt>
                <c:pt idx="4">
                  <c:v>3296</c:v>
                </c:pt>
                <c:pt idx="5">
                  <c:v>3278</c:v>
                </c:pt>
                <c:pt idx="6">
                  <c:v>3527</c:v>
                </c:pt>
                <c:pt idx="7">
                  <c:v>3729</c:v>
                </c:pt>
                <c:pt idx="8">
                  <c:v>4250</c:v>
                </c:pt>
                <c:pt idx="9">
                  <c:v>4373</c:v>
                </c:pt>
                <c:pt idx="10">
                  <c:v>4132</c:v>
                </c:pt>
                <c:pt idx="11">
                  <c:v>3703</c:v>
                </c:pt>
                <c:pt idx="12">
                  <c:v>3269</c:v>
                </c:pt>
                <c:pt idx="13">
                  <c:v>3428</c:v>
                </c:pt>
                <c:pt idx="14">
                  <c:v>3875</c:v>
                </c:pt>
                <c:pt idx="15">
                  <c:v>4095</c:v>
                </c:pt>
                <c:pt idx="16">
                  <c:v>4233</c:v>
                </c:pt>
                <c:pt idx="17">
                  <c:v>4724</c:v>
                </c:pt>
                <c:pt idx="18">
                  <c:v>4585</c:v>
                </c:pt>
              </c:numCache>
            </c:numRef>
          </c:val>
        </c:ser>
        <c:dLbls>
          <c:showLegendKey val="0"/>
          <c:showVal val="0"/>
          <c:showCatName val="0"/>
          <c:showSerName val="0"/>
          <c:showPercent val="0"/>
          <c:showBubbleSize val="0"/>
        </c:dLbls>
        <c:gapWidth val="150"/>
        <c:overlap val="100"/>
        <c:axId val="88938368"/>
        <c:axId val="88939904"/>
      </c:barChart>
      <c:lineChart>
        <c:grouping val="standard"/>
        <c:varyColors val="0"/>
        <c:ser>
          <c:idx val="2"/>
          <c:order val="2"/>
          <c:tx>
            <c:strRef>
              <c:f>'5.13-14'!$C$5</c:f>
              <c:strCache>
                <c:ptCount val="1"/>
                <c:pt idx="0">
                  <c:v>Doden opponenten (-30 dagen)</c:v>
                </c:pt>
              </c:strCache>
            </c:strRef>
          </c:tx>
          <c:spPr>
            <a:ln w="22225">
              <a:solidFill>
                <a:srgbClr val="7030A0"/>
              </a:solidFill>
            </a:ln>
          </c:spPr>
          <c:marker>
            <c:symbol val="diamond"/>
            <c:size val="7"/>
            <c:spPr>
              <a:solidFill>
                <a:srgbClr val="7030A0"/>
              </a:solidFill>
              <a:ln>
                <a:noFill/>
              </a:ln>
            </c:spPr>
          </c:marker>
          <c:cat>
            <c:numRef>
              <c:f>'5.13-14'!$A$6:$A$22</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'5.13-14'!$C$6:$C$24</c:f>
              <c:numCache>
                <c:formatCode>0</c:formatCode>
                <c:ptCount val="19"/>
                <c:pt idx="0">
                  <c:v>216</c:v>
                </c:pt>
                <c:pt idx="1">
                  <c:v>193</c:v>
                </c:pt>
                <c:pt idx="2">
                  <c:v>160</c:v>
                </c:pt>
                <c:pt idx="3">
                  <c:v>163</c:v>
                </c:pt>
                <c:pt idx="4">
                  <c:v>146</c:v>
                </c:pt>
                <c:pt idx="5">
                  <c:v>144</c:v>
                </c:pt>
                <c:pt idx="6">
                  <c:v>148</c:v>
                </c:pt>
                <c:pt idx="7">
                  <c:v>187</c:v>
                </c:pt>
                <c:pt idx="8">
                  <c:v>200</c:v>
                </c:pt>
                <c:pt idx="9">
                  <c:v>194</c:v>
                </c:pt>
                <c:pt idx="10">
                  <c:v>165</c:v>
                </c:pt>
                <c:pt idx="11">
                  <c:v>154</c:v>
                </c:pt>
                <c:pt idx="12">
                  <c:v>95</c:v>
                </c:pt>
                <c:pt idx="13">
                  <c:v>121</c:v>
                </c:pt>
                <c:pt idx="14">
                  <c:v>135</c:v>
                </c:pt>
                <c:pt idx="15">
                  <c:v>118</c:v>
                </c:pt>
                <c:pt idx="16">
                  <c:v>135</c:v>
                </c:pt>
                <c:pt idx="17">
                  <c:v>86</c:v>
                </c:pt>
                <c:pt idx="18">
                  <c:v>91</c:v>
                </c:pt>
              </c:numCache>
            </c:numRef>
          </c:val>
          <c:smooth val="1"/>
        </c:ser>
        <c:ser>
          <c:idx val="3"/>
          <c:order val="3"/>
          <c:tx>
            <c:strRef>
              <c:f>'5.13-14'!$M$28</c:f>
              <c:strCache>
                <c:ptCount val="1"/>
                <c:pt idx="0">
                  <c:v>Doden inzittenden (-30 dagen)</c:v>
                </c:pt>
              </c:strCache>
            </c:strRef>
          </c:tx>
          <c:spPr>
            <a:ln w="22225"/>
          </c:spPr>
          <c:marker>
            <c:symbol val="diamond"/>
            <c:size val="5"/>
          </c:marker>
          <c:val>
            <c:numRef>
              <c:f>'5.13-14'!$M$29:$M$47</c:f>
              <c:numCache>
                <c:formatCode>0</c:formatCode>
                <c:ptCount val="19"/>
                <c:pt idx="0">
                  <c:v>26</c:v>
                </c:pt>
                <c:pt idx="1">
                  <c:v>24</c:v>
                </c:pt>
                <c:pt idx="2">
                  <c:v>36</c:v>
                </c:pt>
                <c:pt idx="3">
                  <c:v>37</c:v>
                </c:pt>
                <c:pt idx="4">
                  <c:v>41</c:v>
                </c:pt>
                <c:pt idx="5">
                  <c:v>46</c:v>
                </c:pt>
                <c:pt idx="6">
                  <c:v>48</c:v>
                </c:pt>
                <c:pt idx="7">
                  <c:v>30</c:v>
                </c:pt>
                <c:pt idx="8">
                  <c:v>22</c:v>
                </c:pt>
                <c:pt idx="9">
                  <c:v>32</c:v>
                </c:pt>
                <c:pt idx="10">
                  <c:v>31</c:v>
                </c:pt>
                <c:pt idx="11" formatCode="General">
                  <c:v>28</c:v>
                </c:pt>
                <c:pt idx="12" formatCode="General">
                  <c:v>39</c:v>
                </c:pt>
                <c:pt idx="13">
                  <c:v>40</c:v>
                </c:pt>
                <c:pt idx="14">
                  <c:v>35</c:v>
                </c:pt>
                <c:pt idx="15">
                  <c:v>30</c:v>
                </c:pt>
                <c:pt idx="16" formatCode="#,##0">
                  <c:v>23</c:v>
                </c:pt>
                <c:pt idx="17" formatCode="#,##0">
                  <c:v>19</c:v>
                </c:pt>
                <c:pt idx="18" formatCode="#,##0">
                  <c:v>29</c:v>
                </c:pt>
              </c:numCache>
            </c:numRef>
          </c:val>
          <c:smooth val="0"/>
        </c:ser>
        <c:dLbls>
          <c:showLegendKey val="0"/>
          <c:showVal val="0"/>
          <c:showCatName val="0"/>
          <c:showSerName val="0"/>
          <c:showPercent val="0"/>
          <c:showBubbleSize val="0"/>
        </c:dLbls>
        <c:marker val="1"/>
        <c:smooth val="0"/>
        <c:axId val="88944000"/>
        <c:axId val="88942080"/>
      </c:lineChart>
      <c:dateAx>
        <c:axId val="88938368"/>
        <c:scaling>
          <c:orientation val="minMax"/>
        </c:scaling>
        <c:delete val="0"/>
        <c:axPos val="b"/>
        <c:numFmt formatCode="General" sourceLinked="0"/>
        <c:majorTickMark val="out"/>
        <c:minorTickMark val="none"/>
        <c:tickLblPos val="low"/>
        <c:txPr>
          <a:bodyPr rot="-2700000" vert="horz"/>
          <a:lstStyle/>
          <a:p>
            <a:pPr>
              <a:defRPr/>
            </a:pPr>
            <a:endParaRPr lang="nl-BE"/>
          </a:p>
        </c:txPr>
        <c:crossAx val="88939904"/>
        <c:crosses val="autoZero"/>
        <c:auto val="0"/>
        <c:lblOffset val="100"/>
        <c:baseTimeUnit val="days"/>
        <c:majorUnit val="1"/>
        <c:minorUnit val="1"/>
      </c:dateAx>
      <c:valAx>
        <c:axId val="88939904"/>
        <c:scaling>
          <c:orientation val="minMax"/>
        </c:scaling>
        <c:delete val="0"/>
        <c:axPos val="l"/>
        <c:majorGridlines>
          <c:spPr>
            <a:ln w="6350" cap="rnd">
              <a:solidFill>
                <a:sysClr val="window" lastClr="FFFFFF">
                  <a:lumMod val="75000"/>
                </a:sysClr>
              </a:solidFill>
            </a:ln>
            <a:effectLst/>
          </c:spPr>
        </c:majorGridlines>
        <c:title>
          <c:tx>
            <c:rich>
              <a:bodyPr/>
              <a:lstStyle/>
              <a:p>
                <a:pPr>
                  <a:defRPr b="0"/>
                </a:pPr>
                <a:r>
                  <a:rPr lang="nl-BE" b="0"/>
                  <a:t>aantal gewonden</a:t>
                </a:r>
              </a:p>
            </c:rich>
          </c:tx>
          <c:layout>
            <c:manualLayout>
              <c:xMode val="edge"/>
              <c:yMode val="edge"/>
              <c:x val="1.3434437865724871E-2"/>
              <c:y val="0.40338653788966033"/>
            </c:manualLayout>
          </c:layout>
          <c:overlay val="0"/>
        </c:title>
        <c:numFmt formatCode="0" sourceLinked="1"/>
        <c:majorTickMark val="none"/>
        <c:minorTickMark val="none"/>
        <c:tickLblPos val="nextTo"/>
        <c:txPr>
          <a:bodyPr rot="0" vert="horz"/>
          <a:lstStyle/>
          <a:p>
            <a:pPr>
              <a:defRPr/>
            </a:pPr>
            <a:endParaRPr lang="nl-BE"/>
          </a:p>
        </c:txPr>
        <c:crossAx val="88938368"/>
        <c:crosses val="autoZero"/>
        <c:crossBetween val="between"/>
      </c:valAx>
      <c:valAx>
        <c:axId val="88942080"/>
        <c:scaling>
          <c:orientation val="minMax"/>
        </c:scaling>
        <c:delete val="0"/>
        <c:axPos val="r"/>
        <c:title>
          <c:tx>
            <c:rich>
              <a:bodyPr rot="5400000" vert="horz"/>
              <a:lstStyle/>
              <a:p>
                <a:pPr>
                  <a:defRPr b="0"/>
                </a:pPr>
                <a:r>
                  <a:rPr lang="en-US" b="0"/>
                  <a:t>aantal doden - 30 dagen</a:t>
                </a:r>
              </a:p>
            </c:rich>
          </c:tx>
          <c:layout/>
          <c:overlay val="0"/>
        </c:title>
        <c:numFmt formatCode="0" sourceLinked="1"/>
        <c:majorTickMark val="out"/>
        <c:minorTickMark val="none"/>
        <c:tickLblPos val="nextTo"/>
        <c:crossAx val="88944000"/>
        <c:crosses val="max"/>
        <c:crossBetween val="between"/>
      </c:valAx>
      <c:catAx>
        <c:axId val="88944000"/>
        <c:scaling>
          <c:orientation val="minMax"/>
        </c:scaling>
        <c:delete val="1"/>
        <c:axPos val="b"/>
        <c:numFmt formatCode="General" sourceLinked="1"/>
        <c:majorTickMark val="out"/>
        <c:minorTickMark val="none"/>
        <c:tickLblPos val="none"/>
        <c:crossAx val="88942080"/>
        <c:crosses val="autoZero"/>
        <c:auto val="1"/>
        <c:lblAlgn val="ctr"/>
        <c:lblOffset val="100"/>
        <c:noMultiLvlLbl val="0"/>
      </c:cat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6.1157870370370356E-2"/>
          <c:y val="2.3598888040675798E-2"/>
          <c:w val="0.88879119069209445"/>
          <c:h val="0.13752860633800085"/>
        </c:manualLayout>
      </c:layout>
      <c:overlay val="0"/>
    </c:legend>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233" r="0.75000000000000233"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860625943130122E-2"/>
          <c:y val="0.14500285934660367"/>
          <c:w val="0.85134669774825977"/>
          <c:h val="0.79024850876425345"/>
        </c:manualLayout>
      </c:layout>
      <c:lineChart>
        <c:grouping val="standard"/>
        <c:varyColors val="0"/>
        <c:ser>
          <c:idx val="0"/>
          <c:order val="0"/>
          <c:tx>
            <c:strRef>
              <c:f>'5.15'!$A$29</c:f>
              <c:strCache>
                <c:ptCount val="1"/>
                <c:pt idx="0">
                  <c:v>Vlaams Gewest</c:v>
                </c:pt>
              </c:strCache>
            </c:strRef>
          </c:tx>
          <c:spPr>
            <a:ln w="38100"/>
          </c:spPr>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'5.15'!$D$29:$M$29</c:f>
              <c:numCache>
                <c:formatCode>0.0</c:formatCode>
                <c:ptCount val="10"/>
                <c:pt idx="0">
                  <c:v>19.58886488555331</c:v>
                </c:pt>
                <c:pt idx="1">
                  <c:v>15.177916032099123</c:v>
                </c:pt>
                <c:pt idx="2">
                  <c:v>16.622274113268166</c:v>
                </c:pt>
                <c:pt idx="3">
                  <c:v>17.871441783530177</c:v>
                </c:pt>
                <c:pt idx="4">
                  <c:v>13.818971473694601</c:v>
                </c:pt>
                <c:pt idx="5">
                  <c:v>17.327509546476957</c:v>
                </c:pt>
                <c:pt idx="6">
                  <c:v>13.470527135808881</c:v>
                </c:pt>
                <c:pt idx="7">
                  <c:v>11.596299942807693</c:v>
                </c:pt>
                <c:pt idx="8">
                  <c:v>10.076802831997464</c:v>
                </c:pt>
                <c:pt idx="9">
                  <c:v>11.54015182413441</c:v>
                </c:pt>
              </c:numCache>
            </c:numRef>
          </c:val>
          <c:smooth val="0"/>
        </c:ser>
        <c:ser>
          <c:idx val="1"/>
          <c:order val="1"/>
          <c:tx>
            <c:strRef>
              <c:f>'5.15'!$A$30</c:f>
              <c:strCache>
                <c:ptCount val="1"/>
                <c:pt idx="0">
                  <c:v>België</c:v>
                </c:pt>
              </c:strCache>
            </c:strRef>
          </c:tx>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'5.15'!$D$30:$M$30</c:f>
              <c:numCache>
                <c:formatCode>0.0</c:formatCode>
                <c:ptCount val="10"/>
                <c:pt idx="0">
                  <c:v>17.265251982957839</c:v>
                </c:pt>
                <c:pt idx="1">
                  <c:v>13.132681411577851</c:v>
                </c:pt>
                <c:pt idx="2">
                  <c:v>13.754733479915828</c:v>
                </c:pt>
                <c:pt idx="3">
                  <c:v>15.412816494049503</c:v>
                </c:pt>
                <c:pt idx="4">
                  <c:v>12.652950867925837</c:v>
                </c:pt>
                <c:pt idx="5">
                  <c:v>14.738485416552113</c:v>
                </c:pt>
                <c:pt idx="6">
                  <c:v>11.437286265712908</c:v>
                </c:pt>
                <c:pt idx="7">
                  <c:v>10.880603510808065</c:v>
                </c:pt>
                <c:pt idx="8">
                  <c:v>10.239942139714325</c:v>
                </c:pt>
                <c:pt idx="9">
                  <c:v>10.54484294456376</c:v>
                </c:pt>
              </c:numCache>
            </c:numRef>
          </c:val>
          <c:smooth val="0"/>
        </c:ser>
        <c:ser>
          <c:idx val="4"/>
          <c:order val="2"/>
          <c:tx>
            <c:strRef>
              <c:f>'5.15'!$A$31</c:f>
              <c:strCache>
                <c:ptCount val="1"/>
                <c:pt idx="0">
                  <c:v>Duitsland</c:v>
                </c:pt>
              </c:strCache>
            </c:strRef>
          </c:tx>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'5.15'!$D$31:$M$31</c:f>
              <c:numCache>
                <c:formatCode>0.0</c:formatCode>
                <c:ptCount val="10"/>
                <c:pt idx="0">
                  <c:v>10.140670384920561</c:v>
                </c:pt>
                <c:pt idx="1">
                  <c:v>9.8743976617426323</c:v>
                </c:pt>
                <c:pt idx="2">
                  <c:v>8.9420217845825505</c:v>
                </c:pt>
                <c:pt idx="3">
                  <c:v>8.2908237707953774</c:v>
                </c:pt>
                <c:pt idx="4">
                  <c:v>8.7217065383504284</c:v>
                </c:pt>
                <c:pt idx="5">
                  <c:v>8.345997503781394</c:v>
                </c:pt>
                <c:pt idx="6">
                  <c:v>7.6017567818039291</c:v>
                </c:pt>
                <c:pt idx="7">
                  <c:v>6.5363975639919412</c:v>
                </c:pt>
                <c:pt idx="8">
                  <c:v>6.5279372426117783</c:v>
                </c:pt>
              </c:numCache>
            </c:numRef>
          </c:val>
          <c:smooth val="0"/>
        </c:ser>
        <c:ser>
          <c:idx val="8"/>
          <c:order val="3"/>
          <c:tx>
            <c:strRef>
              <c:f>'5.15'!$A$32</c:f>
              <c:strCache>
                <c:ptCount val="1"/>
                <c:pt idx="0">
                  <c:v>Frankrijk</c:v>
                </c:pt>
              </c:strCache>
            </c:strRef>
          </c:tx>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'5.15'!$D$32:$M$32</c:f>
              <c:numCache>
                <c:formatCode>0.0</c:formatCode>
                <c:ptCount val="10"/>
                <c:pt idx="0">
                  <c:v>16.084908520176043</c:v>
                </c:pt>
                <c:pt idx="1">
                  <c:v>12.252665876202684</c:v>
                </c:pt>
                <c:pt idx="2">
                  <c:v>11.670795404519161</c:v>
                </c:pt>
                <c:pt idx="3">
                  <c:v>11.565505926365962</c:v>
                </c:pt>
                <c:pt idx="4">
                  <c:v>10.801896926971031</c:v>
                </c:pt>
                <c:pt idx="5">
                  <c:v>10.338586346011272</c:v>
                </c:pt>
                <c:pt idx="6">
                  <c:v>9.311453479923733</c:v>
                </c:pt>
                <c:pt idx="7">
                  <c:v>7.8010604034242235</c:v>
                </c:pt>
                <c:pt idx="8">
                  <c:v>8.5371136167333361</c:v>
                </c:pt>
              </c:numCache>
            </c:numRef>
          </c:val>
          <c:smooth val="0"/>
        </c:ser>
        <c:ser>
          <c:idx val="9"/>
          <c:order val="4"/>
          <c:cat>
            <c:numRef>
              <c:f>'[4]5.15'!$D$28:$M$28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'[4]5.15'!$H$33:$L$33</c:f>
              <c:numCache>
                <c:formatCode>General</c:formatCode>
                <c:ptCount val="5"/>
                <c:pt idx="0">
                  <c:v>0</c:v>
                </c:pt>
                <c:pt idx="1">
                  <c:v>0</c:v>
                </c:pt>
                <c:pt idx="2">
                  <c:v>0</c:v>
                </c:pt>
                <c:pt idx="3">
                  <c:v>0</c:v>
                </c:pt>
                <c:pt idx="4">
                  <c:v>0</c:v>
                </c:pt>
              </c:numCache>
            </c:numRef>
          </c:val>
          <c:smooth val="0"/>
        </c:ser>
        <c:ser>
          <c:idx val="10"/>
          <c:order val="5"/>
          <c:tx>
            <c:strRef>
              <c:f>'5.15'!$A$34</c:f>
              <c:strCache>
                <c:ptCount val="1"/>
                <c:pt idx="0">
                  <c:v>Luxemburg</c:v>
                </c:pt>
              </c:strCache>
            </c:strRef>
          </c:tx>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'5.15'!$D$34:$M$34</c:f>
              <c:numCache>
                <c:formatCode>0.0</c:formatCode>
                <c:ptCount val="10"/>
                <c:pt idx="0">
                  <c:v>27.02398378560973</c:v>
                </c:pt>
                <c:pt idx="1">
                  <c:v>20.075842070042384</c:v>
                </c:pt>
                <c:pt idx="2">
                  <c:v>13.187972569017058</c:v>
                </c:pt>
                <c:pt idx="3">
                  <c:v>8.672462762613014</c:v>
                </c:pt>
                <c:pt idx="4">
                  <c:v>14.922636787284208</c:v>
                </c:pt>
                <c:pt idx="5">
                  <c:v>14.700107310783368</c:v>
                </c:pt>
                <c:pt idx="6">
                  <c:v>4.1339481892273442</c:v>
                </c:pt>
                <c:pt idx="7">
                  <c:v>4.0526849037487338</c:v>
                </c:pt>
                <c:pt idx="8">
                  <c:v>17.925930057004457</c:v>
                </c:pt>
              </c:numCache>
            </c:numRef>
          </c:val>
          <c:smooth val="0"/>
        </c:ser>
        <c:ser>
          <c:idx val="11"/>
          <c:order val="6"/>
          <c:tx>
            <c:strRef>
              <c:f>'5.15'!$A$35</c:f>
              <c:strCache>
                <c:ptCount val="1"/>
                <c:pt idx="0">
                  <c:v>Nederland</c:v>
                </c:pt>
              </c:strCache>
            </c:strRef>
          </c:tx>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'5.15'!$D$35:$M$35</c:f>
              <c:numCache>
                <c:formatCode>0.0</c:formatCode>
                <c:ptCount val="10"/>
                <c:pt idx="0">
                  <c:v>8.0097930586139903</c:v>
                </c:pt>
                <c:pt idx="1">
                  <c:v>9.7575604419112683</c:v>
                </c:pt>
                <c:pt idx="2">
                  <c:v>8.4266041547956103</c:v>
                </c:pt>
                <c:pt idx="3">
                  <c:v>6.3168768673883928</c:v>
                </c:pt>
                <c:pt idx="4">
                  <c:v>7.8975352955545457</c:v>
                </c:pt>
                <c:pt idx="5">
                  <c:v>7.5192603101896616</c:v>
                </c:pt>
                <c:pt idx="6">
                  <c:v>6.5222430737588279</c:v>
                </c:pt>
                <c:pt idx="7">
                  <c:v>5.7625395742405265</c:v>
                </c:pt>
                <c:pt idx="8">
                  <c:v>5.8</c:v>
                </c:pt>
              </c:numCache>
            </c:numRef>
          </c:val>
          <c:smooth val="0"/>
        </c:ser>
        <c:ser>
          <c:idx val="16"/>
          <c:order val="7"/>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'5.15'!#REF!</c:f>
              <c:numCache>
                <c:formatCode>General</c:formatCode>
                <c:ptCount val="1"/>
                <c:pt idx="0">
                  <c:v>1</c:v>
                </c:pt>
              </c:numCache>
            </c:numRef>
          </c:val>
          <c:smooth val="0"/>
        </c:ser>
        <c:ser>
          <c:idx val="19"/>
          <c:order val="8"/>
          <c:tx>
            <c:strRef>
              <c:f>'5.15'!$A$36</c:f>
              <c:strCache>
                <c:ptCount val="1"/>
                <c:pt idx="0">
                  <c:v>Verenigd Koninkrijk</c:v>
                </c:pt>
              </c:strCache>
            </c:strRef>
          </c:tx>
          <c:cat>
            <c:numRef>
              <c:f>'5.15'!$D$28:$M$28</c:f>
              <c:numCache>
                <c:formatCode>General</c:formatCode>
                <c:ptCount val="10"/>
                <c:pt idx="0">
                  <c:v>2002</c:v>
                </c:pt>
                <c:pt idx="1">
                  <c:v>2003</c:v>
                </c:pt>
                <c:pt idx="2">
                  <c:v>2004</c:v>
                </c:pt>
                <c:pt idx="3">
                  <c:v>2005</c:v>
                </c:pt>
                <c:pt idx="4">
                  <c:v>2006</c:v>
                </c:pt>
                <c:pt idx="5">
                  <c:v>2007</c:v>
                </c:pt>
                <c:pt idx="6">
                  <c:v>2008</c:v>
                </c:pt>
                <c:pt idx="7">
                  <c:v>2009</c:v>
                </c:pt>
                <c:pt idx="8">
                  <c:v>2010</c:v>
                </c:pt>
                <c:pt idx="9">
                  <c:v>2011</c:v>
                </c:pt>
              </c:numCache>
            </c:numRef>
          </c:cat>
          <c:val>
            <c:numRef>
              <c:f>'5.15'!$D$36:$M$36</c:f>
              <c:numCache>
                <c:formatCode>0.0</c:formatCode>
                <c:ptCount val="10"/>
                <c:pt idx="0">
                  <c:v>9.473768789177031</c:v>
                </c:pt>
                <c:pt idx="1">
                  <c:v>9.2200820116199953</c:v>
                </c:pt>
                <c:pt idx="2">
                  <c:v>8.0070975716935493</c:v>
                </c:pt>
                <c:pt idx="3">
                  <c:v>8.4945217413536387</c:v>
                </c:pt>
                <c:pt idx="4">
                  <c:v>7.1842507715372168</c:v>
                </c:pt>
                <c:pt idx="5">
                  <c:v>7.3871348620677137</c:v>
                </c:pt>
                <c:pt idx="6">
                  <c:v>6.2099670592297338</c:v>
                </c:pt>
                <c:pt idx="7">
                  <c:v>4.6594622288974294</c:v>
                </c:pt>
                <c:pt idx="8">
                  <c:v>4.5112639782594188</c:v>
                </c:pt>
              </c:numCache>
            </c:numRef>
          </c:val>
          <c:smooth val="0"/>
        </c:ser>
        <c:dLbls>
          <c:showLegendKey val="0"/>
          <c:showVal val="0"/>
          <c:showCatName val="0"/>
          <c:showSerName val="0"/>
          <c:showPercent val="0"/>
          <c:showBubbleSize val="0"/>
        </c:dLbls>
        <c:marker val="1"/>
        <c:smooth val="0"/>
        <c:axId val="160278400"/>
        <c:axId val="160279936"/>
      </c:lineChart>
      <c:catAx>
        <c:axId val="160278400"/>
        <c:scaling>
          <c:orientation val="minMax"/>
        </c:scaling>
        <c:delete val="0"/>
        <c:axPos val="b"/>
        <c:numFmt formatCode="General" sourceLinked="1"/>
        <c:majorTickMark val="out"/>
        <c:minorTickMark val="none"/>
        <c:tickLblPos val="nextTo"/>
        <c:crossAx val="160279936"/>
        <c:crosses val="autoZero"/>
        <c:auto val="1"/>
        <c:lblAlgn val="ctr"/>
        <c:lblOffset val="100"/>
        <c:noMultiLvlLbl val="0"/>
      </c:catAx>
      <c:valAx>
        <c:axId val="160279936"/>
        <c:scaling>
          <c:orientation val="minMax"/>
        </c:scaling>
        <c:delete val="0"/>
        <c:axPos val="l"/>
        <c:majorGridlines/>
        <c:title>
          <c:tx>
            <c:rich>
              <a:bodyPr rot="0" vert="horz"/>
              <a:lstStyle/>
              <a:p>
                <a:pPr>
                  <a:defRPr b="0"/>
                </a:pPr>
                <a:r>
                  <a:rPr lang="en-US" b="0"/>
                  <a:t>Aantal doden in ongevallen met zware vrachtwagens per miljoen inwoners</a:t>
                </a:r>
              </a:p>
            </c:rich>
          </c:tx>
          <c:layout>
            <c:manualLayout>
              <c:xMode val="edge"/>
              <c:yMode val="edge"/>
              <c:x val="8.5922518378382089E-3"/>
              <c:y val="1.7771907581033475E-2"/>
            </c:manualLayout>
          </c:layout>
          <c:overlay val="0"/>
        </c:title>
        <c:numFmt formatCode="0" sourceLinked="0"/>
        <c:majorTickMark val="out"/>
        <c:minorTickMark val="none"/>
        <c:tickLblPos val="nextTo"/>
        <c:crossAx val="160278400"/>
        <c:crosses val="autoZero"/>
        <c:crossBetween val="midCat"/>
      </c:valAx>
    </c:plotArea>
    <c:legend>
      <c:legendPos val="t"/>
      <c:legendEntry>
        <c:idx val="7"/>
        <c:delete val="1"/>
      </c:legendEntry>
      <c:layout>
        <c:manualLayout>
          <c:xMode val="edge"/>
          <c:yMode val="edge"/>
          <c:x val="0.24364900660907507"/>
          <c:y val="2.5846051150759813E-2"/>
          <c:w val="0.75635099339092482"/>
          <c:h val="9.584468761892744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788165556550529E-2"/>
          <c:y val="0.23696959755030622"/>
          <c:w val="0.89208988419003821"/>
          <c:h val="0.6470505249343832"/>
        </c:manualLayout>
      </c:layout>
      <c:lineChart>
        <c:grouping val="standard"/>
        <c:varyColors val="0"/>
        <c:ser>
          <c:idx val="0"/>
          <c:order val="0"/>
          <c:tx>
            <c:strRef>
              <c:f>'5.16-17-18'!$A$28</c:f>
              <c:strCache>
                <c:ptCount val="1"/>
                <c:pt idx="0">
                  <c:v>Vlaams Gewest*</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('5.16-17-18'!$Y$28,'5.16-17-18'!$AB$28,'5.16-17-18'!$AE$28,'5.16-17-18'!$AH$28,'5.16-17-18'!$AK$28,'5.16-17-18'!$AN$28,'5.16-17-18'!$AQ$28)</c:f>
              <c:numCache>
                <c:formatCode>0.0</c:formatCode>
                <c:ptCount val="7"/>
                <c:pt idx="0">
                  <c:v>4.7708353897278979</c:v>
                </c:pt>
                <c:pt idx="1">
                  <c:v>6.3752157765339748</c:v>
                </c:pt>
                <c:pt idx="2">
                  <c:v>6.4918203064139188</c:v>
                </c:pt>
                <c:pt idx="3">
                  <c:v>5.6370902499759614</c:v>
                </c:pt>
                <c:pt idx="4">
                  <c:v>4.7984775390464112</c:v>
                </c:pt>
                <c:pt idx="5">
                  <c:v>3.6469510379381216</c:v>
                </c:pt>
              </c:numCache>
            </c:numRef>
          </c:val>
          <c:smooth val="0"/>
        </c:ser>
        <c:ser>
          <c:idx val="1"/>
          <c:order val="1"/>
          <c:tx>
            <c:strRef>
              <c:f>'5.16-17-18'!$A$29</c:f>
              <c:strCache>
                <c:ptCount val="1"/>
                <c:pt idx="0">
                  <c:v>België*</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('5.16-17-18'!$Y$29,'5.16-17-18'!$AB$29,'5.16-17-18'!$AE$29,'5.16-17-18'!$AH$29,'5.16-17-18'!$AK$29,'5.16-17-18'!$AN$29,'5.16-17-18'!$AQ$29)</c:f>
              <c:numCache>
                <c:formatCode>0.0</c:formatCode>
                <c:ptCount val="7"/>
                <c:pt idx="0">
                  <c:v>4.7567484465886603</c:v>
                </c:pt>
                <c:pt idx="1">
                  <c:v>6.9913328258003613</c:v>
                </c:pt>
                <c:pt idx="2">
                  <c:v>6.0936361251749105</c:v>
                </c:pt>
                <c:pt idx="3">
                  <c:v>5.8587865058197277</c:v>
                </c:pt>
                <c:pt idx="4">
                  <c:v>4.4280830874440325</c:v>
                </c:pt>
                <c:pt idx="5">
                  <c:v>3.9997680134552196</c:v>
                </c:pt>
              </c:numCache>
            </c:numRef>
          </c:val>
          <c:smooth val="0"/>
        </c:ser>
        <c:ser>
          <c:idx val="2"/>
          <c:order val="2"/>
          <c:tx>
            <c:strRef>
              <c:f>'5.16-17-18'!$A$30</c:f>
              <c:strCache>
                <c:ptCount val="1"/>
                <c:pt idx="0">
                  <c:v>Duitsland</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('5.16-17-18'!$Y$30,'5.16-17-18'!$AB$30,'5.16-17-18'!$AE$30,'5.16-17-18'!$AH$30,'5.16-17-18'!$AK$30,'5.16-17-18'!$AN$30,'5.16-17-18'!$AQ$30)</c:f>
              <c:numCache>
                <c:formatCode>0.0</c:formatCode>
                <c:ptCount val="7"/>
                <c:pt idx="0">
                  <c:v>2.8506273108655784</c:v>
                </c:pt>
                <c:pt idx="1">
                  <c:v>2.6119206161761275</c:v>
                </c:pt>
                <c:pt idx="2">
                  <c:v>2.2257943857121902</c:v>
                </c:pt>
                <c:pt idx="3">
                  <c:v>1.9999425382363403</c:v>
                </c:pt>
                <c:pt idx="4">
                  <c:v>1.9803854556237979</c:v>
                </c:pt>
                <c:pt idx="5">
                  <c:v>2.1283986581694139</c:v>
                </c:pt>
                <c:pt idx="6">
                  <c:v>1.8816343724651008</c:v>
                </c:pt>
              </c:numCache>
            </c:numRef>
          </c:val>
          <c:smooth val="0"/>
        </c:ser>
        <c:ser>
          <c:idx val="3"/>
          <c:order val="3"/>
          <c:tx>
            <c:strRef>
              <c:f>'5.16-17-18'!$A$31</c:f>
              <c:strCache>
                <c:ptCount val="1"/>
                <c:pt idx="0">
                  <c:v>Frankrijk</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('5.16-17-18'!$Y$31,'5.16-17-18'!$AB$31,'5.16-17-18'!$AE$31,'5.16-17-18'!$AH$31,'5.16-17-18'!$AK$31,'5.16-17-18'!$AN$31,'5.16-17-18'!$AQ$31)</c:f>
              <c:numCache>
                <c:formatCode>0.0</c:formatCode>
                <c:ptCount val="7"/>
                <c:pt idx="0">
                  <c:v>3.2737813526837534</c:v>
                </c:pt>
                <c:pt idx="1">
                  <c:v>3.1267153234897314</c:v>
                </c:pt>
                <c:pt idx="2">
                  <c:v>3.280881259704671</c:v>
                </c:pt>
                <c:pt idx="3">
                  <c:v>3.0769122706732994</c:v>
                </c:pt>
                <c:pt idx="4">
                  <c:v>3.1086228930496387</c:v>
                </c:pt>
                <c:pt idx="5">
                  <c:v>3.0925500054950459</c:v>
                </c:pt>
                <c:pt idx="6">
                  <c:v>3.0767947770536135</c:v>
                </c:pt>
              </c:numCache>
            </c:numRef>
          </c:val>
          <c:smooth val="0"/>
        </c:ser>
        <c:ser>
          <c:idx val="4"/>
          <c:order val="4"/>
          <c:tx>
            <c:strRef>
              <c:f>'5.16-17-18'!$A$32</c:f>
              <c:strCache>
                <c:ptCount val="1"/>
                <c:pt idx="0">
                  <c:v>Luxemburg</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('5.16-17-18'!$Y$32,'5.16-17-18'!$AB$32,'5.16-17-18'!$AE$32,'5.16-17-18'!$AH$32,'5.16-17-18'!$AK$32,'5.16-17-18'!$AN$32,'5.16-17-18'!$AQ$32)</c:f>
              <c:numCache>
                <c:formatCode>0.0</c:formatCode>
                <c:ptCount val="7"/>
                <c:pt idx="0">
                  <c:v>4.2636105106526312</c:v>
                </c:pt>
                <c:pt idx="1">
                  <c:v>8.4000613204476391</c:v>
                </c:pt>
                <c:pt idx="2">
                  <c:v>0</c:v>
                </c:pt>
                <c:pt idx="3">
                  <c:v>0</c:v>
                </c:pt>
                <c:pt idx="4">
                  <c:v>1.9917700063338286</c:v>
                </c:pt>
                <c:pt idx="5">
                  <c:v>1.9537355423569867</c:v>
                </c:pt>
                <c:pt idx="6">
                  <c:v>1.9052953874703964</c:v>
                </c:pt>
              </c:numCache>
            </c:numRef>
          </c:val>
          <c:smooth val="0"/>
        </c:ser>
        <c:ser>
          <c:idx val="5"/>
          <c:order val="5"/>
          <c:tx>
            <c:strRef>
              <c:f>'5.16-17-18'!$A$33</c:f>
              <c:strCache>
                <c:ptCount val="1"/>
                <c:pt idx="0">
                  <c:v>Nederland</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('5.16-17-18'!$Y$33,'5.16-17-18'!$AB$33,'5.16-17-18'!$AE$33,'5.16-17-18'!$AH$33,'5.16-17-18'!$AK$33,'5.16-17-18'!$AN$33,'5.16-17-18'!$AQ$33)</c:f>
              <c:numCache>
                <c:formatCode>0.0</c:formatCode>
                <c:ptCount val="7"/>
                <c:pt idx="0">
                  <c:v>1.8366361152452431</c:v>
                </c:pt>
                <c:pt idx="1">
                  <c:v>2.5675523010403722</c:v>
                </c:pt>
                <c:pt idx="2">
                  <c:v>2.4991772525617941</c:v>
                </c:pt>
                <c:pt idx="3">
                  <c:v>1.6984327166182605</c:v>
                </c:pt>
                <c:pt idx="4">
                  <c:v>1.5686284920008093</c:v>
                </c:pt>
                <c:pt idx="5">
                  <c:v>1.2007829825516028</c:v>
                </c:pt>
                <c:pt idx="6">
                  <c:v>1.3747472557056195</c:v>
                </c:pt>
              </c:numCache>
            </c:numRef>
          </c:val>
          <c:smooth val="0"/>
        </c:ser>
        <c:ser>
          <c:idx val="6"/>
          <c:order val="6"/>
          <c:tx>
            <c:strRef>
              <c:f>'5.16-17-18'!$A$34</c:f>
              <c:strCache>
                <c:ptCount val="1"/>
                <c:pt idx="0">
                  <c:v>Verenigd Koninkrijk</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('5.16-17-18'!$Y$34,'5.16-17-18'!$AB$34,'5.16-17-18'!$AE$34,'5.16-17-18'!$AH$34,'5.16-17-18'!$AK$34,'5.16-17-18'!$AN$34,'5.16-17-18'!$AQ$34)</c:f>
              <c:numCache>
                <c:formatCode>0.0</c:formatCode>
                <c:ptCount val="7"/>
                <c:pt idx="0">
                  <c:v>1.5891430278054675</c:v>
                </c:pt>
                <c:pt idx="1">
                  <c:v>1.9249326923428118</c:v>
                </c:pt>
                <c:pt idx="2">
                  <c:v>1.1602833189613451</c:v>
                </c:pt>
                <c:pt idx="3">
                  <c:v>0.89292830170508231</c:v>
                </c:pt>
                <c:pt idx="4">
                  <c:v>1.0801754243582009</c:v>
                </c:pt>
                <c:pt idx="5">
                  <c:v>0.60785030349005886</c:v>
                </c:pt>
                <c:pt idx="6">
                  <c:v>1.0117594748626857</c:v>
                </c:pt>
              </c:numCache>
            </c:numRef>
          </c:val>
          <c:smooth val="0"/>
        </c:ser>
        <c:dLbls>
          <c:showLegendKey val="0"/>
          <c:showVal val="0"/>
          <c:showCatName val="0"/>
          <c:showSerName val="0"/>
          <c:showPercent val="0"/>
          <c:showBubbleSize val="0"/>
        </c:dLbls>
        <c:marker val="1"/>
        <c:smooth val="0"/>
        <c:axId val="160580736"/>
        <c:axId val="160582272"/>
      </c:lineChart>
      <c:catAx>
        <c:axId val="160580736"/>
        <c:scaling>
          <c:orientation val="minMax"/>
        </c:scaling>
        <c:delete val="0"/>
        <c:axPos val="b"/>
        <c:numFmt formatCode="General" sourceLinked="1"/>
        <c:majorTickMark val="out"/>
        <c:minorTickMark val="none"/>
        <c:tickLblPos val="nextTo"/>
        <c:crossAx val="160582272"/>
        <c:crosses val="autoZero"/>
        <c:auto val="1"/>
        <c:lblAlgn val="ctr"/>
        <c:lblOffset val="100"/>
        <c:noMultiLvlLbl val="0"/>
      </c:catAx>
      <c:valAx>
        <c:axId val="160582272"/>
        <c:scaling>
          <c:orientation val="minMax"/>
        </c:scaling>
        <c:delete val="0"/>
        <c:axPos val="l"/>
        <c:majorGridlines/>
        <c:title>
          <c:tx>
            <c:rich>
              <a:bodyPr rot="0" vert="horz"/>
              <a:lstStyle/>
              <a:p>
                <a:pPr>
                  <a:defRPr/>
                </a:pPr>
                <a:r>
                  <a:rPr lang="nl-BE" sz="800" b="0" i="0" baseline="0">
                    <a:effectLst/>
                  </a:rPr>
                  <a:t>Aantal doden  in zware en lichte vrachtwagens  in ongevallen per miljoen inwoners</a:t>
                </a:r>
                <a:endParaRPr lang="en-US" sz="800">
                  <a:effectLst/>
                </a:endParaRPr>
              </a:p>
            </c:rich>
          </c:tx>
          <c:layout>
            <c:manualLayout>
              <c:xMode val="edge"/>
              <c:yMode val="edge"/>
              <c:x val="1.0975609229133414E-2"/>
              <c:y val="2.9927456984543604E-2"/>
            </c:manualLayout>
          </c:layout>
          <c:overlay val="0"/>
        </c:title>
        <c:numFmt formatCode="0" sourceLinked="0"/>
        <c:majorTickMark val="out"/>
        <c:minorTickMark val="none"/>
        <c:tickLblPos val="nextTo"/>
        <c:crossAx val="160580736"/>
        <c:crosses val="autoZero"/>
        <c:crossBetween val="midCat"/>
      </c:valAx>
    </c:plotArea>
    <c:legend>
      <c:legendPos val="t"/>
      <c:layout>
        <c:manualLayout>
          <c:xMode val="edge"/>
          <c:yMode val="edge"/>
          <c:x val="0.1923888903212555"/>
          <c:y val="6.4814814814814811E-2"/>
          <c:w val="0.7607127379737666"/>
          <c:h val="0.1089101244588891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024523809523827"/>
          <c:y val="0.11037460317460318"/>
          <c:w val="0.84375115740740936"/>
          <c:h val="0.72957341269841336"/>
        </c:manualLayout>
      </c:layout>
      <c:barChart>
        <c:barDir val="col"/>
        <c:grouping val="clustered"/>
        <c:varyColors val="0"/>
        <c:ser>
          <c:idx val="1"/>
          <c:order val="0"/>
          <c:tx>
            <c:v>Bruto consumptie</c:v>
          </c:tx>
          <c:spPr>
            <a:solidFill>
              <a:srgbClr val="92D050"/>
            </a:solidFill>
            <a:ln>
              <a:noFill/>
            </a:ln>
          </c:spPr>
          <c:invertIfNegative val="0"/>
          <c:cat>
            <c:numRef>
              <c:f>'5.2'!$D$15:$R$15</c:f>
              <c:numCache>
                <c:formatCode>0</c:formatCode>
                <c:ptCount val="1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numCache>
            </c:numRef>
          </c:cat>
          <c:val>
            <c:numRef>
              <c:f>'5.2'!$D$22:$Q$22</c:f>
              <c:numCache>
                <c:formatCode>#,##0.0</c:formatCode>
                <c:ptCount val="14"/>
                <c:pt idx="0">
                  <c:v>-1.5946988719238351</c:v>
                </c:pt>
                <c:pt idx="1">
                  <c:v>0.51987741045198332</c:v>
                </c:pt>
                <c:pt idx="2">
                  <c:v>-0.37606308315821507</c:v>
                </c:pt>
                <c:pt idx="3">
                  <c:v>0.59907081498357218</c:v>
                </c:pt>
                <c:pt idx="4">
                  <c:v>2.4044133917697148</c:v>
                </c:pt>
                <c:pt idx="5">
                  <c:v>0.29154513451272362</c:v>
                </c:pt>
                <c:pt idx="6">
                  <c:v>2.4002388501200742</c:v>
                </c:pt>
                <c:pt idx="7">
                  <c:v>-1.1696279232301945</c:v>
                </c:pt>
                <c:pt idx="8">
                  <c:v>-0.49521229482389778</c:v>
                </c:pt>
                <c:pt idx="9">
                  <c:v>0.56798870595807571</c:v>
                </c:pt>
                <c:pt idx="10" formatCode="#,##0.00">
                  <c:v>-5.3307801593674826</c:v>
                </c:pt>
                <c:pt idx="11" formatCode="#,##0.00">
                  <c:v>11.092598402545653</c:v>
                </c:pt>
                <c:pt idx="12" formatCode="#,##0.00">
                  <c:v>-7.0683065768041073</c:v>
                </c:pt>
                <c:pt idx="13" formatCode="#,##0.00">
                  <c:v>-1.6625463167158403</c:v>
                </c:pt>
              </c:numCache>
            </c:numRef>
          </c:val>
        </c:ser>
        <c:ser>
          <c:idx val="0"/>
          <c:order val="1"/>
          <c:tx>
            <c:v>Transport</c:v>
          </c:tx>
          <c:spPr>
            <a:ln>
              <a:noFill/>
            </a:ln>
          </c:spPr>
          <c:invertIfNegative val="0"/>
          <c:cat>
            <c:numRef>
              <c:f>'5.2'!$D$15:$R$15</c:f>
              <c:numCache>
                <c:formatCode>0</c:formatCode>
                <c:ptCount val="1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numCache>
            </c:numRef>
          </c:cat>
          <c:val>
            <c:numRef>
              <c:f>'5.2'!$D$21:$Q$21</c:f>
              <c:numCache>
                <c:formatCode>#,##0.0</c:formatCode>
                <c:ptCount val="14"/>
                <c:pt idx="0">
                  <c:v>1.0209564750134368</c:v>
                </c:pt>
                <c:pt idx="1">
                  <c:v>-0.90425531914893009</c:v>
                </c:pt>
                <c:pt idx="2">
                  <c:v>-0.32206119162642122</c:v>
                </c:pt>
                <c:pt idx="3">
                  <c:v>-0.21540118470650366</c:v>
                </c:pt>
                <c:pt idx="4">
                  <c:v>1.1872638963842355</c:v>
                </c:pt>
                <c:pt idx="5">
                  <c:v>0.48000000000000304</c:v>
                </c:pt>
                <c:pt idx="6">
                  <c:v>-0.42462845010616312</c:v>
                </c:pt>
                <c:pt idx="7">
                  <c:v>0.18593937199276667</c:v>
                </c:pt>
                <c:pt idx="8">
                  <c:v>1.3573789436079382</c:v>
                </c:pt>
                <c:pt idx="9">
                  <c:v>0.87660422239843039</c:v>
                </c:pt>
                <c:pt idx="10" formatCode="#,##0.00">
                  <c:v>-5.6564161649196292</c:v>
                </c:pt>
                <c:pt idx="11" formatCode="#,##0.00">
                  <c:v>7.3472551732144176</c:v>
                </c:pt>
                <c:pt idx="12" formatCode="#,##0.00">
                  <c:v>-1.7281711354122802</c:v>
                </c:pt>
                <c:pt idx="13" formatCode="#,##0.00">
                  <c:v>3.7665131403309875</c:v>
                </c:pt>
              </c:numCache>
            </c:numRef>
          </c:val>
        </c:ser>
        <c:dLbls>
          <c:showLegendKey val="0"/>
          <c:showVal val="0"/>
          <c:showCatName val="0"/>
          <c:showSerName val="0"/>
          <c:showPercent val="0"/>
          <c:showBubbleSize val="0"/>
        </c:dLbls>
        <c:gapWidth val="50"/>
        <c:axId val="38611200"/>
        <c:axId val="39313408"/>
      </c:barChart>
      <c:dateAx>
        <c:axId val="38611200"/>
        <c:scaling>
          <c:orientation val="minMax"/>
        </c:scaling>
        <c:delete val="0"/>
        <c:axPos val="b"/>
        <c:numFmt formatCode="0" sourceLinked="1"/>
        <c:majorTickMark val="out"/>
        <c:minorTickMark val="none"/>
        <c:tickLblPos val="low"/>
        <c:txPr>
          <a:bodyPr rot="-2700000" vert="horz"/>
          <a:lstStyle/>
          <a:p>
            <a:pPr>
              <a:defRPr/>
            </a:pPr>
            <a:endParaRPr lang="nl-BE"/>
          </a:p>
        </c:txPr>
        <c:crossAx val="39313408"/>
        <c:crosses val="autoZero"/>
        <c:auto val="0"/>
        <c:lblOffset val="100"/>
        <c:baseTimeUnit val="days"/>
        <c:majorUnit val="1"/>
        <c:minorUnit val="1"/>
      </c:dateAx>
      <c:valAx>
        <c:axId val="39313408"/>
        <c:scaling>
          <c:orientation val="minMax"/>
        </c:scaling>
        <c:delete val="0"/>
        <c:axPos val="l"/>
        <c:majorGridlines>
          <c:spPr>
            <a:ln w="6350" cap="rnd">
              <a:solidFill>
                <a:sysClr val="window" lastClr="FFFFFF">
                  <a:lumMod val="75000"/>
                </a:sysClr>
              </a:solidFill>
            </a:ln>
            <a:effectLst/>
          </c:spPr>
        </c:majorGridlines>
        <c:title>
          <c:tx>
            <c:rich>
              <a:bodyPr/>
              <a:lstStyle/>
              <a:p>
                <a:pPr>
                  <a:defRPr b="0"/>
                </a:pPr>
                <a:r>
                  <a:rPr lang="nl-BE" b="0"/>
                  <a:t>procentuele verandering</a:t>
                </a:r>
              </a:p>
            </c:rich>
          </c:tx>
          <c:layout>
            <c:manualLayout>
              <c:xMode val="edge"/>
              <c:yMode val="edge"/>
              <c:x val="8.6805702727767546E-3"/>
              <c:y val="0.19174096533049179"/>
            </c:manualLayout>
          </c:layout>
          <c:overlay val="0"/>
        </c:title>
        <c:numFmt formatCode="#,##0.0" sourceLinked="1"/>
        <c:majorTickMark val="none"/>
        <c:minorTickMark val="none"/>
        <c:tickLblPos val="nextTo"/>
        <c:txPr>
          <a:bodyPr rot="0" vert="horz"/>
          <a:lstStyle/>
          <a:p>
            <a:pPr>
              <a:defRPr/>
            </a:pPr>
            <a:endParaRPr lang="nl-BE"/>
          </a:p>
        </c:txPr>
        <c:crossAx val="38611200"/>
        <c:crosses val="autoZero"/>
        <c:crossBetween val="between"/>
      </c:val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0.29340327521985793"/>
          <c:y val="2.3598888040675798E-2"/>
          <c:w val="0.53464583333333893"/>
          <c:h val="8.504523809523809E-2"/>
        </c:manualLayout>
      </c:layout>
      <c:overlay val="0"/>
    </c:legend>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266" r="0.75000000000000266"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788165556550529E-2"/>
          <c:y val="0.23696959755030622"/>
          <c:w val="0.89208988419003821"/>
          <c:h val="0.6470505249343832"/>
        </c:manualLayout>
      </c:layout>
      <c:lineChart>
        <c:grouping val="standard"/>
        <c:varyColors val="0"/>
        <c:ser>
          <c:idx val="0"/>
          <c:order val="0"/>
          <c:tx>
            <c:strRef>
              <c:f>'5.16-17-18'!$A$28</c:f>
              <c:strCache>
                <c:ptCount val="1"/>
                <c:pt idx="0">
                  <c:v>Vlaams Gewest*</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('5.16-17-18'!$X$28,'5.16-17-18'!$AA$28,'5.16-17-18'!$AD$28,'5.16-17-18'!$AG$28,'5.16-17-18'!$AJ$28,'5.16-17-18'!$AM$28)</c:f>
              <c:numCache>
                <c:formatCode>0.0</c:formatCode>
                <c:ptCount val="6"/>
                <c:pt idx="0">
                  <c:v>3.2902313032606192</c:v>
                </c:pt>
                <c:pt idx="1">
                  <c:v>4.4136109222158284</c:v>
                </c:pt>
                <c:pt idx="2">
                  <c:v>3.7327966761880029</c:v>
                </c:pt>
                <c:pt idx="3">
                  <c:v>4.0264930356971158</c:v>
                </c:pt>
                <c:pt idx="4">
                  <c:v>3.6788327799355822</c:v>
                </c:pt>
                <c:pt idx="5">
                  <c:v>2.5370094176960847</c:v>
                </c:pt>
              </c:numCache>
            </c:numRef>
          </c:val>
          <c:smooth val="0"/>
        </c:ser>
        <c:ser>
          <c:idx val="1"/>
          <c:order val="1"/>
          <c:tx>
            <c:strRef>
              <c:f>'5.16-17-18'!$A$29</c:f>
              <c:strCache>
                <c:ptCount val="1"/>
                <c:pt idx="0">
                  <c:v>België*</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('5.16-17-18'!$X$29,'5.16-17-18'!$AA$29,'5.16-17-18'!$AD$29,'5.16-17-18'!$AG$29,'5.16-17-18'!$AJ$29,'5.16-17-18'!$AM$29)</c:f>
              <c:numCache>
                <c:formatCode>0.0</c:formatCode>
                <c:ptCount val="6"/>
                <c:pt idx="0">
                  <c:v>3.234588943680289</c:v>
                </c:pt>
                <c:pt idx="1">
                  <c:v>4.6293960603272666</c:v>
                </c:pt>
                <c:pt idx="2">
                  <c:v>3.7499299231845602</c:v>
                </c:pt>
                <c:pt idx="3">
                  <c:v>3.9988542817499728</c:v>
                </c:pt>
                <c:pt idx="4">
                  <c:v>3.2288105845946067</c:v>
                </c:pt>
                <c:pt idx="5">
                  <c:v>2.6362107361409399</c:v>
                </c:pt>
              </c:numCache>
            </c:numRef>
          </c:val>
          <c:smooth val="0"/>
        </c:ser>
        <c:ser>
          <c:idx val="2"/>
          <c:order val="2"/>
          <c:tx>
            <c:strRef>
              <c:f>'5.16-17-18'!$A$30</c:f>
              <c:strCache>
                <c:ptCount val="1"/>
                <c:pt idx="0">
                  <c:v>Duitsland</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('5.16-17-18'!$X$30,'5.16-17-18'!$AA$30,'5.16-17-18'!$AD$30,'5.16-17-18'!$AG$30,'5.16-17-18'!$AJ$30,'5.16-17-18'!$AM$30)</c:f>
              <c:numCache>
                <c:formatCode>0.0</c:formatCode>
                <c:ptCount val="6"/>
                <c:pt idx="0">
                  <c:v>1.4799001358536195</c:v>
                </c:pt>
                <c:pt idx="1">
                  <c:v>1.0204713105060219</c:v>
                </c:pt>
                <c:pt idx="2">
                  <c:v>1.1189785982815383</c:v>
                </c:pt>
                <c:pt idx="3">
                  <c:v>1.0365555838420055</c:v>
                </c:pt>
                <c:pt idx="4">
                  <c:v>0.9168451183443509</c:v>
                </c:pt>
                <c:pt idx="5">
                  <c:v>1.0519671528883312</c:v>
                </c:pt>
              </c:numCache>
            </c:numRef>
          </c:val>
          <c:smooth val="0"/>
        </c:ser>
        <c:ser>
          <c:idx val="3"/>
          <c:order val="3"/>
          <c:tx>
            <c:strRef>
              <c:f>'5.16-17-18'!$A$31</c:f>
              <c:strCache>
                <c:ptCount val="1"/>
                <c:pt idx="0">
                  <c:v>Frankrijk</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('5.16-17-18'!$X$31,'5.16-17-18'!$AA$31,'5.16-17-18'!$AD$31,'5.16-17-18'!$AG$31,'5.16-17-18'!$AJ$31,'5.16-17-18'!$AM$31,'5.16-17-18'!$AP$31)</c:f>
              <c:numCache>
                <c:formatCode>0.0</c:formatCode>
                <c:ptCount val="7"/>
                <c:pt idx="0">
                  <c:v>1.8978442624253642</c:v>
                </c:pt>
                <c:pt idx="1">
                  <c:v>2.0582899868198736</c:v>
                </c:pt>
                <c:pt idx="2">
                  <c:v>2.0935147085734567</c:v>
                </c:pt>
                <c:pt idx="3">
                  <c:v>2.2377543786714904</c:v>
                </c:pt>
                <c:pt idx="4">
                  <c:v>2.2580046884838172</c:v>
                </c:pt>
                <c:pt idx="5">
                  <c:v>2.0617000036633639</c:v>
                </c:pt>
                <c:pt idx="6">
                  <c:v>2.2195783217550944</c:v>
                </c:pt>
              </c:numCache>
            </c:numRef>
          </c:val>
          <c:smooth val="0"/>
        </c:ser>
        <c:ser>
          <c:idx val="4"/>
          <c:order val="4"/>
          <c:tx>
            <c:strRef>
              <c:f>'5.16-17-18'!$A$32</c:f>
              <c:strCache>
                <c:ptCount val="1"/>
                <c:pt idx="0">
                  <c:v>Luxemburg</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('5.16-17-18'!$X$32,'5.16-17-18'!$AA$32,'5.16-17-18'!$AD$32,'5.16-17-18'!$AG$32,'5.16-17-18'!$AJ$32,'5.16-17-18'!$AM$32,'5.16-17-18'!$AP$32)</c:f>
              <c:numCache>
                <c:formatCode>0.0</c:formatCode>
                <c:ptCount val="7"/>
                <c:pt idx="0">
                  <c:v>0</c:v>
                </c:pt>
                <c:pt idx="1">
                  <c:v>0</c:v>
                </c:pt>
                <c:pt idx="2">
                  <c:v>0</c:v>
                </c:pt>
                <c:pt idx="3">
                  <c:v>0</c:v>
                </c:pt>
                <c:pt idx="4">
                  <c:v>0</c:v>
                </c:pt>
                <c:pt idx="5">
                  <c:v>1.9537355423569867</c:v>
                </c:pt>
                <c:pt idx="6">
                  <c:v>1.9052953874703964</c:v>
                </c:pt>
              </c:numCache>
            </c:numRef>
          </c:val>
          <c:smooth val="0"/>
        </c:ser>
        <c:ser>
          <c:idx val="5"/>
          <c:order val="5"/>
          <c:tx>
            <c:strRef>
              <c:f>'5.16-17-18'!$A$33</c:f>
              <c:strCache>
                <c:ptCount val="1"/>
                <c:pt idx="0">
                  <c:v>Nederland</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('5.16-17-18'!$X$33,'5.16-17-18'!$AA$33,'5.16-17-18'!$AD$33,'5.16-17-18'!$AG$33,'5.16-17-18'!$AJ$33,'5.16-17-18'!$AM$33,'5.16-17-18'!$AP$33)</c:f>
              <c:numCache>
                <c:formatCode>0.0</c:formatCode>
                <c:ptCount val="7"/>
                <c:pt idx="0">
                  <c:v>1.2856452806716703</c:v>
                </c:pt>
                <c:pt idx="1">
                  <c:v>2.1396269175336435</c:v>
                </c:pt>
                <c:pt idx="2">
                  <c:v>1.8896218251076979</c:v>
                </c:pt>
                <c:pt idx="3">
                  <c:v>1.4557994713870803</c:v>
                </c:pt>
                <c:pt idx="4">
                  <c:v>1.3273010316929925</c:v>
                </c:pt>
                <c:pt idx="5">
                  <c:v>1.0807046842964425</c:v>
                </c:pt>
                <c:pt idx="6">
                  <c:v>0.95634591701260496</c:v>
                </c:pt>
              </c:numCache>
            </c:numRef>
          </c:val>
          <c:smooth val="0"/>
        </c:ser>
        <c:ser>
          <c:idx val="6"/>
          <c:order val="6"/>
          <c:tx>
            <c:strRef>
              <c:f>'5.16-17-18'!$A$34</c:f>
              <c:strCache>
                <c:ptCount val="1"/>
                <c:pt idx="0">
                  <c:v>Verenigd Koninkrijk</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('5.16-17-18'!$X$34,'5.16-17-18'!$AA$34,'5.16-17-18'!$AD$34,'5.16-17-18'!$AG$34,'5.16-17-18'!$AJ$34,'5.16-17-18'!$AM$34,'5.16-17-18'!$AP$34)</c:f>
              <c:numCache>
                <c:formatCode>0.0</c:formatCode>
                <c:ptCount val="7"/>
                <c:pt idx="0">
                  <c:v>0.91044652634688239</c:v>
                </c:pt>
                <c:pt idx="1">
                  <c:v>1.0365022189538218</c:v>
                </c:pt>
                <c:pt idx="2">
                  <c:v>0.76807487311525657</c:v>
                </c:pt>
                <c:pt idx="3">
                  <c:v>0.64940240124005988</c:v>
                </c:pt>
                <c:pt idx="4">
                  <c:v>0.5965147865858722</c:v>
                </c:pt>
                <c:pt idx="5">
                  <c:v>0.23994090927239167</c:v>
                </c:pt>
                <c:pt idx="6">
                  <c:v>0.53749722102080177</c:v>
                </c:pt>
              </c:numCache>
            </c:numRef>
          </c:val>
          <c:smooth val="0"/>
        </c:ser>
        <c:dLbls>
          <c:showLegendKey val="0"/>
          <c:showVal val="0"/>
          <c:showCatName val="0"/>
          <c:showSerName val="0"/>
          <c:showPercent val="0"/>
          <c:showBubbleSize val="0"/>
        </c:dLbls>
        <c:marker val="1"/>
        <c:smooth val="0"/>
        <c:axId val="160624640"/>
        <c:axId val="160626176"/>
      </c:lineChart>
      <c:catAx>
        <c:axId val="160624640"/>
        <c:scaling>
          <c:orientation val="minMax"/>
        </c:scaling>
        <c:delete val="0"/>
        <c:axPos val="b"/>
        <c:numFmt formatCode="General" sourceLinked="1"/>
        <c:majorTickMark val="out"/>
        <c:minorTickMark val="none"/>
        <c:tickLblPos val="nextTo"/>
        <c:crossAx val="160626176"/>
        <c:crosses val="autoZero"/>
        <c:auto val="1"/>
        <c:lblAlgn val="ctr"/>
        <c:lblOffset val="100"/>
        <c:noMultiLvlLbl val="0"/>
      </c:catAx>
      <c:valAx>
        <c:axId val="160626176"/>
        <c:scaling>
          <c:orientation val="minMax"/>
        </c:scaling>
        <c:delete val="0"/>
        <c:axPos val="l"/>
        <c:majorGridlines/>
        <c:title>
          <c:tx>
            <c:rich>
              <a:bodyPr rot="0" vert="horz"/>
              <a:lstStyle/>
              <a:p>
                <a:pPr>
                  <a:defRPr/>
                </a:pPr>
                <a:r>
                  <a:rPr lang="nl-BE" sz="800" b="0" i="0" baseline="0">
                    <a:effectLst/>
                  </a:rPr>
                  <a:t>Aantal doden  in  lichte vrachtwagens  in ongevallen per miljoen inwoners</a:t>
                </a:r>
                <a:endParaRPr lang="en-US" sz="800">
                  <a:effectLst/>
                </a:endParaRPr>
              </a:p>
            </c:rich>
          </c:tx>
          <c:layout>
            <c:manualLayout>
              <c:xMode val="edge"/>
              <c:yMode val="edge"/>
              <c:x val="1.0975609229133414E-2"/>
              <c:y val="2.9927456984543604E-2"/>
            </c:manualLayout>
          </c:layout>
          <c:overlay val="0"/>
        </c:title>
        <c:numFmt formatCode="0" sourceLinked="0"/>
        <c:majorTickMark val="out"/>
        <c:minorTickMark val="none"/>
        <c:tickLblPos val="nextTo"/>
        <c:crossAx val="160624640"/>
        <c:crosses val="autoZero"/>
        <c:crossBetween val="midCat"/>
        <c:majorUnit val="1"/>
      </c:valAx>
    </c:plotArea>
    <c:legend>
      <c:legendPos val="t"/>
      <c:layout>
        <c:manualLayout>
          <c:xMode val="edge"/>
          <c:yMode val="edge"/>
          <c:x val="0.1923888903212555"/>
          <c:y val="6.4814814814814811E-2"/>
          <c:w val="0.7607127379737666"/>
          <c:h val="0.1089101244588891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788165556550529E-2"/>
          <c:y val="0.23696959755030622"/>
          <c:w val="0.89208988419003821"/>
          <c:h val="0.6470505249343832"/>
        </c:manualLayout>
      </c:layout>
      <c:lineChart>
        <c:grouping val="standard"/>
        <c:varyColors val="0"/>
        <c:ser>
          <c:idx val="0"/>
          <c:order val="0"/>
          <c:tx>
            <c:strRef>
              <c:f>'5.16-17-18'!$A$28</c:f>
              <c:strCache>
                <c:ptCount val="1"/>
                <c:pt idx="0">
                  <c:v>Vlaams Gewest*</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('5.16-17-18'!$W$28,'5.16-17-18'!$Z$28,'5.16-17-18'!$AC$28,'5.16-17-18'!$AF$28,'5.16-17-18'!$AI$28,'5.16-17-18'!$AL$28)</c:f>
              <c:numCache>
                <c:formatCode>0.0</c:formatCode>
                <c:ptCount val="6"/>
                <c:pt idx="0">
                  <c:v>1.4806040864672787</c:v>
                </c:pt>
                <c:pt idx="1">
                  <c:v>1.9616048543181461</c:v>
                </c:pt>
                <c:pt idx="2">
                  <c:v>2.7590236302259155</c:v>
                </c:pt>
                <c:pt idx="3">
                  <c:v>1.6105972142788463</c:v>
                </c:pt>
                <c:pt idx="4">
                  <c:v>1.1196447591108294</c:v>
                </c:pt>
                <c:pt idx="5">
                  <c:v>1.1099416202420369</c:v>
                </c:pt>
              </c:numCache>
            </c:numRef>
          </c:val>
          <c:smooth val="0"/>
        </c:ser>
        <c:ser>
          <c:idx val="1"/>
          <c:order val="1"/>
          <c:tx>
            <c:strRef>
              <c:f>'5.16-17-18'!$A$29</c:f>
              <c:strCache>
                <c:ptCount val="1"/>
                <c:pt idx="0">
                  <c:v>België*</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('5.16-17-18'!$W$29,'5.16-17-18'!$Z$29,'5.16-17-18'!$AC$29,'5.16-17-18'!$AF$29,'5.16-17-18'!$AI$29,'5.16-17-18'!$AL$29)</c:f>
              <c:numCache>
                <c:formatCode>0.0</c:formatCode>
                <c:ptCount val="6"/>
                <c:pt idx="0">
                  <c:v>1.5221595029083712</c:v>
                </c:pt>
                <c:pt idx="1">
                  <c:v>2.3619367654730952</c:v>
                </c:pt>
                <c:pt idx="2">
                  <c:v>2.3437062019903503</c:v>
                </c:pt>
                <c:pt idx="3">
                  <c:v>1.8599322240697549</c:v>
                </c:pt>
                <c:pt idx="4">
                  <c:v>1.1992725028494253</c:v>
                </c:pt>
                <c:pt idx="5">
                  <c:v>1.3635572773142794</c:v>
                </c:pt>
              </c:numCache>
            </c:numRef>
          </c:val>
          <c:smooth val="0"/>
        </c:ser>
        <c:ser>
          <c:idx val="2"/>
          <c:order val="2"/>
          <c:tx>
            <c:strRef>
              <c:f>'5.16-17-18'!$A$30</c:f>
              <c:strCache>
                <c:ptCount val="1"/>
                <c:pt idx="0">
                  <c:v>Duitsland</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('5.16-17-18'!$W$30,'5.16-17-18'!$Z$30,'5.16-17-18'!$AC$30,'5.16-17-18'!$AF$30,'5.16-17-18'!$AI$30,'5.16-17-18'!$AL$30)</c:f>
              <c:numCache>
                <c:formatCode>0.0</c:formatCode>
                <c:ptCount val="6"/>
                <c:pt idx="0">
                  <c:v>1.370727175011959</c:v>
                </c:pt>
                <c:pt idx="1">
                  <c:v>1.5914493056701056</c:v>
                </c:pt>
                <c:pt idx="2">
                  <c:v>1.1068157874306521</c:v>
                </c:pt>
                <c:pt idx="3">
                  <c:v>0.96338695439433464</c:v>
                </c:pt>
                <c:pt idx="4">
                  <c:v>1.063540337279447</c:v>
                </c:pt>
                <c:pt idx="5">
                  <c:v>1.0764315052810829</c:v>
                </c:pt>
              </c:numCache>
            </c:numRef>
          </c:val>
          <c:smooth val="0"/>
        </c:ser>
        <c:ser>
          <c:idx val="3"/>
          <c:order val="3"/>
          <c:tx>
            <c:strRef>
              <c:f>'5.16-17-18'!$A$31</c:f>
              <c:strCache>
                <c:ptCount val="1"/>
                <c:pt idx="0">
                  <c:v>Frankrijk</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('5.16-17-18'!$W$31,'5.16-17-18'!$Z$31,'5.16-17-18'!$AC$31,'5.16-17-18'!$AF$31,'5.16-17-18'!$AI$31,'5.16-17-18'!$AL$31,'5.16-17-18'!$AO$31)</c:f>
              <c:numCache>
                <c:formatCode>0.0</c:formatCode>
                <c:ptCount val="7"/>
                <c:pt idx="0">
                  <c:v>1.3759370902583892</c:v>
                </c:pt>
                <c:pt idx="1">
                  <c:v>1.068425336669858</c:v>
                </c:pt>
                <c:pt idx="2">
                  <c:v>1.1873665511312141</c:v>
                </c:pt>
                <c:pt idx="3">
                  <c:v>0.8391578920018089</c:v>
                </c:pt>
                <c:pt idx="4">
                  <c:v>0.8506182045658216</c:v>
                </c:pt>
                <c:pt idx="5">
                  <c:v>1.030850001831682</c:v>
                </c:pt>
                <c:pt idx="6">
                  <c:v>0.8572164552985192</c:v>
                </c:pt>
              </c:numCache>
            </c:numRef>
          </c:val>
          <c:smooth val="0"/>
        </c:ser>
        <c:ser>
          <c:idx val="4"/>
          <c:order val="4"/>
          <c:tx>
            <c:strRef>
              <c:f>'5.16-17-18'!$A$32</c:f>
              <c:strCache>
                <c:ptCount val="1"/>
                <c:pt idx="0">
                  <c:v>Luxemburg</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('5.16-17-18'!$W$32,'5.16-17-18'!$Z$32,'5.16-17-18'!$AC$32,'5.16-17-18'!$AF$32,'5.16-17-18'!$AI$32,'5.16-17-18'!$AL$32,'5.16-17-18'!$AO$32)</c:f>
              <c:numCache>
                <c:formatCode>0.0</c:formatCode>
                <c:ptCount val="7"/>
                <c:pt idx="0">
                  <c:v>4.2636105106526312</c:v>
                </c:pt>
                <c:pt idx="1">
                  <c:v>8.4000613204476391</c:v>
                </c:pt>
                <c:pt idx="2">
                  <c:v>0</c:v>
                </c:pt>
                <c:pt idx="3">
                  <c:v>0</c:v>
                </c:pt>
                <c:pt idx="4">
                  <c:v>1.9917700063338286</c:v>
                </c:pt>
                <c:pt idx="5">
                  <c:v>0</c:v>
                </c:pt>
                <c:pt idx="6">
                  <c:v>0</c:v>
                </c:pt>
              </c:numCache>
            </c:numRef>
          </c:val>
          <c:smooth val="0"/>
        </c:ser>
        <c:ser>
          <c:idx val="5"/>
          <c:order val="5"/>
          <c:tx>
            <c:strRef>
              <c:f>'5.16-17-18'!$A$33</c:f>
              <c:strCache>
                <c:ptCount val="1"/>
                <c:pt idx="0">
                  <c:v>Nederland</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('5.16-17-18'!$W$33,'5.16-17-18'!$Z$33,'5.16-17-18'!$AC$33,'5.16-17-18'!$AF$33,'5.16-17-18'!$AI$33,'5.16-17-18'!$AL$33,'5.16-17-18'!$AO$33)</c:f>
              <c:numCache>
                <c:formatCode>0.0</c:formatCode>
                <c:ptCount val="7"/>
                <c:pt idx="0">
                  <c:v>0.5509908345735729</c:v>
                </c:pt>
                <c:pt idx="1">
                  <c:v>0.42792538350672871</c:v>
                </c:pt>
                <c:pt idx="2">
                  <c:v>0.60955542745409608</c:v>
                </c:pt>
                <c:pt idx="3">
                  <c:v>0.24263324523118007</c:v>
                </c:pt>
                <c:pt idx="4">
                  <c:v>0.24132746030781682</c:v>
                </c:pt>
                <c:pt idx="5">
                  <c:v>0.12007829825516027</c:v>
                </c:pt>
                <c:pt idx="6">
                  <c:v>0.41840133869301466</c:v>
                </c:pt>
              </c:numCache>
            </c:numRef>
          </c:val>
          <c:smooth val="0"/>
        </c:ser>
        <c:ser>
          <c:idx val="6"/>
          <c:order val="6"/>
          <c:tx>
            <c:strRef>
              <c:f>'5.16-17-18'!$A$34</c:f>
              <c:strCache>
                <c:ptCount val="1"/>
                <c:pt idx="0">
                  <c:v>Verenigd Koninkrijk</c:v>
                </c:pt>
              </c:strCache>
            </c:strRef>
          </c:tx>
          <c:cat>
            <c:numRef>
              <c:f>'5.16-17-18'!$Z$25:$AF$25</c:f>
              <c:numCache>
                <c:formatCode>General</c:formatCode>
                <c:ptCount val="7"/>
                <c:pt idx="0">
                  <c:v>2006</c:v>
                </c:pt>
                <c:pt idx="1">
                  <c:v>2007</c:v>
                </c:pt>
                <c:pt idx="2">
                  <c:v>2008</c:v>
                </c:pt>
                <c:pt idx="3">
                  <c:v>2009</c:v>
                </c:pt>
                <c:pt idx="4">
                  <c:v>2010</c:v>
                </c:pt>
                <c:pt idx="5">
                  <c:v>2011</c:v>
                </c:pt>
                <c:pt idx="6">
                  <c:v>2012</c:v>
                </c:pt>
              </c:numCache>
            </c:numRef>
          </c:cat>
          <c:val>
            <c:numRef>
              <c:f>('5.16-17-18'!$W$34,'5.16-17-18'!$Z$34,'5.16-17-18'!$AC$34,'5.16-17-18'!$AF$34,'5.16-17-18'!$AI$34,'5.16-17-18'!$AL$34,'5.16-17-18'!$AO$34)</c:f>
              <c:numCache>
                <c:formatCode>0.0</c:formatCode>
                <c:ptCount val="7"/>
                <c:pt idx="0">
                  <c:v>0.67869650145858507</c:v>
                </c:pt>
                <c:pt idx="1">
                  <c:v>0.88843047338899006</c:v>
                </c:pt>
                <c:pt idx="2">
                  <c:v>0.39220844584608844</c:v>
                </c:pt>
                <c:pt idx="3">
                  <c:v>0.24352590046502245</c:v>
                </c:pt>
                <c:pt idx="4">
                  <c:v>0.48366063777232876</c:v>
                </c:pt>
                <c:pt idx="5">
                  <c:v>0.36790939421766722</c:v>
                </c:pt>
                <c:pt idx="6">
                  <c:v>0.47426225384188392</c:v>
                </c:pt>
              </c:numCache>
            </c:numRef>
          </c:val>
          <c:smooth val="0"/>
        </c:ser>
        <c:dLbls>
          <c:showLegendKey val="0"/>
          <c:showVal val="0"/>
          <c:showCatName val="0"/>
          <c:showSerName val="0"/>
          <c:showPercent val="0"/>
          <c:showBubbleSize val="0"/>
        </c:dLbls>
        <c:marker val="1"/>
        <c:smooth val="0"/>
        <c:axId val="160410240"/>
        <c:axId val="160428416"/>
      </c:lineChart>
      <c:catAx>
        <c:axId val="160410240"/>
        <c:scaling>
          <c:orientation val="minMax"/>
        </c:scaling>
        <c:delete val="0"/>
        <c:axPos val="b"/>
        <c:numFmt formatCode="General" sourceLinked="1"/>
        <c:majorTickMark val="out"/>
        <c:minorTickMark val="none"/>
        <c:tickLblPos val="nextTo"/>
        <c:crossAx val="160428416"/>
        <c:crosses val="autoZero"/>
        <c:auto val="1"/>
        <c:lblAlgn val="ctr"/>
        <c:lblOffset val="100"/>
        <c:noMultiLvlLbl val="0"/>
      </c:catAx>
      <c:valAx>
        <c:axId val="160428416"/>
        <c:scaling>
          <c:orientation val="minMax"/>
        </c:scaling>
        <c:delete val="0"/>
        <c:axPos val="l"/>
        <c:majorGridlines/>
        <c:title>
          <c:tx>
            <c:rich>
              <a:bodyPr rot="0" vert="horz"/>
              <a:lstStyle/>
              <a:p>
                <a:pPr>
                  <a:defRPr/>
                </a:pPr>
                <a:r>
                  <a:rPr lang="nl-BE" sz="800" b="0" i="0" baseline="0">
                    <a:effectLst/>
                  </a:rPr>
                  <a:t>Aantal doden  in zware vrachtwagens  in ongevallen per miljoen inwoners</a:t>
                </a:r>
                <a:endParaRPr lang="en-US" sz="800">
                  <a:effectLst/>
                </a:endParaRPr>
              </a:p>
            </c:rich>
          </c:tx>
          <c:layout>
            <c:manualLayout>
              <c:xMode val="edge"/>
              <c:yMode val="edge"/>
              <c:x val="1.0975609229133414E-2"/>
              <c:y val="2.9927456984543604E-2"/>
            </c:manualLayout>
          </c:layout>
          <c:overlay val="0"/>
        </c:title>
        <c:numFmt formatCode="0" sourceLinked="0"/>
        <c:majorTickMark val="out"/>
        <c:minorTickMark val="none"/>
        <c:tickLblPos val="nextTo"/>
        <c:crossAx val="160410240"/>
        <c:crosses val="autoZero"/>
        <c:crossBetween val="midCat"/>
      </c:valAx>
    </c:plotArea>
    <c:legend>
      <c:legendPos val="t"/>
      <c:layout>
        <c:manualLayout>
          <c:xMode val="edge"/>
          <c:yMode val="edge"/>
          <c:x val="0.1923888903212555"/>
          <c:y val="6.4814814814814811E-2"/>
          <c:w val="0.7607127379737666"/>
          <c:h val="0.1089101244588891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0044035524051956"/>
          <c:y val="0.2292545477147474"/>
          <c:w val="0.86599652287801887"/>
          <c:h val="0.60327766958107154"/>
        </c:manualLayout>
      </c:layout>
      <c:lineChart>
        <c:grouping val="standard"/>
        <c:varyColors val="0"/>
        <c:ser>
          <c:idx val="4"/>
          <c:order val="0"/>
          <c:tx>
            <c:strRef>
              <c:f>'5.19-20-21-22'!$A$9</c:f>
              <c:strCache>
                <c:ptCount val="1"/>
                <c:pt idx="0">
                  <c:v>Overladen</c:v>
                </c:pt>
              </c:strCache>
            </c:strRef>
          </c:tx>
          <c:spPr>
            <a:ln>
              <a:solidFill>
                <a:srgbClr val="7030A0"/>
              </a:solidFill>
            </a:ln>
          </c:spPr>
          <c:marker>
            <c:symbol val="none"/>
          </c:marker>
          <c:cat>
            <c:numRef>
              <c:f>'5.19-20-21-22'!$B$8:$J$8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'5.19-20-21-22'!$B$9:$J$9</c:f>
              <c:numCache>
                <c:formatCode>0.00%</c:formatCode>
                <c:ptCount val="9"/>
                <c:pt idx="0">
                  <c:v>0.48688224527150703</c:v>
                </c:pt>
                <c:pt idx="1">
                  <c:v>0.44315214811298365</c:v>
                </c:pt>
                <c:pt idx="2">
                  <c:v>0.44806643529995044</c:v>
                </c:pt>
                <c:pt idx="3">
                  <c:v>0.43627340401533948</c:v>
                </c:pt>
                <c:pt idx="4">
                  <c:v>0.34662998624484181</c:v>
                </c:pt>
                <c:pt idx="5">
                  <c:v>0.73814676372221133</c:v>
                </c:pt>
                <c:pt idx="6">
                  <c:v>0.43691376701966717</c:v>
                </c:pt>
                <c:pt idx="7">
                  <c:v>0.46303835440325691</c:v>
                </c:pt>
                <c:pt idx="8">
                  <c:v>0.52982192662518768</c:v>
                </c:pt>
              </c:numCache>
            </c:numRef>
          </c:val>
          <c:smooth val="0"/>
        </c:ser>
        <c:ser>
          <c:idx val="3"/>
          <c:order val="1"/>
          <c:tx>
            <c:strRef>
              <c:f>'5.19-20-21-22'!$A$10</c:f>
              <c:strCache>
                <c:ptCount val="1"/>
                <c:pt idx="0">
                  <c:v>Overladen in totaal</c:v>
                </c:pt>
              </c:strCache>
            </c:strRef>
          </c:tx>
          <c:spPr>
            <a:ln>
              <a:solidFill>
                <a:schemeClr val="accent3"/>
              </a:solidFill>
            </a:ln>
          </c:spPr>
          <c:marker>
            <c:symbol val="none"/>
          </c:marker>
          <c:cat>
            <c:numRef>
              <c:f>'5.19-20-21-22'!$B$8:$J$8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'5.19-20-21-22'!$B$10:$J$10</c:f>
              <c:numCache>
                <c:formatCode>0.00%</c:formatCode>
                <c:ptCount val="9"/>
                <c:pt idx="0">
                  <c:v>0.45118974984746796</c:v>
                </c:pt>
                <c:pt idx="1">
                  <c:v>0.40612390220745315</c:v>
                </c:pt>
                <c:pt idx="2">
                  <c:v>0.41608824987605353</c:v>
                </c:pt>
                <c:pt idx="3">
                  <c:v>0.40807579517256937</c:v>
                </c:pt>
                <c:pt idx="4">
                  <c:v>0.41712517193947729</c:v>
                </c:pt>
                <c:pt idx="5">
                  <c:v>0.80208538264804252</c:v>
                </c:pt>
                <c:pt idx="6">
                  <c:v>0.50902672718103881</c:v>
                </c:pt>
                <c:pt idx="7">
                  <c:v>0.50010713520462824</c:v>
                </c:pt>
                <c:pt idx="8">
                  <c:v>0.52617464063505681</c:v>
                </c:pt>
              </c:numCache>
            </c:numRef>
          </c:val>
          <c:smooth val="0"/>
        </c:ser>
        <c:ser>
          <c:idx val="2"/>
          <c:order val="2"/>
          <c:tx>
            <c:strRef>
              <c:f>'5.19-20-21-22'!$A$11</c:f>
              <c:strCache>
                <c:ptCount val="1"/>
                <c:pt idx="0">
                  <c:v>Overladen op as</c:v>
                </c:pt>
              </c:strCache>
            </c:strRef>
          </c:tx>
          <c:spPr>
            <a:ln>
              <a:solidFill>
                <a:schemeClr val="accent1"/>
              </a:solidFill>
            </a:ln>
          </c:spPr>
          <c:marker>
            <c:symbol val="none"/>
          </c:marker>
          <c:cat>
            <c:numRef>
              <c:f>'5.19-20-21-22'!$B$8:$J$8</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'5.19-20-21-22'!$B$11:$J$11</c:f>
              <c:numCache>
                <c:formatCode>0.00%</c:formatCode>
                <c:ptCount val="9"/>
                <c:pt idx="0">
                  <c:v>0.21735814521049421</c:v>
                </c:pt>
                <c:pt idx="1">
                  <c:v>0.23356278186565393</c:v>
                </c:pt>
                <c:pt idx="2">
                  <c:v>0.20277640059494298</c:v>
                </c:pt>
                <c:pt idx="3">
                  <c:v>0.19242048274306339</c:v>
                </c:pt>
                <c:pt idx="4">
                  <c:v>0.14534617148097204</c:v>
                </c:pt>
                <c:pt idx="5">
                  <c:v>0.30592169978359235</c:v>
                </c:pt>
                <c:pt idx="6">
                  <c:v>0.19374684820978316</c:v>
                </c:pt>
                <c:pt idx="7">
                  <c:v>0.19230769230769232</c:v>
                </c:pt>
                <c:pt idx="8">
                  <c:v>0.20800257455481655</c:v>
                </c:pt>
              </c:numCache>
            </c:numRef>
          </c:val>
          <c:smooth val="0"/>
        </c:ser>
        <c:dLbls>
          <c:showLegendKey val="0"/>
          <c:showVal val="0"/>
          <c:showCatName val="0"/>
          <c:showSerName val="0"/>
          <c:showPercent val="0"/>
          <c:showBubbleSize val="0"/>
        </c:dLbls>
        <c:marker val="1"/>
        <c:smooth val="0"/>
        <c:axId val="160548736"/>
        <c:axId val="160550272"/>
      </c:lineChart>
      <c:dateAx>
        <c:axId val="160548736"/>
        <c:scaling>
          <c:orientation val="minMax"/>
        </c:scaling>
        <c:delete val="0"/>
        <c:axPos val="b"/>
        <c:numFmt formatCode="General" sourceLinked="1"/>
        <c:majorTickMark val="out"/>
        <c:minorTickMark val="none"/>
        <c:tickLblPos val="low"/>
        <c:txPr>
          <a:bodyPr rot="-2700000" vert="horz"/>
          <a:lstStyle/>
          <a:p>
            <a:pPr>
              <a:defRPr/>
            </a:pPr>
            <a:endParaRPr lang="nl-BE"/>
          </a:p>
        </c:txPr>
        <c:crossAx val="160550272"/>
        <c:crosses val="autoZero"/>
        <c:auto val="0"/>
        <c:lblOffset val="100"/>
        <c:baseTimeUnit val="days"/>
        <c:majorUnit val="1"/>
        <c:minorUnit val="1"/>
      </c:dateAx>
      <c:valAx>
        <c:axId val="160550272"/>
        <c:scaling>
          <c:orientation val="minMax"/>
          <c:max val="0.8500000000000002"/>
          <c:min val="0"/>
        </c:scaling>
        <c:delete val="0"/>
        <c:axPos val="l"/>
        <c:majorGridlines/>
        <c:title>
          <c:tx>
            <c:rich>
              <a:bodyPr rot="0" vert="horz"/>
              <a:lstStyle/>
              <a:p>
                <a:pPr>
                  <a:defRPr sz="800" b="0"/>
                </a:pPr>
                <a:r>
                  <a:rPr lang="nl-BE" sz="800" b="0"/>
                  <a:t>Aandeel overladingen in totaal</a:t>
                </a:r>
                <a:r>
                  <a:rPr lang="nl-BE" sz="800" b="0" baseline="0"/>
                  <a:t> aantal wegingen</a:t>
                </a:r>
                <a:endParaRPr lang="nl-BE" sz="800" b="0"/>
              </a:p>
            </c:rich>
          </c:tx>
          <c:layout>
            <c:manualLayout>
              <c:xMode val="edge"/>
              <c:yMode val="edge"/>
              <c:x val="4.9474290111132645E-4"/>
              <c:y val="3.0508959817375676E-3"/>
            </c:manualLayout>
          </c:layout>
          <c:overlay val="0"/>
        </c:title>
        <c:numFmt formatCode="0%" sourceLinked="0"/>
        <c:majorTickMark val="none"/>
        <c:minorTickMark val="none"/>
        <c:tickLblPos val="nextTo"/>
        <c:txPr>
          <a:bodyPr rot="0" vert="horz"/>
          <a:lstStyle/>
          <a:p>
            <a:pPr>
              <a:defRPr/>
            </a:pPr>
            <a:endParaRPr lang="nl-BE"/>
          </a:p>
        </c:txPr>
        <c:crossAx val="160548736"/>
        <c:crosses val="autoZero"/>
        <c:crossBetween val="midCat"/>
      </c:valAx>
    </c:plotArea>
    <c:legend>
      <c:legendPos val="t"/>
      <c:layout>
        <c:manualLayout>
          <c:xMode val="edge"/>
          <c:yMode val="edge"/>
          <c:x val="0.18443020071481414"/>
          <c:y val="1.8852178098928151E-2"/>
          <c:w val="0.77174510175611644"/>
          <c:h val="9.0576938242130256E-2"/>
        </c:manualLayout>
      </c:layout>
      <c:overlay val="0"/>
      <c:txPr>
        <a:bodyPr/>
        <a:lstStyle/>
        <a:p>
          <a:pPr>
            <a:defRPr sz="900"/>
          </a:pPr>
          <a:endParaRPr lang="nl-BE"/>
        </a:p>
      </c:txPr>
    </c:legend>
    <c:plotVisOnly val="1"/>
    <c:dispBlanksAs val="gap"/>
    <c:showDLblsOverMax val="0"/>
  </c:chart>
  <c:spPr>
    <a:ln>
      <a:noFill/>
    </a:ln>
  </c:spPr>
  <c:printSettings>
    <c:headerFooter/>
    <c:pageMargins b="0.75" l="0.7" r="0.7" t="0.75" header="0.3" footer="0.3"/>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052035228618073"/>
          <c:y val="0.22690045942986539"/>
          <c:w val="0.87005247604177316"/>
          <c:h val="0.61638408542134948"/>
        </c:manualLayout>
      </c:layout>
      <c:lineChart>
        <c:grouping val="standard"/>
        <c:varyColors val="0"/>
        <c:ser>
          <c:idx val="4"/>
          <c:order val="0"/>
          <c:tx>
            <c:strRef>
              <c:f>'5.19-20-21-22'!$A$15</c:f>
              <c:strCache>
                <c:ptCount val="1"/>
                <c:pt idx="0">
                  <c:v>0 tot 2 %</c:v>
                </c:pt>
              </c:strCache>
            </c:strRef>
          </c:tx>
          <c:spPr>
            <a:ln>
              <a:solidFill>
                <a:srgbClr val="7030A0"/>
              </a:solidFill>
            </a:ln>
          </c:spPr>
          <c:marker>
            <c:symbol val="none"/>
          </c:marker>
          <c:cat>
            <c:numRef>
              <c:f>'5.19-20-21-22'!$B$14:$J$14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'5.19-20-21-22'!$B$15:$J$15</c:f>
              <c:numCache>
                <c:formatCode>General</c:formatCode>
                <c:ptCount val="9"/>
                <c:pt idx="0">
                  <c:v>7.5503355704697989E-2</c:v>
                </c:pt>
                <c:pt idx="1">
                  <c:v>7.1089484927605029E-2</c:v>
                </c:pt>
                <c:pt idx="2">
                  <c:v>7.4491819533961334E-2</c:v>
                </c:pt>
                <c:pt idx="3">
                  <c:v>8.0306789984209342E-2</c:v>
                </c:pt>
                <c:pt idx="4">
                  <c:v>7.9436038514442919E-2</c:v>
                </c:pt>
                <c:pt idx="5">
                  <c:v>0.12354908518591383</c:v>
                </c:pt>
                <c:pt idx="6">
                  <c:v>7.0095814422592037E-2</c:v>
                </c:pt>
                <c:pt idx="7">
                  <c:v>7.1244911077780165E-2</c:v>
                </c:pt>
                <c:pt idx="8">
                  <c:v>6.5972967174426092E-2</c:v>
                </c:pt>
              </c:numCache>
            </c:numRef>
          </c:val>
          <c:smooth val="0"/>
        </c:ser>
        <c:ser>
          <c:idx val="0"/>
          <c:order val="1"/>
          <c:tx>
            <c:strRef>
              <c:f>'5.19-20-21-22'!$A$16</c:f>
              <c:strCache>
                <c:ptCount val="1"/>
                <c:pt idx="0">
                  <c:v>2 tot 5 %</c:v>
                </c:pt>
              </c:strCache>
            </c:strRef>
          </c:tx>
          <c:spPr>
            <a:ln>
              <a:solidFill>
                <a:schemeClr val="accent3"/>
              </a:solidFill>
            </a:ln>
          </c:spPr>
          <c:marker>
            <c:symbol val="none"/>
          </c:marker>
          <c:cat>
            <c:numRef>
              <c:f>'5.19-20-21-22'!$B$14:$J$14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'5.19-20-21-22'!$B$16:$J$16</c:f>
              <c:numCache>
                <c:formatCode>General</c:formatCode>
                <c:ptCount val="9"/>
                <c:pt idx="0">
                  <c:v>8.4655277608297747E-2</c:v>
                </c:pt>
                <c:pt idx="1">
                  <c:v>7.7616900071208167E-2</c:v>
                </c:pt>
                <c:pt idx="2">
                  <c:v>7.5731284085275158E-2</c:v>
                </c:pt>
                <c:pt idx="3">
                  <c:v>7.9178885630498533E-2</c:v>
                </c:pt>
                <c:pt idx="4">
                  <c:v>9.1471801925722143E-2</c:v>
                </c:pt>
                <c:pt idx="5">
                  <c:v>0.14420617745425929</c:v>
                </c:pt>
                <c:pt idx="6">
                  <c:v>8.552697932425618E-2</c:v>
                </c:pt>
                <c:pt idx="7">
                  <c:v>8.4208270837797305E-2</c:v>
                </c:pt>
                <c:pt idx="8">
                  <c:v>7.6700278910105127E-2</c:v>
                </c:pt>
              </c:numCache>
            </c:numRef>
          </c:val>
          <c:smooth val="0"/>
        </c:ser>
        <c:ser>
          <c:idx val="1"/>
          <c:order val="2"/>
          <c:tx>
            <c:strRef>
              <c:f>'5.19-20-21-22'!$A$17</c:f>
              <c:strCache>
                <c:ptCount val="1"/>
                <c:pt idx="0">
                  <c:v>5 tot 10 %</c:v>
                </c:pt>
              </c:strCache>
            </c:strRef>
          </c:tx>
          <c:spPr>
            <a:ln>
              <a:solidFill>
                <a:srgbClr val="002060"/>
              </a:solidFill>
            </a:ln>
          </c:spPr>
          <c:marker>
            <c:symbol val="none"/>
          </c:marker>
          <c:cat>
            <c:numRef>
              <c:f>'5.19-20-21-22'!$B$14:$J$14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'5.19-20-21-22'!$B$17:$J$17</c:f>
              <c:numCache>
                <c:formatCode>General</c:formatCode>
                <c:ptCount val="9"/>
                <c:pt idx="0">
                  <c:v>8.9841366687004265E-2</c:v>
                </c:pt>
                <c:pt idx="1">
                  <c:v>8.1770709708046521E-2</c:v>
                </c:pt>
                <c:pt idx="2">
                  <c:v>8.9613287059990082E-2</c:v>
                </c:pt>
                <c:pt idx="3">
                  <c:v>8.3690503045341758E-2</c:v>
                </c:pt>
                <c:pt idx="4">
                  <c:v>8.2072443833104081E-2</c:v>
                </c:pt>
                <c:pt idx="5">
                  <c:v>0.1737163092661814</c:v>
                </c:pt>
                <c:pt idx="6">
                  <c:v>0.11306101865859808</c:v>
                </c:pt>
                <c:pt idx="7">
                  <c:v>0.10777801585601028</c:v>
                </c:pt>
                <c:pt idx="8">
                  <c:v>0.11671315168418794</c:v>
                </c:pt>
              </c:numCache>
            </c:numRef>
          </c:val>
          <c:smooth val="0"/>
        </c:ser>
        <c:ser>
          <c:idx val="2"/>
          <c:order val="3"/>
          <c:tx>
            <c:strRef>
              <c:f>'5.19-20-21-22'!$A$18</c:f>
              <c:strCache>
                <c:ptCount val="1"/>
                <c:pt idx="0">
                  <c:v>10 tot 20 %</c:v>
                </c:pt>
              </c:strCache>
            </c:strRef>
          </c:tx>
          <c:spPr>
            <a:ln>
              <a:solidFill>
                <a:schemeClr val="accent1"/>
              </a:solidFill>
            </a:ln>
          </c:spPr>
          <c:marker>
            <c:symbol val="none"/>
          </c:marker>
          <c:cat>
            <c:numRef>
              <c:f>'5.19-20-21-22'!$B$14:$J$14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'5.19-20-21-22'!$B$18:$J$18</c:f>
              <c:numCache>
                <c:formatCode>General</c:formatCode>
                <c:ptCount val="9"/>
                <c:pt idx="0">
                  <c:v>9.2129347162904204E-2</c:v>
                </c:pt>
                <c:pt idx="1">
                  <c:v>9.0553050083076195E-2</c:v>
                </c:pt>
                <c:pt idx="2">
                  <c:v>8.6018839861179974E-2</c:v>
                </c:pt>
                <c:pt idx="3">
                  <c:v>7.6246334310850442E-2</c:v>
                </c:pt>
                <c:pt idx="4">
                  <c:v>8.6428243924805137E-2</c:v>
                </c:pt>
                <c:pt idx="5">
                  <c:v>0.19929175683651387</c:v>
                </c:pt>
                <c:pt idx="6">
                  <c:v>0.12526475037821483</c:v>
                </c:pt>
                <c:pt idx="7">
                  <c:v>0.13027640882794086</c:v>
                </c:pt>
                <c:pt idx="8">
                  <c:v>0.14428234284488306</c:v>
                </c:pt>
              </c:numCache>
            </c:numRef>
          </c:val>
          <c:smooth val="0"/>
        </c:ser>
        <c:ser>
          <c:idx val="3"/>
          <c:order val="4"/>
          <c:tx>
            <c:strRef>
              <c:f>'5.19-20-21-22'!$A$19</c:f>
              <c:strCache>
                <c:ptCount val="1"/>
                <c:pt idx="0">
                  <c:v>+20%</c:v>
                </c:pt>
              </c:strCache>
            </c:strRef>
          </c:tx>
          <c:cat>
            <c:numRef>
              <c:f>'5.19-20-21-22'!$B$14:$J$14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'5.19-20-21-22'!$B$19:$J$19</c:f>
              <c:numCache>
                <c:formatCode>General</c:formatCode>
                <c:ptCount val="9"/>
                <c:pt idx="0">
                  <c:v>0.10906040268456375</c:v>
                </c:pt>
                <c:pt idx="1">
                  <c:v>8.5093757417517207E-2</c:v>
                </c:pt>
                <c:pt idx="2">
                  <c:v>9.0233019335646994E-2</c:v>
                </c:pt>
                <c:pt idx="3">
                  <c:v>8.8653282201669292E-2</c:v>
                </c:pt>
                <c:pt idx="4">
                  <c:v>7.7716643741403024E-2</c:v>
                </c:pt>
                <c:pt idx="5">
                  <c:v>0.16132205390517412</c:v>
                </c:pt>
                <c:pt idx="6">
                  <c:v>0.11507816439737771</c:v>
                </c:pt>
                <c:pt idx="7">
                  <c:v>0.10659952860509964</c:v>
                </c:pt>
                <c:pt idx="8">
                  <c:v>0.12250590002145462</c:v>
                </c:pt>
              </c:numCache>
            </c:numRef>
          </c:val>
          <c:smooth val="0"/>
        </c:ser>
        <c:dLbls>
          <c:showLegendKey val="0"/>
          <c:showVal val="0"/>
          <c:showCatName val="0"/>
          <c:showSerName val="0"/>
          <c:showPercent val="0"/>
          <c:showBubbleSize val="0"/>
        </c:dLbls>
        <c:marker val="1"/>
        <c:smooth val="0"/>
        <c:axId val="160733824"/>
        <c:axId val="160735616"/>
      </c:lineChart>
      <c:dateAx>
        <c:axId val="160733824"/>
        <c:scaling>
          <c:orientation val="minMax"/>
        </c:scaling>
        <c:delete val="0"/>
        <c:axPos val="b"/>
        <c:numFmt formatCode="General" sourceLinked="1"/>
        <c:majorTickMark val="out"/>
        <c:minorTickMark val="none"/>
        <c:tickLblPos val="low"/>
        <c:txPr>
          <a:bodyPr rot="-2700000" vert="horz"/>
          <a:lstStyle/>
          <a:p>
            <a:pPr>
              <a:defRPr/>
            </a:pPr>
            <a:endParaRPr lang="nl-BE"/>
          </a:p>
        </c:txPr>
        <c:crossAx val="160735616"/>
        <c:crosses val="autoZero"/>
        <c:auto val="0"/>
        <c:lblOffset val="100"/>
        <c:baseTimeUnit val="days"/>
        <c:majorUnit val="1"/>
        <c:minorUnit val="1"/>
      </c:dateAx>
      <c:valAx>
        <c:axId val="160735616"/>
        <c:scaling>
          <c:orientation val="minMax"/>
          <c:max val="0.25"/>
          <c:min val="0"/>
        </c:scaling>
        <c:delete val="0"/>
        <c:axPos val="l"/>
        <c:majorGridlines/>
        <c:title>
          <c:tx>
            <c:rich>
              <a:bodyPr rot="0" vert="horz"/>
              <a:lstStyle/>
              <a:p>
                <a:pPr>
                  <a:defRPr sz="800" b="0"/>
                </a:pPr>
                <a:r>
                  <a:rPr lang="nl-BE" sz="800" b="0"/>
                  <a:t>Overlading op totaal / totaal aantal wegingen</a:t>
                </a:r>
              </a:p>
            </c:rich>
          </c:tx>
          <c:layout>
            <c:manualLayout>
              <c:xMode val="edge"/>
              <c:yMode val="edge"/>
              <c:x val="9.811852641733287E-4"/>
              <c:y val="3.5572984056516824E-3"/>
            </c:manualLayout>
          </c:layout>
          <c:overlay val="0"/>
        </c:title>
        <c:numFmt formatCode="0%" sourceLinked="0"/>
        <c:majorTickMark val="none"/>
        <c:minorTickMark val="none"/>
        <c:tickLblPos val="nextTo"/>
        <c:txPr>
          <a:bodyPr rot="0" vert="horz"/>
          <a:lstStyle/>
          <a:p>
            <a:pPr>
              <a:defRPr/>
            </a:pPr>
            <a:endParaRPr lang="nl-BE"/>
          </a:p>
        </c:txPr>
        <c:crossAx val="160733824"/>
        <c:crosses val="autoZero"/>
        <c:crossBetween val="midCat"/>
      </c:valAx>
    </c:plotArea>
    <c:legend>
      <c:legendPos val="t"/>
      <c:layout>
        <c:manualLayout>
          <c:xMode val="edge"/>
          <c:yMode val="edge"/>
          <c:x val="0.28502994933357045"/>
          <c:y val="2.3598956288821669E-2"/>
          <c:w val="0.7149700506664296"/>
          <c:h val="0.17151695294919572"/>
        </c:manualLayout>
      </c:layout>
      <c:overlay val="0"/>
      <c:txPr>
        <a:bodyPr/>
        <a:lstStyle/>
        <a:p>
          <a:pPr>
            <a:defRPr sz="900"/>
          </a:pPr>
          <a:endParaRPr lang="nl-BE"/>
        </a:p>
      </c:txPr>
    </c:legend>
    <c:plotVisOnly val="1"/>
    <c:dispBlanksAs val="gap"/>
    <c:showDLblsOverMax val="0"/>
  </c:chart>
  <c:spPr>
    <a:ln>
      <a:noFill/>
    </a:ln>
  </c:spPr>
  <c:printSettings>
    <c:headerFooter alignWithMargins="0"/>
    <c:pageMargins b="1" l="0.75000000000000233" r="0.750000000000002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079208112594926"/>
          <c:y val="0.1847365635913287"/>
          <c:w val="0.8585158499590464"/>
          <c:h val="0.65854780364384746"/>
        </c:manualLayout>
      </c:layout>
      <c:lineChart>
        <c:grouping val="standard"/>
        <c:varyColors val="0"/>
        <c:ser>
          <c:idx val="4"/>
          <c:order val="0"/>
          <c:tx>
            <c:strRef>
              <c:f>'5.19-20-21-22'!$A$30</c:f>
              <c:strCache>
                <c:ptCount val="1"/>
                <c:pt idx="0">
                  <c:v>+5 %</c:v>
                </c:pt>
              </c:strCache>
            </c:strRef>
          </c:tx>
          <c:cat>
            <c:numRef>
              <c:f>'5.19-20-21-22'!$B$29:$J$29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'5.19-20-21-22'!$B$30:$J$30</c:f>
              <c:numCache>
                <c:formatCode>General</c:formatCode>
                <c:ptCount val="9"/>
                <c:pt idx="0">
                  <c:v>7.9164124466137895E-2</c:v>
                </c:pt>
                <c:pt idx="1">
                  <c:v>6.7529076667457874E-2</c:v>
                </c:pt>
                <c:pt idx="2">
                  <c:v>7.1269211700545371E-2</c:v>
                </c:pt>
                <c:pt idx="3">
                  <c:v>6.6771937739679682E-2</c:v>
                </c:pt>
                <c:pt idx="4">
                  <c:v>7.1756075194864738E-2</c:v>
                </c:pt>
                <c:pt idx="5">
                  <c:v>0.14204210112138502</c:v>
                </c:pt>
                <c:pt idx="6">
                  <c:v>8.946041351487645E-2</c:v>
                </c:pt>
                <c:pt idx="7">
                  <c:v>8.9993571887722307E-2</c:v>
                </c:pt>
                <c:pt idx="8">
                  <c:v>9.0670700958144224E-2</c:v>
                </c:pt>
              </c:numCache>
            </c:numRef>
          </c:val>
          <c:smooth val="0"/>
        </c:ser>
        <c:ser>
          <c:idx val="3"/>
          <c:order val="1"/>
          <c:tx>
            <c:strRef>
              <c:f>'5.19-20-21-22'!$A$31</c:f>
              <c:strCache>
                <c:ptCount val="1"/>
                <c:pt idx="0">
                  <c:v>+ 10 %</c:v>
                </c:pt>
              </c:strCache>
            </c:strRef>
          </c:tx>
          <c:cat>
            <c:numRef>
              <c:f>'5.19-20-21-22'!$B$29:$J$29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'5.19-20-21-22'!$B$31:$J$31</c:f>
              <c:numCache>
                <c:formatCode>General</c:formatCode>
                <c:ptCount val="9"/>
                <c:pt idx="0">
                  <c:v>7.0317266625991456E-2</c:v>
                </c:pt>
                <c:pt idx="1">
                  <c:v>7.3344410159031564E-2</c:v>
                </c:pt>
                <c:pt idx="2">
                  <c:v>6.7550818046603872E-2</c:v>
                </c:pt>
                <c:pt idx="3">
                  <c:v>6.4516129032258063E-2</c:v>
                </c:pt>
                <c:pt idx="4">
                  <c:v>0</c:v>
                </c:pt>
                <c:pt idx="5">
                  <c:v>0</c:v>
                </c:pt>
                <c:pt idx="6">
                  <c:v>0</c:v>
                </c:pt>
                <c:pt idx="7">
                  <c:v>0</c:v>
                </c:pt>
                <c:pt idx="8">
                  <c:v>0</c:v>
                </c:pt>
              </c:numCache>
            </c:numRef>
          </c:val>
          <c:smooth val="0"/>
        </c:ser>
        <c:ser>
          <c:idx val="2"/>
          <c:order val="2"/>
          <c:tx>
            <c:strRef>
              <c:f>'5.19-20-21-22'!$A$32</c:f>
              <c:strCache>
                <c:ptCount val="1"/>
                <c:pt idx="0">
                  <c:v>+ 20 %</c:v>
                </c:pt>
              </c:strCache>
            </c:strRef>
          </c:tx>
          <c:cat>
            <c:numRef>
              <c:f>'5.19-20-21-22'!$B$29:$J$29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'5.19-20-21-22'!$B$32:$J$32</c:f>
              <c:numCache>
                <c:formatCode>General</c:formatCode>
                <c:ptCount val="9"/>
                <c:pt idx="0">
                  <c:v>2.821842586943258E-2</c:v>
                </c:pt>
                <c:pt idx="1">
                  <c:v>2.8245905530500832E-2</c:v>
                </c:pt>
                <c:pt idx="2">
                  <c:v>2.9127416955875063E-2</c:v>
                </c:pt>
                <c:pt idx="3">
                  <c:v>2.1881344461989624E-2</c:v>
                </c:pt>
                <c:pt idx="4">
                  <c:v>3.0146721687299403E-2</c:v>
                </c:pt>
                <c:pt idx="5">
                  <c:v>7.5545937438520561E-2</c:v>
                </c:pt>
                <c:pt idx="6">
                  <c:v>4.8008068582955116E-2</c:v>
                </c:pt>
                <c:pt idx="7">
                  <c:v>5.4638954360402829E-2</c:v>
                </c:pt>
                <c:pt idx="8">
                  <c:v>5.113464447806354E-2</c:v>
                </c:pt>
              </c:numCache>
            </c:numRef>
          </c:val>
          <c:smooth val="0"/>
        </c:ser>
        <c:ser>
          <c:idx val="0"/>
          <c:order val="3"/>
          <c:tx>
            <c:strRef>
              <c:f>'5.19-20-21-22'!$A$33</c:f>
              <c:strCache>
                <c:ptCount val="1"/>
                <c:pt idx="0">
                  <c:v>+ 30 %</c:v>
                </c:pt>
              </c:strCache>
            </c:strRef>
          </c:tx>
          <c:cat>
            <c:numRef>
              <c:f>'5.19-20-21-22'!$B$29:$J$29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'5.19-20-21-22'!$B$33:$J$33</c:f>
              <c:numCache>
                <c:formatCode>General</c:formatCode>
                <c:ptCount val="9"/>
                <c:pt idx="0">
                  <c:v>2.4557657107992677E-2</c:v>
                </c:pt>
                <c:pt idx="1">
                  <c:v>3.6434844528839307E-2</c:v>
                </c:pt>
                <c:pt idx="2">
                  <c:v>1.8963807635101637E-2</c:v>
                </c:pt>
                <c:pt idx="3">
                  <c:v>2.3685991427926913E-2</c:v>
                </c:pt>
                <c:pt idx="4">
                  <c:v>2.579092159559835E-2</c:v>
                </c:pt>
                <c:pt idx="5">
                  <c:v>5.2528034625221327E-2</c:v>
                </c:pt>
                <c:pt idx="6">
                  <c:v>3.6510337871911248E-2</c:v>
                </c:pt>
                <c:pt idx="7">
                  <c:v>3.0212127705163915E-2</c:v>
                </c:pt>
                <c:pt idx="8">
                  <c:v>3.5300050428643467E-2</c:v>
                </c:pt>
              </c:numCache>
            </c:numRef>
          </c:val>
          <c:smooth val="0"/>
        </c:ser>
        <c:ser>
          <c:idx val="1"/>
          <c:order val="4"/>
          <c:tx>
            <c:strRef>
              <c:f>'5.19-20-21-22'!$A$34</c:f>
              <c:strCache>
                <c:ptCount val="1"/>
                <c:pt idx="0">
                  <c:v>+ 50 %</c:v>
                </c:pt>
              </c:strCache>
            </c:strRef>
          </c:tx>
          <c:cat>
            <c:numRef>
              <c:f>'5.19-20-21-22'!$B$29:$J$29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'5.19-20-21-22'!$B$34:$J$34</c:f>
              <c:numCache>
                <c:formatCode>General</c:formatCode>
                <c:ptCount val="9"/>
                <c:pt idx="0">
                  <c:v>8.8468578401464312E-3</c:v>
                </c:pt>
                <c:pt idx="1">
                  <c:v>8.7823403750296701E-3</c:v>
                </c:pt>
                <c:pt idx="2">
                  <c:v>1.0907288051561725E-2</c:v>
                </c:pt>
                <c:pt idx="3">
                  <c:v>1.0602300924881571E-2</c:v>
                </c:pt>
                <c:pt idx="4">
                  <c:v>1.2494268684089867E-2</c:v>
                </c:pt>
                <c:pt idx="5">
                  <c:v>2.5968915994491443E-2</c:v>
                </c:pt>
                <c:pt idx="6">
                  <c:v>1.4220877458396369E-2</c:v>
                </c:pt>
                <c:pt idx="7">
                  <c:v>1.3177630169273624E-2</c:v>
                </c:pt>
                <c:pt idx="8">
                  <c:v>1.4725163893091276E-2</c:v>
                </c:pt>
              </c:numCache>
            </c:numRef>
          </c:val>
          <c:smooth val="0"/>
        </c:ser>
        <c:ser>
          <c:idx val="5"/>
          <c:order val="5"/>
          <c:tx>
            <c:strRef>
              <c:f>'5.19-20-21-22'!$A$35</c:f>
              <c:strCache>
                <c:ptCount val="1"/>
                <c:pt idx="0">
                  <c:v>+ 100 %</c:v>
                </c:pt>
              </c:strCache>
            </c:strRef>
          </c:tx>
          <c:cat>
            <c:numRef>
              <c:f>'5.19-20-21-22'!$B$29:$J$29</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'5.19-20-21-22'!$B$35:$J$35</c:f>
              <c:numCache>
                <c:formatCode>General</c:formatCode>
                <c:ptCount val="9"/>
                <c:pt idx="0">
                  <c:v>6.2538133007931668E-3</c:v>
                </c:pt>
                <c:pt idx="1">
                  <c:v>1.9226204604794683E-2</c:v>
                </c:pt>
                <c:pt idx="2">
                  <c:v>4.95785820525533E-3</c:v>
                </c:pt>
                <c:pt idx="3">
                  <c:v>4.9627791563275434E-3</c:v>
                </c:pt>
                <c:pt idx="4">
                  <c:v>5.1581843191196696E-3</c:v>
                </c:pt>
                <c:pt idx="5">
                  <c:v>9.8367106039740308E-3</c:v>
                </c:pt>
                <c:pt idx="6">
                  <c:v>5.5471507816439742E-3</c:v>
                </c:pt>
                <c:pt idx="7">
                  <c:v>4.2854081851296339E-3</c:v>
                </c:pt>
                <c:pt idx="8">
                  <c:v>3.7317196167423097E-3</c:v>
                </c:pt>
              </c:numCache>
            </c:numRef>
          </c:val>
          <c:smooth val="0"/>
        </c:ser>
        <c:dLbls>
          <c:showLegendKey val="0"/>
          <c:showVal val="0"/>
          <c:showCatName val="0"/>
          <c:showSerName val="0"/>
          <c:showPercent val="0"/>
          <c:showBubbleSize val="0"/>
        </c:dLbls>
        <c:marker val="1"/>
        <c:smooth val="0"/>
        <c:axId val="169238912"/>
        <c:axId val="169240448"/>
      </c:lineChart>
      <c:dateAx>
        <c:axId val="169238912"/>
        <c:scaling>
          <c:orientation val="minMax"/>
        </c:scaling>
        <c:delete val="0"/>
        <c:axPos val="b"/>
        <c:numFmt formatCode="General" sourceLinked="1"/>
        <c:majorTickMark val="out"/>
        <c:minorTickMark val="none"/>
        <c:tickLblPos val="low"/>
        <c:txPr>
          <a:bodyPr rot="-2700000" vert="horz"/>
          <a:lstStyle/>
          <a:p>
            <a:pPr>
              <a:defRPr/>
            </a:pPr>
            <a:endParaRPr lang="nl-BE"/>
          </a:p>
        </c:txPr>
        <c:crossAx val="169240448"/>
        <c:crosses val="autoZero"/>
        <c:auto val="0"/>
        <c:lblOffset val="100"/>
        <c:baseTimeUnit val="days"/>
        <c:majorUnit val="1"/>
        <c:minorUnit val="1"/>
      </c:dateAx>
      <c:valAx>
        <c:axId val="169240448"/>
        <c:scaling>
          <c:orientation val="minMax"/>
          <c:max val="0.15000000000000005"/>
        </c:scaling>
        <c:delete val="0"/>
        <c:axPos val="l"/>
        <c:majorGridlines/>
        <c:title>
          <c:tx>
            <c:rich>
              <a:bodyPr rot="0" vert="horz"/>
              <a:lstStyle/>
              <a:p>
                <a:pPr>
                  <a:defRPr/>
                </a:pPr>
                <a:r>
                  <a:rPr lang="nl-BE" sz="800" b="0"/>
                  <a:t>Overlading op as / totaal aantal wegingen</a:t>
                </a:r>
              </a:p>
            </c:rich>
          </c:tx>
          <c:layout>
            <c:manualLayout>
              <c:xMode val="edge"/>
              <c:yMode val="edge"/>
              <c:x val="8.32999763399336E-4"/>
              <c:y val="4.2623541978009253E-3"/>
            </c:manualLayout>
          </c:layout>
          <c:overlay val="0"/>
        </c:title>
        <c:numFmt formatCode="0%" sourceLinked="0"/>
        <c:majorTickMark val="none"/>
        <c:minorTickMark val="none"/>
        <c:tickLblPos val="nextTo"/>
        <c:txPr>
          <a:bodyPr rot="0" vert="horz"/>
          <a:lstStyle/>
          <a:p>
            <a:pPr>
              <a:defRPr/>
            </a:pPr>
            <a:endParaRPr lang="nl-BE"/>
          </a:p>
        </c:txPr>
        <c:crossAx val="169238912"/>
        <c:crosses val="autoZero"/>
        <c:crossBetween val="midCat"/>
        <c:majorUnit val="3.0000000000000002E-2"/>
        <c:minorUnit val="5.0000000000000018E-3"/>
      </c:valAx>
    </c:plotArea>
    <c:legend>
      <c:legendPos val="t"/>
      <c:layout>
        <c:manualLayout>
          <c:xMode val="edge"/>
          <c:yMode val="edge"/>
          <c:x val="0.23758559360973608"/>
          <c:y val="2.3598956288821669E-2"/>
          <c:w val="0.76241440639026403"/>
          <c:h val="0.11962321696274605"/>
        </c:manualLayout>
      </c:layout>
      <c:overlay val="0"/>
      <c:txPr>
        <a:bodyPr/>
        <a:lstStyle/>
        <a:p>
          <a:pPr>
            <a:defRPr sz="900"/>
          </a:pPr>
          <a:endParaRPr lang="nl-BE"/>
        </a:p>
      </c:txPr>
    </c:legend>
    <c:plotVisOnly val="1"/>
    <c:dispBlanksAs val="gap"/>
    <c:showDLblsOverMax val="0"/>
  </c:chart>
  <c:spPr>
    <a:ln>
      <a:noFill/>
    </a:ln>
  </c:spPr>
  <c:printSettings>
    <c:headerFooter alignWithMargins="0"/>
    <c:pageMargins b="1" l="0.75000000000000233" r="0.750000000000002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7.8640191715166036E-2"/>
          <c:y val="0.24517632864796263"/>
          <c:w val="0.83602008444596598"/>
          <c:h val="0.65168832327185455"/>
        </c:manualLayout>
      </c:layout>
      <c:lineChart>
        <c:grouping val="standard"/>
        <c:varyColors val="0"/>
        <c:ser>
          <c:idx val="0"/>
          <c:order val="0"/>
          <c:tx>
            <c:strRef>
              <c:f>'5.19-20-21-22'!$A$5</c:f>
              <c:strCache>
                <c:ptCount val="1"/>
                <c:pt idx="0">
                  <c:v>Aantal wegingen</c:v>
                </c:pt>
              </c:strCache>
            </c:strRef>
          </c:tx>
          <c:spPr>
            <a:ln>
              <a:solidFill>
                <a:schemeClr val="tx2">
                  <a:lumMod val="50000"/>
                </a:schemeClr>
              </a:solidFill>
            </a:ln>
          </c:spPr>
          <c:marker>
            <c:symbol val="none"/>
          </c:marker>
          <c:cat>
            <c:numRef>
              <c:f>'5.19-20-21-22'!$B$4:$J$4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'5.19-20-21-22'!$B$5:$J$5</c:f>
              <c:numCache>
                <c:formatCode>General</c:formatCode>
                <c:ptCount val="9"/>
                <c:pt idx="0">
                  <c:v>6556</c:v>
                </c:pt>
                <c:pt idx="1">
                  <c:v>8426</c:v>
                </c:pt>
                <c:pt idx="2">
                  <c:v>8068</c:v>
                </c:pt>
                <c:pt idx="3">
                  <c:v>4433</c:v>
                </c:pt>
                <c:pt idx="4">
                  <c:v>8724</c:v>
                </c:pt>
                <c:pt idx="5">
                  <c:v>5083</c:v>
                </c:pt>
                <c:pt idx="6">
                  <c:v>9915</c:v>
                </c:pt>
                <c:pt idx="7">
                  <c:v>9334</c:v>
                </c:pt>
                <c:pt idx="8">
                  <c:v>9322</c:v>
                </c:pt>
              </c:numCache>
            </c:numRef>
          </c:val>
          <c:smooth val="0"/>
        </c:ser>
        <c:dLbls>
          <c:showLegendKey val="0"/>
          <c:showVal val="0"/>
          <c:showCatName val="0"/>
          <c:showSerName val="0"/>
          <c:showPercent val="0"/>
          <c:showBubbleSize val="0"/>
        </c:dLbls>
        <c:marker val="1"/>
        <c:smooth val="0"/>
        <c:axId val="169268736"/>
        <c:axId val="169270272"/>
      </c:lineChart>
      <c:lineChart>
        <c:grouping val="standard"/>
        <c:varyColors val="0"/>
        <c:ser>
          <c:idx val="5"/>
          <c:order val="1"/>
          <c:tx>
            <c:strRef>
              <c:f>'5.19-20-21-22'!$A$9</c:f>
              <c:strCache>
                <c:ptCount val="1"/>
                <c:pt idx="0">
                  <c:v>Overladen</c:v>
                </c:pt>
              </c:strCache>
            </c:strRef>
          </c:tx>
          <c:spPr>
            <a:ln>
              <a:solidFill>
                <a:srgbClr val="7030A0"/>
              </a:solidFill>
            </a:ln>
          </c:spPr>
          <c:marker>
            <c:symbol val="none"/>
          </c:marker>
          <c:cat>
            <c:numRef>
              <c:f>'5.19-20-21-22'!$B$4:$J$4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'5.19-20-21-22'!$B$9:$J$9</c:f>
              <c:numCache>
                <c:formatCode>0.00%</c:formatCode>
                <c:ptCount val="9"/>
                <c:pt idx="0">
                  <c:v>0.48688224527150703</c:v>
                </c:pt>
                <c:pt idx="1">
                  <c:v>0.44315214811298365</c:v>
                </c:pt>
                <c:pt idx="2">
                  <c:v>0.44806643529995044</c:v>
                </c:pt>
                <c:pt idx="3">
                  <c:v>0.43627340401533948</c:v>
                </c:pt>
                <c:pt idx="4">
                  <c:v>0.34662998624484181</c:v>
                </c:pt>
                <c:pt idx="5">
                  <c:v>0.73814676372221133</c:v>
                </c:pt>
                <c:pt idx="6">
                  <c:v>0.43691376701966717</c:v>
                </c:pt>
                <c:pt idx="7">
                  <c:v>0.46303835440325691</c:v>
                </c:pt>
                <c:pt idx="8">
                  <c:v>0.52982192662518768</c:v>
                </c:pt>
              </c:numCache>
            </c:numRef>
          </c:val>
          <c:smooth val="0"/>
        </c:ser>
        <c:ser>
          <c:idx val="6"/>
          <c:order val="2"/>
          <c:tx>
            <c:strRef>
              <c:f>'5.19-20-21-22'!$A$10</c:f>
              <c:strCache>
                <c:ptCount val="1"/>
                <c:pt idx="0">
                  <c:v>Overladen in totaal</c:v>
                </c:pt>
              </c:strCache>
            </c:strRef>
          </c:tx>
          <c:spPr>
            <a:ln>
              <a:solidFill>
                <a:schemeClr val="accent3"/>
              </a:solidFill>
            </a:ln>
          </c:spPr>
          <c:marker>
            <c:symbol val="none"/>
          </c:marker>
          <c:cat>
            <c:numRef>
              <c:f>'5.19-20-21-22'!$B$4:$J$4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'5.19-20-21-22'!$B$10:$J$10</c:f>
              <c:numCache>
                <c:formatCode>0.00%</c:formatCode>
                <c:ptCount val="9"/>
                <c:pt idx="0">
                  <c:v>0.45118974984746796</c:v>
                </c:pt>
                <c:pt idx="1">
                  <c:v>0.40612390220745315</c:v>
                </c:pt>
                <c:pt idx="2">
                  <c:v>0.41608824987605353</c:v>
                </c:pt>
                <c:pt idx="3">
                  <c:v>0.40807579517256937</c:v>
                </c:pt>
                <c:pt idx="4">
                  <c:v>0.41712517193947729</c:v>
                </c:pt>
                <c:pt idx="5">
                  <c:v>0.80208538264804252</c:v>
                </c:pt>
                <c:pt idx="6">
                  <c:v>0.50902672718103881</c:v>
                </c:pt>
                <c:pt idx="7">
                  <c:v>0.50010713520462824</c:v>
                </c:pt>
                <c:pt idx="8">
                  <c:v>0.52617464063505681</c:v>
                </c:pt>
              </c:numCache>
            </c:numRef>
          </c:val>
          <c:smooth val="0"/>
        </c:ser>
        <c:ser>
          <c:idx val="7"/>
          <c:order val="3"/>
          <c:tx>
            <c:strRef>
              <c:f>'5.19-20-21-22'!$A$11</c:f>
              <c:strCache>
                <c:ptCount val="1"/>
                <c:pt idx="0">
                  <c:v>Overladen op as</c:v>
                </c:pt>
              </c:strCache>
            </c:strRef>
          </c:tx>
          <c:spPr>
            <a:ln>
              <a:solidFill>
                <a:schemeClr val="accent1"/>
              </a:solidFill>
            </a:ln>
          </c:spPr>
          <c:marker>
            <c:symbol val="none"/>
          </c:marker>
          <c:cat>
            <c:numRef>
              <c:f>'5.19-20-21-22'!$B$4:$J$4</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'5.19-20-21-22'!$B$11:$J$11</c:f>
              <c:numCache>
                <c:formatCode>0.00%</c:formatCode>
                <c:ptCount val="9"/>
                <c:pt idx="0">
                  <c:v>0.21735814521049421</c:v>
                </c:pt>
                <c:pt idx="1">
                  <c:v>0.23356278186565393</c:v>
                </c:pt>
                <c:pt idx="2">
                  <c:v>0.20277640059494298</c:v>
                </c:pt>
                <c:pt idx="3">
                  <c:v>0.19242048274306339</c:v>
                </c:pt>
                <c:pt idx="4">
                  <c:v>0.14534617148097204</c:v>
                </c:pt>
                <c:pt idx="5">
                  <c:v>0.30592169978359235</c:v>
                </c:pt>
                <c:pt idx="6">
                  <c:v>0.19374684820978316</c:v>
                </c:pt>
                <c:pt idx="7">
                  <c:v>0.19230769230769232</c:v>
                </c:pt>
                <c:pt idx="8">
                  <c:v>0.20800257455481655</c:v>
                </c:pt>
              </c:numCache>
            </c:numRef>
          </c:val>
          <c:smooth val="0"/>
        </c:ser>
        <c:dLbls>
          <c:showLegendKey val="0"/>
          <c:showVal val="0"/>
          <c:showCatName val="0"/>
          <c:showSerName val="0"/>
          <c:showPercent val="0"/>
          <c:showBubbleSize val="0"/>
        </c:dLbls>
        <c:marker val="1"/>
        <c:smooth val="0"/>
        <c:axId val="169287040"/>
        <c:axId val="169285120"/>
      </c:lineChart>
      <c:catAx>
        <c:axId val="169268736"/>
        <c:scaling>
          <c:orientation val="minMax"/>
        </c:scaling>
        <c:delete val="0"/>
        <c:axPos val="b"/>
        <c:numFmt formatCode="General" sourceLinked="1"/>
        <c:majorTickMark val="out"/>
        <c:minorTickMark val="none"/>
        <c:tickLblPos val="nextTo"/>
        <c:crossAx val="169270272"/>
        <c:crosses val="autoZero"/>
        <c:auto val="1"/>
        <c:lblAlgn val="ctr"/>
        <c:lblOffset val="100"/>
        <c:noMultiLvlLbl val="0"/>
      </c:catAx>
      <c:valAx>
        <c:axId val="169270272"/>
        <c:scaling>
          <c:orientation val="minMax"/>
        </c:scaling>
        <c:delete val="0"/>
        <c:axPos val="l"/>
        <c:majorGridlines/>
        <c:title>
          <c:tx>
            <c:rich>
              <a:bodyPr rot="0" vert="horz"/>
              <a:lstStyle/>
              <a:p>
                <a:pPr>
                  <a:defRPr sz="800" b="0"/>
                </a:pPr>
                <a:r>
                  <a:rPr lang="en-US" sz="800" b="0"/>
                  <a:t>Aantal </a:t>
                </a:r>
              </a:p>
              <a:p>
                <a:pPr>
                  <a:defRPr sz="800" b="0"/>
                </a:pPr>
                <a:r>
                  <a:rPr lang="en-US" sz="800" b="0"/>
                  <a:t>wegingen</a:t>
                </a:r>
              </a:p>
              <a:p>
                <a:pPr>
                  <a:defRPr sz="800" b="0"/>
                </a:pPr>
                <a:r>
                  <a:rPr lang="en-US" sz="800" b="0"/>
                  <a:t>(x 1.000)</a:t>
                </a:r>
              </a:p>
            </c:rich>
          </c:tx>
          <c:layout>
            <c:manualLayout>
              <c:xMode val="edge"/>
              <c:yMode val="edge"/>
              <c:x val="2.7804513121208701E-3"/>
              <c:y val="5.2227937238250102E-2"/>
            </c:manualLayout>
          </c:layout>
          <c:overlay val="0"/>
        </c:title>
        <c:numFmt formatCode="General" sourceLinked="1"/>
        <c:majorTickMark val="out"/>
        <c:minorTickMark val="none"/>
        <c:tickLblPos val="nextTo"/>
        <c:crossAx val="169268736"/>
        <c:crosses val="autoZero"/>
        <c:crossBetween val="midCat"/>
        <c:dispUnits>
          <c:builtInUnit val="thousands"/>
        </c:dispUnits>
      </c:valAx>
      <c:valAx>
        <c:axId val="169285120"/>
        <c:scaling>
          <c:orientation val="minMax"/>
        </c:scaling>
        <c:delete val="0"/>
        <c:axPos val="r"/>
        <c:majorGridlines>
          <c:spPr>
            <a:ln>
              <a:prstDash val="dash"/>
            </a:ln>
          </c:spPr>
        </c:majorGridlines>
        <c:title>
          <c:tx>
            <c:rich>
              <a:bodyPr rot="0" vert="horz"/>
              <a:lstStyle/>
              <a:p>
                <a:pPr>
                  <a:defRPr sz="800" b="0"/>
                </a:pPr>
                <a:r>
                  <a:rPr lang="en-US" sz="800" b="0"/>
                  <a:t>Aandeel overladingen</a:t>
                </a:r>
              </a:p>
            </c:rich>
          </c:tx>
          <c:layout>
            <c:manualLayout>
              <c:xMode val="edge"/>
              <c:yMode val="edge"/>
              <c:x val="0.86217294719053394"/>
              <c:y val="5.419141092087764E-2"/>
            </c:manualLayout>
          </c:layout>
          <c:overlay val="0"/>
        </c:title>
        <c:numFmt formatCode="0%" sourceLinked="0"/>
        <c:majorTickMark val="out"/>
        <c:minorTickMark val="none"/>
        <c:tickLblPos val="nextTo"/>
        <c:crossAx val="169287040"/>
        <c:crosses val="max"/>
        <c:crossBetween val="between"/>
      </c:valAx>
      <c:catAx>
        <c:axId val="169287040"/>
        <c:scaling>
          <c:orientation val="minMax"/>
        </c:scaling>
        <c:delete val="1"/>
        <c:axPos val="b"/>
        <c:numFmt formatCode="General" sourceLinked="1"/>
        <c:majorTickMark val="out"/>
        <c:minorTickMark val="none"/>
        <c:tickLblPos val="nextTo"/>
        <c:crossAx val="169285120"/>
        <c:crosses val="autoZero"/>
        <c:auto val="1"/>
        <c:lblAlgn val="ctr"/>
        <c:lblOffset val="100"/>
        <c:noMultiLvlLbl val="0"/>
      </c:catAx>
    </c:plotArea>
    <c:legend>
      <c:legendPos val="t"/>
      <c:layout>
        <c:manualLayout>
          <c:xMode val="edge"/>
          <c:yMode val="edge"/>
          <c:x val="0.17339526073512507"/>
          <c:y val="0"/>
          <c:w val="0.66994621839732316"/>
          <c:h val="0.16976258240747633"/>
        </c:manualLayout>
      </c:layout>
      <c:overlay val="0"/>
      <c:txPr>
        <a:bodyPr/>
        <a:lstStyle/>
        <a:p>
          <a:pPr>
            <a:defRPr sz="900"/>
          </a:pPr>
          <a:endParaRPr lang="nl-BE"/>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08379629629651"/>
          <c:y val="7.0057142857142873E-2"/>
          <c:w val="0.81435300925925858"/>
          <c:h val="0.72957341269841436"/>
        </c:manualLayout>
      </c:layout>
      <c:lineChart>
        <c:grouping val="standard"/>
        <c:varyColors val="0"/>
        <c:ser>
          <c:idx val="1"/>
          <c:order val="0"/>
          <c:tx>
            <c:strRef>
              <c:f>#REF!</c:f>
              <c:strCache>
                <c:ptCount val="1"/>
                <c:pt idx="0">
                  <c:v>Aantal nachtvluchten Brussels Airport (23u00 - 06u00)</c:v>
                </c:pt>
              </c:strCache>
            </c:strRef>
          </c:tx>
          <c:spPr>
            <a:ln w="22225">
              <a:solidFill>
                <a:srgbClr val="1F497D">
                  <a:lumMod val="75000"/>
                </a:srgbClr>
              </a:solidFill>
            </a:ln>
          </c:spPr>
          <c:marker>
            <c:symbol val="diamond"/>
            <c:size val="7"/>
            <c:spPr>
              <a:solidFill>
                <a:srgbClr val="1F497D">
                  <a:lumMod val="75000"/>
                </a:srgbClr>
              </a:solidFill>
              <a:ln>
                <a:noFill/>
              </a:ln>
            </c:spPr>
          </c:marker>
          <c:cat>
            <c:numRef>
              <c:f>#REF!</c:f>
              <c:numCache>
                <c:formatCode>General</c:formatCode>
                <c:ptCount val="1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numCache>
            </c:numRef>
          </c:cat>
          <c:val>
            <c:numRef>
              <c:f>#REF!</c:f>
              <c:numCache>
                <c:formatCode>General</c:formatCode>
                <c:ptCount val="17"/>
                <c:pt idx="0">
                  <c:v>20100</c:v>
                </c:pt>
                <c:pt idx="1">
                  <c:v>21800</c:v>
                </c:pt>
                <c:pt idx="2">
                  <c:v>24500</c:v>
                </c:pt>
                <c:pt idx="3">
                  <c:v>24300</c:v>
                </c:pt>
                <c:pt idx="4">
                  <c:v>25000</c:v>
                </c:pt>
                <c:pt idx="5">
                  <c:v>23100</c:v>
                </c:pt>
                <c:pt idx="6">
                  <c:v>21000</c:v>
                </c:pt>
                <c:pt idx="7">
                  <c:v>19300</c:v>
                </c:pt>
                <c:pt idx="8">
                  <c:v>21000</c:v>
                </c:pt>
                <c:pt idx="9">
                  <c:v>23000</c:v>
                </c:pt>
                <c:pt idx="10">
                  <c:v>24800</c:v>
                </c:pt>
                <c:pt idx="11">
                  <c:v>24761</c:v>
                </c:pt>
                <c:pt idx="12">
                  <c:v>25100</c:v>
                </c:pt>
                <c:pt idx="13">
                  <c:v>17893</c:v>
                </c:pt>
                <c:pt idx="14">
                  <c:v>13233</c:v>
                </c:pt>
                <c:pt idx="15">
                  <c:v>14249</c:v>
                </c:pt>
                <c:pt idx="16">
                  <c:v>14648</c:v>
                </c:pt>
              </c:numCache>
            </c:numRef>
          </c:val>
          <c:smooth val="1"/>
        </c:ser>
        <c:dLbls>
          <c:showLegendKey val="0"/>
          <c:showVal val="0"/>
          <c:showCatName val="0"/>
          <c:showSerName val="0"/>
          <c:showPercent val="0"/>
          <c:showBubbleSize val="0"/>
        </c:dLbls>
        <c:marker val="1"/>
        <c:smooth val="0"/>
        <c:axId val="169339904"/>
        <c:axId val="185820288"/>
      </c:lineChart>
      <c:dateAx>
        <c:axId val="169339904"/>
        <c:scaling>
          <c:orientation val="minMax"/>
        </c:scaling>
        <c:delete val="0"/>
        <c:axPos val="b"/>
        <c:numFmt formatCode="General" sourceLinked="1"/>
        <c:majorTickMark val="out"/>
        <c:minorTickMark val="none"/>
        <c:tickLblPos val="low"/>
        <c:txPr>
          <a:bodyPr rot="-2700000" vert="horz"/>
          <a:lstStyle/>
          <a:p>
            <a:pPr>
              <a:defRPr>
                <a:solidFill>
                  <a:sysClr val="windowText" lastClr="000000"/>
                </a:solidFill>
              </a:defRPr>
            </a:pPr>
            <a:endParaRPr lang="nl-BE"/>
          </a:p>
        </c:txPr>
        <c:crossAx val="185820288"/>
        <c:crosses val="autoZero"/>
        <c:auto val="0"/>
        <c:lblOffset val="100"/>
        <c:baseTimeUnit val="days"/>
        <c:majorUnit val="1"/>
        <c:minorUnit val="1"/>
      </c:dateAx>
      <c:valAx>
        <c:axId val="185820288"/>
        <c:scaling>
          <c:orientation val="minMax"/>
        </c:scaling>
        <c:delete val="0"/>
        <c:axPos val="l"/>
        <c:majorGridlines>
          <c:spPr>
            <a:ln w="6350" cap="rnd">
              <a:solidFill>
                <a:sysClr val="window" lastClr="FFFFFF">
                  <a:lumMod val="75000"/>
                </a:sysClr>
              </a:solidFill>
            </a:ln>
            <a:effectLst/>
          </c:spPr>
        </c:majorGridlines>
        <c:title>
          <c:tx>
            <c:rich>
              <a:bodyPr/>
              <a:lstStyle/>
              <a:p>
                <a:pPr>
                  <a:defRPr>
                    <a:solidFill>
                      <a:sysClr val="windowText" lastClr="000000"/>
                    </a:solidFill>
                  </a:defRPr>
                </a:pPr>
                <a:r>
                  <a:rPr lang="nl-BE">
                    <a:solidFill>
                      <a:sysClr val="windowText" lastClr="000000"/>
                    </a:solidFill>
                  </a:rPr>
                  <a:t>aantal nachtvluchten Brussels Airport</a:t>
                </a:r>
              </a:p>
            </c:rich>
          </c:tx>
          <c:layout>
            <c:manualLayout>
              <c:xMode val="edge"/>
              <c:yMode val="edge"/>
              <c:x val="8.6805702727767546E-3"/>
              <c:y val="0.19174096533049168"/>
            </c:manualLayout>
          </c:layout>
          <c:overlay val="0"/>
        </c:title>
        <c:numFmt formatCode="General" sourceLinked="1"/>
        <c:majorTickMark val="none"/>
        <c:minorTickMark val="none"/>
        <c:tickLblPos val="nextTo"/>
        <c:txPr>
          <a:bodyPr rot="0" vert="horz"/>
          <a:lstStyle/>
          <a:p>
            <a:pPr>
              <a:defRPr>
                <a:solidFill>
                  <a:sysClr val="windowText" lastClr="000000"/>
                </a:solidFill>
              </a:defRPr>
            </a:pPr>
            <a:endParaRPr lang="nl-BE"/>
          </a:p>
        </c:txPr>
        <c:crossAx val="169339904"/>
        <c:crosses val="autoZero"/>
        <c:crossBetween val="between"/>
      </c:valAx>
      <c:spPr>
        <a:noFill/>
        <a:ln w="25400">
          <a:noFill/>
        </a:ln>
        <a:effectLst>
          <a:outerShdw sx="1000" sy="1000" algn="ctr" rotWithShape="0">
            <a:schemeClr val="bg1"/>
          </a:outerShdw>
        </a:effectLst>
        <a:scene3d>
          <a:camera prst="orthographicFront"/>
          <a:lightRig rig="threePt" dir="t"/>
        </a:scene3d>
        <a:sp3d/>
      </c:spPr>
    </c:plotArea>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chemeClr val="tx2"/>
          </a:solidFill>
          <a:latin typeface="Calibri" pitchFamily="34" charset="0"/>
          <a:ea typeface="+mn-ea"/>
          <a:cs typeface="+mn-cs"/>
        </a:defRPr>
      </a:pPr>
      <a:endParaRPr lang="nl-BE"/>
    </a:p>
  </c:txPr>
  <c:printSettings>
    <c:headerFooter alignWithMargins="0"/>
    <c:pageMargins b="1" l="0.75000000000000233" r="0.75000000000000233" t="1" header="0.5" footer="0.5"/>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chemeClr val="tx2"/>
              </a:solidFill>
            </a:ln>
          </c:spPr>
          <c:marker>
            <c:symbol val="square"/>
            <c:size val="7"/>
            <c:spPr>
              <a:solidFill>
                <a:schemeClr val="tx2"/>
              </a:solidFill>
              <a:ln>
                <a:solidFill>
                  <a:schemeClr val="tx2"/>
                </a:solidFill>
              </a:ln>
            </c:spPr>
          </c:marker>
          <c:cat>
            <c:numRef>
              <c:f>'[5]Fig. 5.25'!$A$5:$A$19</c:f>
              <c:numCache>
                <c:formatCode>General</c:formatCode>
                <c:ptCount val="1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numCache>
            </c:numRef>
          </c:cat>
          <c:val>
            <c:numRef>
              <c:f>'[5]Fig. 5.25'!$B$5:$B$19</c:f>
              <c:numCache>
                <c:formatCode>General</c:formatCode>
                <c:ptCount val="15"/>
                <c:pt idx="0">
                  <c:v>1225</c:v>
                </c:pt>
                <c:pt idx="1">
                  <c:v>843</c:v>
                </c:pt>
                <c:pt idx="2">
                  <c:v>717</c:v>
                </c:pt>
                <c:pt idx="3">
                  <c:v>724</c:v>
                </c:pt>
                <c:pt idx="4">
                  <c:v>1085</c:v>
                </c:pt>
                <c:pt idx="5">
                  <c:v>989</c:v>
                </c:pt>
                <c:pt idx="6">
                  <c:v>845</c:v>
                </c:pt>
                <c:pt idx="7">
                  <c:v>1021</c:v>
                </c:pt>
                <c:pt idx="8">
                  <c:v>836</c:v>
                </c:pt>
                <c:pt idx="9">
                  <c:v>757</c:v>
                </c:pt>
                <c:pt idx="10">
                  <c:v>632</c:v>
                </c:pt>
                <c:pt idx="11">
                  <c:v>704</c:v>
                </c:pt>
                <c:pt idx="12">
                  <c:v>676</c:v>
                </c:pt>
                <c:pt idx="13">
                  <c:v>675</c:v>
                </c:pt>
                <c:pt idx="14">
                  <c:v>499</c:v>
                </c:pt>
              </c:numCache>
            </c:numRef>
          </c:val>
          <c:smooth val="1"/>
        </c:ser>
        <c:dLbls>
          <c:showLegendKey val="0"/>
          <c:showVal val="0"/>
          <c:showCatName val="0"/>
          <c:showSerName val="0"/>
          <c:showPercent val="0"/>
          <c:showBubbleSize val="0"/>
        </c:dLbls>
        <c:marker val="1"/>
        <c:smooth val="0"/>
        <c:axId val="169383040"/>
        <c:axId val="169384960"/>
      </c:lineChart>
      <c:catAx>
        <c:axId val="169383040"/>
        <c:scaling>
          <c:orientation val="minMax"/>
        </c:scaling>
        <c:delete val="0"/>
        <c:axPos val="b"/>
        <c:numFmt formatCode="General" sourceLinked="1"/>
        <c:majorTickMark val="out"/>
        <c:minorTickMark val="none"/>
        <c:tickLblPos val="nextTo"/>
        <c:txPr>
          <a:bodyPr rot="-5400000" vert="horz"/>
          <a:lstStyle/>
          <a:p>
            <a:pPr>
              <a:defRPr/>
            </a:pPr>
            <a:endParaRPr lang="nl-BE"/>
          </a:p>
        </c:txPr>
        <c:crossAx val="169384960"/>
        <c:crosses val="autoZero"/>
        <c:auto val="1"/>
        <c:lblAlgn val="ctr"/>
        <c:lblOffset val="100"/>
        <c:noMultiLvlLbl val="0"/>
      </c:catAx>
      <c:valAx>
        <c:axId val="169384960"/>
        <c:scaling>
          <c:orientation val="minMax"/>
        </c:scaling>
        <c:delete val="0"/>
        <c:axPos val="l"/>
        <c:majorGridlines/>
        <c:title>
          <c:tx>
            <c:rich>
              <a:bodyPr rot="-5400000" vert="horz"/>
              <a:lstStyle/>
              <a:p>
                <a:pPr>
                  <a:defRPr b="0"/>
                </a:pPr>
                <a:r>
                  <a:rPr lang="en-US" b="0"/>
                  <a:t>aantal nachtvluchten op Ostend-Bruges Airport</a:t>
                </a:r>
              </a:p>
            </c:rich>
          </c:tx>
          <c:overlay val="0"/>
        </c:title>
        <c:numFmt formatCode="General" sourceLinked="1"/>
        <c:majorTickMark val="out"/>
        <c:minorTickMark val="none"/>
        <c:tickLblPos val="nextTo"/>
        <c:crossAx val="169383040"/>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813337419116999"/>
          <c:y val="0.20595572723220901"/>
          <c:w val="0.84124328703703699"/>
          <c:h val="0.65415119047619097"/>
        </c:manualLayout>
      </c:layout>
      <c:lineChart>
        <c:grouping val="standard"/>
        <c:varyColors val="0"/>
        <c:ser>
          <c:idx val="1"/>
          <c:order val="0"/>
          <c:tx>
            <c:v>LAeq,dag&gt;65dB(A) geluidskaart</c:v>
          </c:tx>
          <c:spPr>
            <a:ln w="22225">
              <a:solidFill>
                <a:srgbClr val="00B050"/>
              </a:solidFill>
            </a:ln>
          </c:spPr>
          <c:marker>
            <c:symbol val="square"/>
            <c:size val="5"/>
            <c:spPr>
              <a:solidFill>
                <a:srgbClr val="00B050"/>
              </a:solidFill>
              <a:ln>
                <a:noFill/>
              </a:ln>
            </c:spPr>
          </c:marker>
          <c:dPt>
            <c:idx val="8"/>
            <c:bubble3D val="0"/>
            <c:spPr>
              <a:ln w="22225">
                <a:noFill/>
              </a:ln>
            </c:spPr>
          </c:dPt>
          <c:cat>
            <c:numRef>
              <c:f>'5.26'!$A$4:$A$19</c:f>
              <c:numCache>
                <c:formatCode>General</c:formatCode>
                <c:ptCount val="16"/>
                <c:pt idx="0">
                  <c:v>1996</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numCache>
            </c:numRef>
          </c:cat>
          <c:val>
            <c:numRef>
              <c:f>'5.26'!$C$4:$C$19</c:f>
              <c:numCache>
                <c:formatCode>#,##0.0</c:formatCode>
                <c:ptCount val="16"/>
                <c:pt idx="0">
                  <c:v>30.161332020731717</c:v>
                </c:pt>
                <c:pt idx="1">
                  <c:v>31.190280698094515</c:v>
                </c:pt>
                <c:pt idx="2">
                  <c:v>31.8665973643716</c:v>
                </c:pt>
                <c:pt idx="3">
                  <c:v>31.745588630537387</c:v>
                </c:pt>
                <c:pt idx="4">
                  <c:v>31.775218356968658</c:v>
                </c:pt>
                <c:pt idx="5">
                  <c:v>32.020965443702678</c:v>
                </c:pt>
                <c:pt idx="6">
                  <c:v>32.050997902352151</c:v>
                </c:pt>
                <c:pt idx="7">
                  <c:v>32.137314289321928</c:v>
                </c:pt>
                <c:pt idx="8">
                  <c:v>32.864915093171113</c:v>
                </c:pt>
                <c:pt idx="9">
                  <c:v>34.131558820737183</c:v>
                </c:pt>
                <c:pt idx="10" formatCode="General">
                  <c:v>32.700000000000003</c:v>
                </c:pt>
                <c:pt idx="14" formatCode="General">
                  <c:v>36.700000000000003</c:v>
                </c:pt>
                <c:pt idx="15" formatCode="General">
                  <c:v>38.1</c:v>
                </c:pt>
              </c:numCache>
            </c:numRef>
          </c:val>
          <c:smooth val="1"/>
        </c:ser>
        <c:ser>
          <c:idx val="2"/>
          <c:order val="1"/>
          <c:tx>
            <c:strRef>
              <c:f>'[6]5-27'!$E$3</c:f>
              <c:strCache>
                <c:ptCount val="1"/>
                <c:pt idx="0">
                  <c:v>doel 2020</c:v>
                </c:pt>
              </c:strCache>
            </c:strRef>
          </c:tx>
          <c:spPr>
            <a:ln w="22225">
              <a:solidFill>
                <a:srgbClr val="8064A2">
                  <a:lumMod val="75000"/>
                </a:srgbClr>
              </a:solidFill>
            </a:ln>
          </c:spPr>
          <c:marker>
            <c:symbol val="triangle"/>
            <c:size val="5"/>
            <c:spPr>
              <a:solidFill>
                <a:srgbClr val="8064A2">
                  <a:lumMod val="75000"/>
                </a:srgbClr>
              </a:solidFill>
              <a:ln>
                <a:noFill/>
              </a:ln>
            </c:spPr>
          </c:marker>
          <c:cat>
            <c:numRef>
              <c:f>'5.26'!$A$4:$A$19</c:f>
              <c:numCache>
                <c:formatCode>General</c:formatCode>
                <c:ptCount val="16"/>
                <c:pt idx="0">
                  <c:v>1996</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numCache>
            </c:numRef>
          </c:cat>
          <c:val>
            <c:numRef>
              <c:f>'[6]5-27'!$E$4:$E$16</c:f>
              <c:numCache>
                <c:formatCode>General</c:formatCode>
                <c:ptCount val="13"/>
                <c:pt idx="0">
                  <c:v>15</c:v>
                </c:pt>
                <c:pt idx="1">
                  <c:v>15</c:v>
                </c:pt>
                <c:pt idx="2">
                  <c:v>15</c:v>
                </c:pt>
                <c:pt idx="3">
                  <c:v>15</c:v>
                </c:pt>
                <c:pt idx="4">
                  <c:v>15</c:v>
                </c:pt>
                <c:pt idx="5">
                  <c:v>15</c:v>
                </c:pt>
                <c:pt idx="6">
                  <c:v>15</c:v>
                </c:pt>
                <c:pt idx="7">
                  <c:v>15</c:v>
                </c:pt>
                <c:pt idx="8">
                  <c:v>15</c:v>
                </c:pt>
                <c:pt idx="9">
                  <c:v>15</c:v>
                </c:pt>
                <c:pt idx="10">
                  <c:v>15</c:v>
                </c:pt>
                <c:pt idx="11">
                  <c:v>15</c:v>
                </c:pt>
                <c:pt idx="12">
                  <c:v>15</c:v>
                </c:pt>
              </c:numCache>
            </c:numRef>
          </c:val>
          <c:smooth val="1"/>
        </c:ser>
        <c:ser>
          <c:idx val="3"/>
          <c:order val="2"/>
          <c:tx>
            <c:strRef>
              <c:f>'5.26'!$D$3</c:f>
              <c:strCache>
                <c:ptCount val="1"/>
                <c:pt idx="0">
                  <c:v>LAden&gt;65dB(A) geluidskaart</c:v>
                </c:pt>
              </c:strCache>
            </c:strRef>
          </c:tx>
          <c:spPr>
            <a:ln w="22225">
              <a:solidFill>
                <a:sysClr val="windowText" lastClr="000000"/>
              </a:solidFill>
            </a:ln>
          </c:spPr>
          <c:marker>
            <c:symbol val="diamond"/>
            <c:size val="5"/>
            <c:spPr>
              <a:solidFill>
                <a:srgbClr val="1F497D">
                  <a:lumMod val="50000"/>
                </a:srgbClr>
              </a:solidFill>
              <a:ln>
                <a:noFill/>
              </a:ln>
            </c:spPr>
          </c:marker>
          <c:dPt>
            <c:idx val="8"/>
            <c:bubble3D val="0"/>
            <c:spPr>
              <a:ln w="22225">
                <a:noFill/>
              </a:ln>
            </c:spPr>
          </c:dPt>
          <c:cat>
            <c:numRef>
              <c:f>'5.26'!$A$4:$A$19</c:f>
              <c:numCache>
                <c:formatCode>General</c:formatCode>
                <c:ptCount val="16"/>
                <c:pt idx="0">
                  <c:v>1996</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numCache>
            </c:numRef>
          </c:cat>
          <c:val>
            <c:numRef>
              <c:f>'5.26'!$D$4:$D$19</c:f>
              <c:numCache>
                <c:formatCode>0.0</c:formatCode>
                <c:ptCount val="16"/>
                <c:pt idx="0">
                  <c:v>24.066394534893341</c:v>
                </c:pt>
                <c:pt idx="1">
                  <c:v>23.571371468578818</c:v>
                </c:pt>
                <c:pt idx="2">
                  <c:v>23.167717567880818</c:v>
                </c:pt>
                <c:pt idx="3">
                  <c:v>22.585167091297382</c:v>
                </c:pt>
                <c:pt idx="4">
                  <c:v>21.204888100097612</c:v>
                </c:pt>
                <c:pt idx="5">
                  <c:v>22.051509196795944</c:v>
                </c:pt>
                <c:pt idx="6">
                  <c:v>22.505114022812229</c:v>
                </c:pt>
                <c:pt idx="7">
                  <c:v>22.882195438069687</c:v>
                </c:pt>
                <c:pt idx="8">
                  <c:v>30.50296283605276</c:v>
                </c:pt>
                <c:pt idx="9">
                  <c:v>30.791924073802729</c:v>
                </c:pt>
                <c:pt idx="10" formatCode="General">
                  <c:v>31.3</c:v>
                </c:pt>
                <c:pt idx="14" formatCode="General">
                  <c:v>27.9</c:v>
                </c:pt>
                <c:pt idx="15" formatCode="General">
                  <c:v>28.7</c:v>
                </c:pt>
              </c:numCache>
            </c:numRef>
          </c:val>
          <c:smooth val="1"/>
        </c:ser>
        <c:ser>
          <c:idx val="4"/>
          <c:order val="3"/>
          <c:tx>
            <c:strRef>
              <c:f>'[6]5-27'!$F$3</c:f>
              <c:strCache>
                <c:ptCount val="1"/>
                <c:pt idx="0">
                  <c:v>doel 2007</c:v>
                </c:pt>
              </c:strCache>
            </c:strRef>
          </c:tx>
          <c:spPr>
            <a:ln w="22225">
              <a:solidFill>
                <a:srgbClr val="4F81BD"/>
              </a:solidFill>
            </a:ln>
          </c:spPr>
          <c:marker>
            <c:symbol val="circle"/>
            <c:size val="5"/>
            <c:spPr>
              <a:solidFill>
                <a:srgbClr val="4F81BD"/>
              </a:solidFill>
              <a:ln>
                <a:noFill/>
              </a:ln>
            </c:spPr>
          </c:marker>
          <c:cat>
            <c:numRef>
              <c:f>'5.26'!$A$4:$A$19</c:f>
              <c:numCache>
                <c:formatCode>General</c:formatCode>
                <c:ptCount val="16"/>
                <c:pt idx="0">
                  <c:v>1996</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numCache>
            </c:numRef>
          </c:cat>
          <c:val>
            <c:numRef>
              <c:f>'[6]5-27'!$F$4:$F$16</c:f>
              <c:numCache>
                <c:formatCode>General</c:formatCode>
                <c:ptCount val="13"/>
                <c:pt idx="0">
                  <c:v>20</c:v>
                </c:pt>
                <c:pt idx="1">
                  <c:v>20</c:v>
                </c:pt>
                <c:pt idx="2">
                  <c:v>20</c:v>
                </c:pt>
                <c:pt idx="3">
                  <c:v>20</c:v>
                </c:pt>
                <c:pt idx="4">
                  <c:v>20</c:v>
                </c:pt>
                <c:pt idx="5">
                  <c:v>20</c:v>
                </c:pt>
                <c:pt idx="6">
                  <c:v>20</c:v>
                </c:pt>
                <c:pt idx="7">
                  <c:v>20</c:v>
                </c:pt>
                <c:pt idx="8">
                  <c:v>20</c:v>
                </c:pt>
                <c:pt idx="9">
                  <c:v>20</c:v>
                </c:pt>
                <c:pt idx="10">
                  <c:v>20</c:v>
                </c:pt>
                <c:pt idx="11">
                  <c:v>20</c:v>
                </c:pt>
                <c:pt idx="12">
                  <c:v>20</c:v>
                </c:pt>
              </c:numCache>
            </c:numRef>
          </c:val>
          <c:smooth val="1"/>
        </c:ser>
        <c:ser>
          <c:idx val="0"/>
          <c:order val="4"/>
          <c:tx>
            <c:strRef>
              <c:f>'5.26'!$B$3</c:f>
              <c:strCache>
                <c:ptCount val="1"/>
                <c:pt idx="0">
                  <c:v>LAeq,dag,week,steekproef</c:v>
                </c:pt>
              </c:strCache>
            </c:strRef>
          </c:tx>
          <c:spPr>
            <a:ln w="22225">
              <a:solidFill>
                <a:srgbClr val="FF0000"/>
              </a:solidFill>
            </a:ln>
          </c:spPr>
          <c:marker>
            <c:symbol val="plus"/>
            <c:size val="5"/>
            <c:spPr>
              <a:solidFill>
                <a:srgbClr val="FF0000"/>
              </a:solidFill>
              <a:ln>
                <a:noFill/>
              </a:ln>
            </c:spPr>
          </c:marker>
          <c:cat>
            <c:numRef>
              <c:f>'5.26'!$A$4:$A$19</c:f>
              <c:numCache>
                <c:formatCode>General</c:formatCode>
                <c:ptCount val="16"/>
                <c:pt idx="0">
                  <c:v>1996</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numCache>
            </c:numRef>
          </c:cat>
          <c:val>
            <c:numRef>
              <c:f>'5.26'!$B$4:$B$19</c:f>
              <c:numCache>
                <c:formatCode>General</c:formatCode>
                <c:ptCount val="16"/>
                <c:pt idx="0" formatCode="0.0">
                  <c:v>27</c:v>
                </c:pt>
                <c:pt idx="4" formatCode="0.0">
                  <c:v>30</c:v>
                </c:pt>
                <c:pt idx="12">
                  <c:v>30.6</c:v>
                </c:pt>
              </c:numCache>
            </c:numRef>
          </c:val>
          <c:smooth val="1"/>
        </c:ser>
        <c:dLbls>
          <c:showLegendKey val="0"/>
          <c:showVal val="0"/>
          <c:showCatName val="0"/>
          <c:showSerName val="0"/>
          <c:showPercent val="0"/>
          <c:showBubbleSize val="0"/>
        </c:dLbls>
        <c:marker val="1"/>
        <c:smooth val="0"/>
        <c:axId val="179718784"/>
        <c:axId val="179720960"/>
      </c:lineChart>
      <c:dateAx>
        <c:axId val="179718784"/>
        <c:scaling>
          <c:orientation val="minMax"/>
        </c:scaling>
        <c:delete val="0"/>
        <c:axPos val="b"/>
        <c:numFmt formatCode="General" sourceLinked="1"/>
        <c:majorTickMark val="out"/>
        <c:minorTickMark val="none"/>
        <c:tickLblPos val="low"/>
        <c:txPr>
          <a:bodyPr rot="-2700000" vert="horz"/>
          <a:lstStyle/>
          <a:p>
            <a:pPr>
              <a:defRPr lang="nl-BE"/>
            </a:pPr>
            <a:endParaRPr lang="nl-BE"/>
          </a:p>
        </c:txPr>
        <c:crossAx val="179720960"/>
        <c:crosses val="autoZero"/>
        <c:auto val="0"/>
        <c:lblOffset val="100"/>
        <c:baseTimeUnit val="days"/>
        <c:majorUnit val="1"/>
        <c:minorUnit val="1"/>
      </c:dateAx>
      <c:valAx>
        <c:axId val="179720960"/>
        <c:scaling>
          <c:orientation val="minMax"/>
          <c:min val="10"/>
        </c:scaling>
        <c:delete val="0"/>
        <c:axPos val="l"/>
        <c:majorGridlines>
          <c:spPr>
            <a:ln w="6350" cap="rnd">
              <a:solidFill>
                <a:sysClr val="window" lastClr="FFFFFF">
                  <a:lumMod val="75000"/>
                </a:sysClr>
              </a:solidFill>
            </a:ln>
            <a:effectLst/>
          </c:spPr>
        </c:majorGridlines>
        <c:title>
          <c:tx>
            <c:rich>
              <a:bodyPr/>
              <a:lstStyle/>
              <a:p>
                <a:pPr>
                  <a:defRPr lang="nl-BE" b="0"/>
                </a:pPr>
                <a:r>
                  <a:rPr lang="nl-BE" b="0"/>
                  <a:t>bevolkingsaandeel blootgesteld aan geluidsdrukniveaus in %</a:t>
                </a:r>
              </a:p>
            </c:rich>
          </c:tx>
          <c:layout>
            <c:manualLayout>
              <c:xMode val="edge"/>
              <c:yMode val="edge"/>
              <c:x val="8.6805702727767494E-3"/>
              <c:y val="0.19174096533049201"/>
            </c:manualLayout>
          </c:layout>
          <c:overlay val="0"/>
        </c:title>
        <c:numFmt formatCode="0" sourceLinked="0"/>
        <c:majorTickMark val="none"/>
        <c:minorTickMark val="none"/>
        <c:tickLblPos val="nextTo"/>
        <c:txPr>
          <a:bodyPr rot="0" vert="horz"/>
          <a:lstStyle/>
          <a:p>
            <a:pPr>
              <a:defRPr lang="nl-BE"/>
            </a:pPr>
            <a:endParaRPr lang="nl-BE"/>
          </a:p>
        </c:txPr>
        <c:crossAx val="179718784"/>
        <c:crosses val="autoZero"/>
        <c:crossBetween val="between"/>
      </c:val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9.6184008351220401E-2"/>
          <c:y val="1.3511534884619E-2"/>
          <c:w val="0.87565314285044105"/>
          <c:h val="0.16379960317460299"/>
        </c:manualLayout>
      </c:layout>
      <c:overlay val="0"/>
      <c:txPr>
        <a:bodyPr/>
        <a:lstStyle/>
        <a:p>
          <a:pPr>
            <a:defRPr lang="nl-BE"/>
          </a:pPr>
          <a:endParaRPr lang="nl-BE"/>
        </a:p>
      </c:txPr>
    </c:legend>
    <c:plotVisOnly val="1"/>
    <c:dispBlanksAs val="gap"/>
    <c:showDLblsOverMax val="0"/>
  </c:chart>
  <c:spPr>
    <a:ln>
      <a:solidFill>
        <a:sysClr val="windowText" lastClr="000000"/>
      </a:solid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3" r="0.750000000000003"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5.9090424927251362E-2"/>
          <c:y val="0.15684444511523735"/>
          <c:w val="0.92361623924509095"/>
          <c:h val="0.65545853628231054"/>
        </c:manualLayout>
      </c:layout>
      <c:lineChart>
        <c:grouping val="standard"/>
        <c:varyColors val="0"/>
        <c:ser>
          <c:idx val="0"/>
          <c:order val="0"/>
          <c:tx>
            <c:strRef>
              <c:f>'5.29'!$A$4:$A$6</c:f>
              <c:strCache>
                <c:ptCount val="1"/>
                <c:pt idx="0">
                  <c:v>Vlaanderen</c:v>
                </c:pt>
              </c:strCache>
            </c:strRef>
          </c:tx>
          <c:marker>
            <c:symbol val="none"/>
          </c:marker>
          <c:cat>
            <c:numRef>
              <c:f>'5.29'!$C$3:$CH$3</c:f>
              <c:numCache>
                <c:formatCode>mmm\-yy</c:formatCode>
                <c:ptCount val="8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numCache>
            </c:numRef>
          </c:cat>
          <c:val>
            <c:numRef>
              <c:f>'5.29'!$C$6:$CH$6</c:f>
              <c:numCache>
                <c:formatCode>General</c:formatCode>
                <c:ptCount val="84"/>
                <c:pt idx="0">
                  <c:v>267</c:v>
                </c:pt>
                <c:pt idx="1">
                  <c:v>275</c:v>
                </c:pt>
                <c:pt idx="2">
                  <c:v>282</c:v>
                </c:pt>
                <c:pt idx="3">
                  <c:v>294</c:v>
                </c:pt>
                <c:pt idx="4">
                  <c:v>305</c:v>
                </c:pt>
                <c:pt idx="5">
                  <c:v>310</c:v>
                </c:pt>
                <c:pt idx="6">
                  <c:v>313</c:v>
                </c:pt>
                <c:pt idx="7">
                  <c:v>313</c:v>
                </c:pt>
                <c:pt idx="8">
                  <c:v>321</c:v>
                </c:pt>
                <c:pt idx="9">
                  <c:v>329</c:v>
                </c:pt>
                <c:pt idx="10">
                  <c:v>332</c:v>
                </c:pt>
                <c:pt idx="11">
                  <c:v>336</c:v>
                </c:pt>
                <c:pt idx="12">
                  <c:v>340</c:v>
                </c:pt>
                <c:pt idx="13">
                  <c:v>338</c:v>
                </c:pt>
                <c:pt idx="14">
                  <c:v>339</c:v>
                </c:pt>
                <c:pt idx="15">
                  <c:v>346</c:v>
                </c:pt>
                <c:pt idx="16">
                  <c:v>344</c:v>
                </c:pt>
                <c:pt idx="17">
                  <c:v>340</c:v>
                </c:pt>
                <c:pt idx="18">
                  <c:v>343</c:v>
                </c:pt>
                <c:pt idx="19">
                  <c:v>343</c:v>
                </c:pt>
                <c:pt idx="20">
                  <c:v>340</c:v>
                </c:pt>
                <c:pt idx="21">
                  <c:v>336</c:v>
                </c:pt>
                <c:pt idx="22">
                  <c:v>331</c:v>
                </c:pt>
                <c:pt idx="23">
                  <c:v>331</c:v>
                </c:pt>
                <c:pt idx="24">
                  <c:v>328</c:v>
                </c:pt>
                <c:pt idx="25">
                  <c:v>326</c:v>
                </c:pt>
                <c:pt idx="26">
                  <c:v>325</c:v>
                </c:pt>
                <c:pt idx="27">
                  <c:v>321</c:v>
                </c:pt>
                <c:pt idx="28">
                  <c:v>321</c:v>
                </c:pt>
                <c:pt idx="29">
                  <c:v>326</c:v>
                </c:pt>
                <c:pt idx="30">
                  <c:v>325</c:v>
                </c:pt>
                <c:pt idx="31">
                  <c:v>328</c:v>
                </c:pt>
                <c:pt idx="32">
                  <c:v>329</c:v>
                </c:pt>
                <c:pt idx="33">
                  <c:v>330</c:v>
                </c:pt>
                <c:pt idx="34">
                  <c:v>331</c:v>
                </c:pt>
                <c:pt idx="35">
                  <c:v>335</c:v>
                </c:pt>
                <c:pt idx="36">
                  <c:v>336</c:v>
                </c:pt>
                <c:pt idx="37">
                  <c:v>343</c:v>
                </c:pt>
                <c:pt idx="38">
                  <c:v>346</c:v>
                </c:pt>
                <c:pt idx="39">
                  <c:v>350</c:v>
                </c:pt>
                <c:pt idx="40">
                  <c:v>349</c:v>
                </c:pt>
                <c:pt idx="41">
                  <c:v>351</c:v>
                </c:pt>
                <c:pt idx="42">
                  <c:v>356</c:v>
                </c:pt>
                <c:pt idx="43">
                  <c:v>359</c:v>
                </c:pt>
                <c:pt idx="44">
                  <c:v>367</c:v>
                </c:pt>
                <c:pt idx="45">
                  <c:v>374</c:v>
                </c:pt>
                <c:pt idx="46">
                  <c:v>379</c:v>
                </c:pt>
                <c:pt idx="47">
                  <c:v>386</c:v>
                </c:pt>
                <c:pt idx="48">
                  <c:v>390</c:v>
                </c:pt>
                <c:pt idx="49">
                  <c:v>388</c:v>
                </c:pt>
                <c:pt idx="50">
                  <c:v>390</c:v>
                </c:pt>
                <c:pt idx="51">
                  <c:v>390</c:v>
                </c:pt>
                <c:pt idx="52">
                  <c:v>396</c:v>
                </c:pt>
                <c:pt idx="53">
                  <c:v>404</c:v>
                </c:pt>
                <c:pt idx="54">
                  <c:v>405</c:v>
                </c:pt>
                <c:pt idx="55">
                  <c:v>419</c:v>
                </c:pt>
                <c:pt idx="56">
                  <c:v>422</c:v>
                </c:pt>
                <c:pt idx="57">
                  <c:v>420</c:v>
                </c:pt>
                <c:pt idx="58">
                  <c:v>423</c:v>
                </c:pt>
                <c:pt idx="59">
                  <c:v>424</c:v>
                </c:pt>
                <c:pt idx="60">
                  <c:v>424</c:v>
                </c:pt>
                <c:pt idx="61">
                  <c:v>420</c:v>
                </c:pt>
                <c:pt idx="62">
                  <c:v>426</c:v>
                </c:pt>
                <c:pt idx="63">
                  <c:v>426</c:v>
                </c:pt>
                <c:pt idx="64">
                  <c:v>436</c:v>
                </c:pt>
                <c:pt idx="65">
                  <c:v>436</c:v>
                </c:pt>
                <c:pt idx="66">
                  <c:v>444</c:v>
                </c:pt>
                <c:pt idx="67">
                  <c:v>435</c:v>
                </c:pt>
                <c:pt idx="68">
                  <c:v>434</c:v>
                </c:pt>
                <c:pt idx="69">
                  <c:v>445</c:v>
                </c:pt>
                <c:pt idx="70">
                  <c:v>450</c:v>
                </c:pt>
                <c:pt idx="71">
                  <c:v>445</c:v>
                </c:pt>
                <c:pt idx="72">
                  <c:v>447</c:v>
                </c:pt>
                <c:pt idx="73">
                  <c:v>451</c:v>
                </c:pt>
                <c:pt idx="74">
                  <c:v>461</c:v>
                </c:pt>
                <c:pt idx="75">
                  <c:v>472</c:v>
                </c:pt>
                <c:pt idx="76">
                  <c:v>485</c:v>
                </c:pt>
                <c:pt idx="77">
                  <c:v>493</c:v>
                </c:pt>
                <c:pt idx="78">
                  <c:v>489</c:v>
                </c:pt>
                <c:pt idx="79">
                  <c:v>496</c:v>
                </c:pt>
                <c:pt idx="80">
                  <c:v>507</c:v>
                </c:pt>
                <c:pt idx="81">
                  <c:v>513</c:v>
                </c:pt>
                <c:pt idx="82">
                  <c:v>526</c:v>
                </c:pt>
                <c:pt idx="83">
                  <c:v>532</c:v>
                </c:pt>
              </c:numCache>
            </c:numRef>
          </c:val>
          <c:smooth val="0"/>
        </c:ser>
        <c:ser>
          <c:idx val="1"/>
          <c:order val="1"/>
          <c:tx>
            <c:strRef>
              <c:f>'5.29'!$A$7:$A$9</c:f>
              <c:strCache>
                <c:ptCount val="1"/>
                <c:pt idx="0">
                  <c:v>Regio Antwerpen</c:v>
                </c:pt>
              </c:strCache>
            </c:strRef>
          </c:tx>
          <c:marker>
            <c:symbol val="none"/>
          </c:marker>
          <c:cat>
            <c:numRef>
              <c:f>'5.29'!$C$3:$CH$3</c:f>
              <c:numCache>
                <c:formatCode>mmm\-yy</c:formatCode>
                <c:ptCount val="8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numCache>
            </c:numRef>
          </c:cat>
          <c:val>
            <c:numRef>
              <c:f>'5.29'!$C$9:$CH$9</c:f>
              <c:numCache>
                <c:formatCode>General</c:formatCode>
                <c:ptCount val="84"/>
                <c:pt idx="0">
                  <c:v>97</c:v>
                </c:pt>
                <c:pt idx="1">
                  <c:v>101</c:v>
                </c:pt>
                <c:pt idx="2">
                  <c:v>106</c:v>
                </c:pt>
                <c:pt idx="3">
                  <c:v>110</c:v>
                </c:pt>
                <c:pt idx="4">
                  <c:v>114</c:v>
                </c:pt>
                <c:pt idx="5">
                  <c:v>114</c:v>
                </c:pt>
                <c:pt idx="6">
                  <c:v>116</c:v>
                </c:pt>
                <c:pt idx="7">
                  <c:v>116</c:v>
                </c:pt>
                <c:pt idx="8">
                  <c:v>119</c:v>
                </c:pt>
                <c:pt idx="9">
                  <c:v>122</c:v>
                </c:pt>
                <c:pt idx="10">
                  <c:v>124</c:v>
                </c:pt>
                <c:pt idx="11">
                  <c:v>127</c:v>
                </c:pt>
                <c:pt idx="12">
                  <c:v>129</c:v>
                </c:pt>
                <c:pt idx="13">
                  <c:v>129</c:v>
                </c:pt>
                <c:pt idx="14">
                  <c:v>127</c:v>
                </c:pt>
                <c:pt idx="15">
                  <c:v>132</c:v>
                </c:pt>
                <c:pt idx="16">
                  <c:v>133</c:v>
                </c:pt>
                <c:pt idx="17">
                  <c:v>135</c:v>
                </c:pt>
                <c:pt idx="18">
                  <c:v>137</c:v>
                </c:pt>
                <c:pt idx="19">
                  <c:v>139</c:v>
                </c:pt>
                <c:pt idx="20">
                  <c:v>139</c:v>
                </c:pt>
                <c:pt idx="21">
                  <c:v>137</c:v>
                </c:pt>
                <c:pt idx="22">
                  <c:v>133</c:v>
                </c:pt>
                <c:pt idx="23">
                  <c:v>132</c:v>
                </c:pt>
                <c:pt idx="24">
                  <c:v>131</c:v>
                </c:pt>
                <c:pt idx="25">
                  <c:v>131</c:v>
                </c:pt>
                <c:pt idx="26">
                  <c:v>132</c:v>
                </c:pt>
                <c:pt idx="27">
                  <c:v>130</c:v>
                </c:pt>
                <c:pt idx="28">
                  <c:v>128</c:v>
                </c:pt>
                <c:pt idx="29">
                  <c:v>129</c:v>
                </c:pt>
                <c:pt idx="30">
                  <c:v>129</c:v>
                </c:pt>
                <c:pt idx="31">
                  <c:v>127</c:v>
                </c:pt>
                <c:pt idx="32">
                  <c:v>127</c:v>
                </c:pt>
                <c:pt idx="33">
                  <c:v>127</c:v>
                </c:pt>
                <c:pt idx="34">
                  <c:v>127</c:v>
                </c:pt>
                <c:pt idx="35">
                  <c:v>129</c:v>
                </c:pt>
                <c:pt idx="36">
                  <c:v>130</c:v>
                </c:pt>
                <c:pt idx="37">
                  <c:v>133</c:v>
                </c:pt>
                <c:pt idx="38">
                  <c:v>135</c:v>
                </c:pt>
                <c:pt idx="39">
                  <c:v>137</c:v>
                </c:pt>
                <c:pt idx="40">
                  <c:v>139</c:v>
                </c:pt>
                <c:pt idx="41">
                  <c:v>141</c:v>
                </c:pt>
                <c:pt idx="42">
                  <c:v>142</c:v>
                </c:pt>
                <c:pt idx="43">
                  <c:v>144</c:v>
                </c:pt>
                <c:pt idx="44">
                  <c:v>149</c:v>
                </c:pt>
                <c:pt idx="45">
                  <c:v>155</c:v>
                </c:pt>
                <c:pt idx="46">
                  <c:v>159</c:v>
                </c:pt>
                <c:pt idx="47">
                  <c:v>161</c:v>
                </c:pt>
                <c:pt idx="48">
                  <c:v>164</c:v>
                </c:pt>
                <c:pt idx="49">
                  <c:v>165</c:v>
                </c:pt>
                <c:pt idx="50">
                  <c:v>166</c:v>
                </c:pt>
                <c:pt idx="51">
                  <c:v>163</c:v>
                </c:pt>
                <c:pt idx="52">
                  <c:v>164</c:v>
                </c:pt>
                <c:pt idx="53">
                  <c:v>171</c:v>
                </c:pt>
                <c:pt idx="54">
                  <c:v>173</c:v>
                </c:pt>
                <c:pt idx="55">
                  <c:v>180</c:v>
                </c:pt>
                <c:pt idx="56">
                  <c:v>181</c:v>
                </c:pt>
                <c:pt idx="57">
                  <c:v>177</c:v>
                </c:pt>
                <c:pt idx="58">
                  <c:v>179</c:v>
                </c:pt>
                <c:pt idx="59">
                  <c:v>179</c:v>
                </c:pt>
                <c:pt idx="60">
                  <c:v>177</c:v>
                </c:pt>
                <c:pt idx="61">
                  <c:v>173</c:v>
                </c:pt>
                <c:pt idx="62">
                  <c:v>174</c:v>
                </c:pt>
                <c:pt idx="63">
                  <c:v>176</c:v>
                </c:pt>
                <c:pt idx="64">
                  <c:v>178</c:v>
                </c:pt>
                <c:pt idx="65">
                  <c:v>175</c:v>
                </c:pt>
                <c:pt idx="66">
                  <c:v>176</c:v>
                </c:pt>
                <c:pt idx="67">
                  <c:v>169</c:v>
                </c:pt>
                <c:pt idx="68">
                  <c:v>162</c:v>
                </c:pt>
                <c:pt idx="69">
                  <c:v>165</c:v>
                </c:pt>
                <c:pt idx="70">
                  <c:v>163</c:v>
                </c:pt>
                <c:pt idx="71">
                  <c:v>162</c:v>
                </c:pt>
                <c:pt idx="72">
                  <c:v>162</c:v>
                </c:pt>
                <c:pt idx="73">
                  <c:v>165</c:v>
                </c:pt>
                <c:pt idx="74">
                  <c:v>167</c:v>
                </c:pt>
                <c:pt idx="75">
                  <c:v>172</c:v>
                </c:pt>
                <c:pt idx="76">
                  <c:v>178</c:v>
                </c:pt>
                <c:pt idx="77">
                  <c:v>174</c:v>
                </c:pt>
                <c:pt idx="78">
                  <c:v>173</c:v>
                </c:pt>
                <c:pt idx="79">
                  <c:v>178</c:v>
                </c:pt>
                <c:pt idx="80">
                  <c:v>185</c:v>
                </c:pt>
                <c:pt idx="81">
                  <c:v>186</c:v>
                </c:pt>
                <c:pt idx="82">
                  <c:v>192</c:v>
                </c:pt>
                <c:pt idx="83">
                  <c:v>193</c:v>
                </c:pt>
              </c:numCache>
            </c:numRef>
          </c:val>
          <c:smooth val="0"/>
        </c:ser>
        <c:ser>
          <c:idx val="2"/>
          <c:order val="2"/>
          <c:tx>
            <c:strRef>
              <c:f>'5.29'!$A$10:$A$12</c:f>
              <c:strCache>
                <c:ptCount val="1"/>
                <c:pt idx="0">
                  <c:v>Regio Brussel</c:v>
                </c:pt>
              </c:strCache>
            </c:strRef>
          </c:tx>
          <c:marker>
            <c:symbol val="none"/>
          </c:marker>
          <c:cat>
            <c:numRef>
              <c:f>'5.29'!$C$3:$CH$3</c:f>
              <c:numCache>
                <c:formatCode>mmm\-yy</c:formatCode>
                <c:ptCount val="8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numCache>
            </c:numRef>
          </c:cat>
          <c:val>
            <c:numRef>
              <c:f>'5.29'!$C$12:$CH$12</c:f>
              <c:numCache>
                <c:formatCode>General</c:formatCode>
                <c:ptCount val="84"/>
                <c:pt idx="0">
                  <c:v>143</c:v>
                </c:pt>
                <c:pt idx="1">
                  <c:v>146</c:v>
                </c:pt>
                <c:pt idx="2">
                  <c:v>148</c:v>
                </c:pt>
                <c:pt idx="3">
                  <c:v>154</c:v>
                </c:pt>
                <c:pt idx="4">
                  <c:v>158</c:v>
                </c:pt>
                <c:pt idx="5">
                  <c:v>162</c:v>
                </c:pt>
                <c:pt idx="6">
                  <c:v>163</c:v>
                </c:pt>
                <c:pt idx="7">
                  <c:v>162</c:v>
                </c:pt>
                <c:pt idx="8">
                  <c:v>166</c:v>
                </c:pt>
                <c:pt idx="9">
                  <c:v>171</c:v>
                </c:pt>
                <c:pt idx="10">
                  <c:v>171</c:v>
                </c:pt>
                <c:pt idx="11">
                  <c:v>173</c:v>
                </c:pt>
                <c:pt idx="12">
                  <c:v>175</c:v>
                </c:pt>
                <c:pt idx="13">
                  <c:v>174</c:v>
                </c:pt>
                <c:pt idx="14">
                  <c:v>174</c:v>
                </c:pt>
                <c:pt idx="15">
                  <c:v>176</c:v>
                </c:pt>
                <c:pt idx="16">
                  <c:v>173</c:v>
                </c:pt>
                <c:pt idx="17">
                  <c:v>170</c:v>
                </c:pt>
                <c:pt idx="18">
                  <c:v>171</c:v>
                </c:pt>
                <c:pt idx="19">
                  <c:v>170</c:v>
                </c:pt>
                <c:pt idx="20">
                  <c:v>167</c:v>
                </c:pt>
                <c:pt idx="21">
                  <c:v>166</c:v>
                </c:pt>
                <c:pt idx="22">
                  <c:v>165</c:v>
                </c:pt>
                <c:pt idx="23">
                  <c:v>166</c:v>
                </c:pt>
                <c:pt idx="24">
                  <c:v>165</c:v>
                </c:pt>
                <c:pt idx="25">
                  <c:v>164</c:v>
                </c:pt>
                <c:pt idx="26">
                  <c:v>164</c:v>
                </c:pt>
                <c:pt idx="27">
                  <c:v>161</c:v>
                </c:pt>
                <c:pt idx="28">
                  <c:v>159</c:v>
                </c:pt>
                <c:pt idx="29">
                  <c:v>159</c:v>
                </c:pt>
                <c:pt idx="30">
                  <c:v>158</c:v>
                </c:pt>
                <c:pt idx="31">
                  <c:v>161</c:v>
                </c:pt>
                <c:pt idx="32">
                  <c:v>161</c:v>
                </c:pt>
                <c:pt idx="33">
                  <c:v>160</c:v>
                </c:pt>
                <c:pt idx="34">
                  <c:v>160</c:v>
                </c:pt>
                <c:pt idx="35">
                  <c:v>160</c:v>
                </c:pt>
                <c:pt idx="36">
                  <c:v>161</c:v>
                </c:pt>
                <c:pt idx="37">
                  <c:v>164</c:v>
                </c:pt>
                <c:pt idx="38">
                  <c:v>165</c:v>
                </c:pt>
                <c:pt idx="39">
                  <c:v>165</c:v>
                </c:pt>
                <c:pt idx="40">
                  <c:v>165</c:v>
                </c:pt>
                <c:pt idx="41">
                  <c:v>168</c:v>
                </c:pt>
                <c:pt idx="42">
                  <c:v>169</c:v>
                </c:pt>
                <c:pt idx="43">
                  <c:v>169</c:v>
                </c:pt>
                <c:pt idx="44">
                  <c:v>171</c:v>
                </c:pt>
                <c:pt idx="45">
                  <c:v>173</c:v>
                </c:pt>
                <c:pt idx="46">
                  <c:v>174</c:v>
                </c:pt>
                <c:pt idx="47">
                  <c:v>175</c:v>
                </c:pt>
                <c:pt idx="48">
                  <c:v>175</c:v>
                </c:pt>
                <c:pt idx="49">
                  <c:v>173</c:v>
                </c:pt>
                <c:pt idx="50">
                  <c:v>172</c:v>
                </c:pt>
                <c:pt idx="51">
                  <c:v>173</c:v>
                </c:pt>
                <c:pt idx="52">
                  <c:v>176</c:v>
                </c:pt>
                <c:pt idx="53">
                  <c:v>174</c:v>
                </c:pt>
                <c:pt idx="54">
                  <c:v>174</c:v>
                </c:pt>
                <c:pt idx="55">
                  <c:v>177</c:v>
                </c:pt>
                <c:pt idx="56">
                  <c:v>176</c:v>
                </c:pt>
                <c:pt idx="57">
                  <c:v>177</c:v>
                </c:pt>
                <c:pt idx="58">
                  <c:v>175</c:v>
                </c:pt>
                <c:pt idx="59">
                  <c:v>178</c:v>
                </c:pt>
                <c:pt idx="60">
                  <c:v>179</c:v>
                </c:pt>
                <c:pt idx="61">
                  <c:v>176</c:v>
                </c:pt>
                <c:pt idx="62">
                  <c:v>179</c:v>
                </c:pt>
                <c:pt idx="63">
                  <c:v>180</c:v>
                </c:pt>
                <c:pt idx="64">
                  <c:v>183</c:v>
                </c:pt>
                <c:pt idx="65">
                  <c:v>188</c:v>
                </c:pt>
                <c:pt idx="66">
                  <c:v>189</c:v>
                </c:pt>
                <c:pt idx="67">
                  <c:v>190</c:v>
                </c:pt>
                <c:pt idx="68">
                  <c:v>195</c:v>
                </c:pt>
                <c:pt idx="69">
                  <c:v>200</c:v>
                </c:pt>
                <c:pt idx="70">
                  <c:v>207</c:v>
                </c:pt>
                <c:pt idx="71">
                  <c:v>204</c:v>
                </c:pt>
                <c:pt idx="72">
                  <c:v>205</c:v>
                </c:pt>
                <c:pt idx="73">
                  <c:v>209</c:v>
                </c:pt>
                <c:pt idx="74">
                  <c:v>212</c:v>
                </c:pt>
                <c:pt idx="75">
                  <c:v>215</c:v>
                </c:pt>
                <c:pt idx="76">
                  <c:v>222</c:v>
                </c:pt>
                <c:pt idx="77">
                  <c:v>225</c:v>
                </c:pt>
                <c:pt idx="78">
                  <c:v>224</c:v>
                </c:pt>
                <c:pt idx="79">
                  <c:v>224</c:v>
                </c:pt>
                <c:pt idx="80">
                  <c:v>227</c:v>
                </c:pt>
                <c:pt idx="81">
                  <c:v>229</c:v>
                </c:pt>
                <c:pt idx="82">
                  <c:v>233</c:v>
                </c:pt>
                <c:pt idx="83">
                  <c:v>235</c:v>
                </c:pt>
              </c:numCache>
            </c:numRef>
          </c:val>
          <c:smooth val="0"/>
        </c:ser>
        <c:dLbls>
          <c:showLegendKey val="0"/>
          <c:showVal val="0"/>
          <c:showCatName val="0"/>
          <c:showSerName val="0"/>
          <c:showPercent val="0"/>
          <c:showBubbleSize val="0"/>
        </c:dLbls>
        <c:marker val="1"/>
        <c:smooth val="0"/>
        <c:axId val="185964416"/>
        <c:axId val="185965952"/>
      </c:lineChart>
      <c:dateAx>
        <c:axId val="185964416"/>
        <c:scaling>
          <c:orientation val="minMax"/>
        </c:scaling>
        <c:delete val="0"/>
        <c:axPos val="b"/>
        <c:numFmt formatCode="mmm\-yy" sourceLinked="1"/>
        <c:majorTickMark val="out"/>
        <c:minorTickMark val="none"/>
        <c:tickLblPos val="nextTo"/>
        <c:txPr>
          <a:bodyPr/>
          <a:lstStyle/>
          <a:p>
            <a:pPr>
              <a:defRPr sz="900"/>
            </a:pPr>
            <a:endParaRPr lang="nl-BE"/>
          </a:p>
        </c:txPr>
        <c:crossAx val="185965952"/>
        <c:crosses val="autoZero"/>
        <c:auto val="1"/>
        <c:lblOffset val="100"/>
        <c:baseTimeUnit val="months"/>
      </c:dateAx>
      <c:valAx>
        <c:axId val="185965952"/>
        <c:scaling>
          <c:orientation val="minMax"/>
        </c:scaling>
        <c:delete val="0"/>
        <c:axPos val="l"/>
        <c:majorGridlines/>
        <c:title>
          <c:tx>
            <c:rich>
              <a:bodyPr rot="0" vert="horz"/>
              <a:lstStyle/>
              <a:p>
                <a:pPr>
                  <a:defRPr sz="800" b="0"/>
                </a:pPr>
                <a:r>
                  <a:rPr lang="en-US" sz="800" b="0"/>
                  <a:t>Filezwaarte (kilometeruren per dag)</a:t>
                </a:r>
              </a:p>
            </c:rich>
          </c:tx>
          <c:layout>
            <c:manualLayout>
              <c:xMode val="edge"/>
              <c:yMode val="edge"/>
              <c:x val="1.5097226436615952E-3"/>
              <c:y val="3.6063943142636621E-3"/>
            </c:manualLayout>
          </c:layout>
          <c:overlay val="0"/>
        </c:title>
        <c:numFmt formatCode="General" sourceLinked="1"/>
        <c:majorTickMark val="out"/>
        <c:minorTickMark val="none"/>
        <c:tickLblPos val="nextTo"/>
        <c:crossAx val="185964416"/>
        <c:crosses val="autoZero"/>
        <c:crossBetween val="between"/>
      </c:valAx>
    </c:plotArea>
    <c:legend>
      <c:legendPos val="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965416666666667"/>
          <c:y val="0.11524126984127003"/>
          <c:w val="0.84678263888889005"/>
          <c:h val="0.74486547619047827"/>
        </c:manualLayout>
      </c:layout>
      <c:lineChart>
        <c:grouping val="standard"/>
        <c:varyColors val="0"/>
        <c:ser>
          <c:idx val="1"/>
          <c:order val="0"/>
          <c:tx>
            <c:strRef>
              <c:f>'5.3'!$A$31</c:f>
              <c:strCache>
                <c:ptCount val="1"/>
                <c:pt idx="0">
                  <c:v>weg</c:v>
                </c:pt>
              </c:strCache>
            </c:strRef>
          </c:tx>
          <c:spPr>
            <a:ln w="22225">
              <a:solidFill>
                <a:srgbClr val="002060"/>
              </a:solidFill>
            </a:ln>
          </c:spPr>
          <c:marker>
            <c:symbol val="square"/>
            <c:size val="5"/>
            <c:spPr>
              <a:solidFill>
                <a:srgbClr val="002060"/>
              </a:solidFill>
              <a:ln>
                <a:noFill/>
              </a:ln>
            </c:spPr>
          </c:marker>
          <c:cat>
            <c:numRef>
              <c:f>'5.3'!$B$30:$O$30</c:f>
              <c:numCache>
                <c:formatCode>0</c:formatCode>
                <c:ptCount val="14"/>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numCache>
            </c:numRef>
          </c:cat>
          <c:val>
            <c:numRef>
              <c:f>'5.3'!$B$31:$O$31</c:f>
              <c:numCache>
                <c:formatCode>0.0</c:formatCode>
                <c:ptCount val="14"/>
                <c:pt idx="0">
                  <c:v>103.89496268870337</c:v>
                </c:pt>
                <c:pt idx="1">
                  <c:v>97.353589852993309</c:v>
                </c:pt>
                <c:pt idx="2">
                  <c:v>100.00000000000001</c:v>
                </c:pt>
                <c:pt idx="3">
                  <c:v>95.126021098400415</c:v>
                </c:pt>
                <c:pt idx="4">
                  <c:v>89.641060201206116</c:v>
                </c:pt>
                <c:pt idx="5">
                  <c:v>89.377899392593093</c:v>
                </c:pt>
                <c:pt idx="6">
                  <c:v>85.973158726217392</c:v>
                </c:pt>
                <c:pt idx="7">
                  <c:v>82.108359886758961</c:v>
                </c:pt>
                <c:pt idx="8">
                  <c:v>75.121618582849536</c:v>
                </c:pt>
                <c:pt idx="9">
                  <c:v>67.11273167637097</c:v>
                </c:pt>
                <c:pt idx="10">
                  <c:v>71.920412475605602</c:v>
                </c:pt>
                <c:pt idx="11">
                  <c:v>75.140305349749241</c:v>
                </c:pt>
                <c:pt idx="12">
                  <c:v>75.011495388517488</c:v>
                </c:pt>
                <c:pt idx="13">
                  <c:v>79.560551818852048</c:v>
                </c:pt>
              </c:numCache>
            </c:numRef>
          </c:val>
          <c:smooth val="1"/>
        </c:ser>
        <c:ser>
          <c:idx val="0"/>
          <c:order val="1"/>
          <c:tx>
            <c:strRef>
              <c:f>'5.3'!$A$33</c:f>
              <c:strCache>
                <c:ptCount val="1"/>
                <c:pt idx="0">
                  <c:v>binnenvaart</c:v>
                </c:pt>
              </c:strCache>
            </c:strRef>
          </c:tx>
          <c:spPr>
            <a:ln w="22225">
              <a:solidFill>
                <a:srgbClr val="92D050"/>
              </a:solidFill>
            </a:ln>
          </c:spPr>
          <c:marker>
            <c:symbol val="circle"/>
            <c:size val="5"/>
            <c:spPr>
              <a:solidFill>
                <a:srgbClr val="92D050"/>
              </a:solidFill>
              <a:ln>
                <a:noFill/>
              </a:ln>
            </c:spPr>
          </c:marker>
          <c:cat>
            <c:numRef>
              <c:f>'5.3'!$B$30:$O$30</c:f>
              <c:numCache>
                <c:formatCode>0</c:formatCode>
                <c:ptCount val="14"/>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numCache>
            </c:numRef>
          </c:cat>
          <c:val>
            <c:numRef>
              <c:f>'5.3'!$B$33:$O$33</c:f>
              <c:numCache>
                <c:formatCode>0.0</c:formatCode>
                <c:ptCount val="14"/>
                <c:pt idx="0">
                  <c:v>110.24970484460745</c:v>
                </c:pt>
                <c:pt idx="1">
                  <c:v>106.82843023327581</c:v>
                </c:pt>
                <c:pt idx="2">
                  <c:v>100</c:v>
                </c:pt>
                <c:pt idx="3">
                  <c:v>98.759232798792198</c:v>
                </c:pt>
                <c:pt idx="4">
                  <c:v>96.421609595120771</c:v>
                </c:pt>
                <c:pt idx="5">
                  <c:v>95.364045957425887</c:v>
                </c:pt>
                <c:pt idx="6">
                  <c:v>94.380139728546013</c:v>
                </c:pt>
                <c:pt idx="7">
                  <c:v>95.184323376645139</c:v>
                </c:pt>
                <c:pt idx="8">
                  <c:v>94.845289174486126</c:v>
                </c:pt>
                <c:pt idx="9">
                  <c:v>100.5146351481542</c:v>
                </c:pt>
                <c:pt idx="10">
                  <c:v>100.44031779220389</c:v>
                </c:pt>
                <c:pt idx="11">
                  <c:v>104.03493482731156</c:v>
                </c:pt>
                <c:pt idx="12">
                  <c:v>102.3829201087535</c:v>
                </c:pt>
                <c:pt idx="13">
                  <c:v>104.51611444486413</c:v>
                </c:pt>
              </c:numCache>
            </c:numRef>
          </c:val>
          <c:smooth val="1"/>
        </c:ser>
        <c:ser>
          <c:idx val="2"/>
          <c:order val="2"/>
          <c:tx>
            <c:strRef>
              <c:f>'5.3'!$A$32</c:f>
              <c:strCache>
                <c:ptCount val="1"/>
                <c:pt idx="0">
                  <c:v>spoor</c:v>
                </c:pt>
              </c:strCache>
            </c:strRef>
          </c:tx>
          <c:spPr>
            <a:ln w="22225">
              <a:solidFill>
                <a:srgbClr val="7030A0"/>
              </a:solidFill>
            </a:ln>
          </c:spPr>
          <c:marker>
            <c:symbol val="triangle"/>
            <c:size val="5"/>
            <c:spPr>
              <a:solidFill>
                <a:srgbClr val="7030A0"/>
              </a:solidFill>
              <a:ln>
                <a:noFill/>
              </a:ln>
            </c:spPr>
          </c:marker>
          <c:cat>
            <c:numRef>
              <c:f>'5.3'!$B$30:$O$30</c:f>
              <c:numCache>
                <c:formatCode>0</c:formatCode>
                <c:ptCount val="14"/>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numCache>
            </c:numRef>
          </c:cat>
          <c:val>
            <c:numRef>
              <c:f>'5.3'!$B$32:$O$32</c:f>
              <c:numCache>
                <c:formatCode>0.0</c:formatCode>
                <c:ptCount val="14"/>
                <c:pt idx="0">
                  <c:v>86.636024943324216</c:v>
                </c:pt>
                <c:pt idx="1">
                  <c:v>102.31513628378163</c:v>
                </c:pt>
                <c:pt idx="2">
                  <c:v>100</c:v>
                </c:pt>
                <c:pt idx="3">
                  <c:v>107.19088653488035</c:v>
                </c:pt>
                <c:pt idx="4">
                  <c:v>96.132626248609128</c:v>
                </c:pt>
                <c:pt idx="5">
                  <c:v>92.721360999379215</c:v>
                </c:pt>
                <c:pt idx="6">
                  <c:v>93.506769563428747</c:v>
                </c:pt>
                <c:pt idx="7">
                  <c:v>86.784284819107128</c:v>
                </c:pt>
                <c:pt idx="8">
                  <c:v>85.45269991677641</c:v>
                </c:pt>
                <c:pt idx="9">
                  <c:v>75.484264399638647</c:v>
                </c:pt>
                <c:pt idx="10">
                  <c:v>79.127586355305368</c:v>
                </c:pt>
                <c:pt idx="11">
                  <c:v>101.57020587713174</c:v>
                </c:pt>
                <c:pt idx="12">
                  <c:v>90.276920250079229</c:v>
                </c:pt>
                <c:pt idx="13">
                  <c:v>88.092538433313592</c:v>
                </c:pt>
              </c:numCache>
            </c:numRef>
          </c:val>
          <c:smooth val="1"/>
        </c:ser>
        <c:dLbls>
          <c:showLegendKey val="0"/>
          <c:showVal val="0"/>
          <c:showCatName val="0"/>
          <c:showSerName val="0"/>
          <c:showPercent val="0"/>
          <c:showBubbleSize val="0"/>
        </c:dLbls>
        <c:marker val="1"/>
        <c:smooth val="0"/>
        <c:axId val="92384256"/>
        <c:axId val="161350784"/>
      </c:lineChart>
      <c:dateAx>
        <c:axId val="92384256"/>
        <c:scaling>
          <c:orientation val="minMax"/>
        </c:scaling>
        <c:delete val="0"/>
        <c:axPos val="b"/>
        <c:numFmt formatCode="0" sourceLinked="1"/>
        <c:majorTickMark val="out"/>
        <c:minorTickMark val="none"/>
        <c:tickLblPos val="low"/>
        <c:txPr>
          <a:bodyPr rot="-2700000" vert="horz"/>
          <a:lstStyle/>
          <a:p>
            <a:pPr>
              <a:defRPr/>
            </a:pPr>
            <a:endParaRPr lang="nl-BE"/>
          </a:p>
        </c:txPr>
        <c:crossAx val="161350784"/>
        <c:crosses val="autoZero"/>
        <c:auto val="0"/>
        <c:lblOffset val="100"/>
        <c:baseTimeUnit val="days"/>
        <c:majorUnit val="1"/>
        <c:minorUnit val="1"/>
      </c:dateAx>
      <c:valAx>
        <c:axId val="161350784"/>
        <c:scaling>
          <c:orientation val="minMax"/>
          <c:max val="140"/>
          <c:min val="60"/>
        </c:scaling>
        <c:delete val="0"/>
        <c:axPos val="l"/>
        <c:majorGridlines>
          <c:spPr>
            <a:ln w="6350" cap="rnd">
              <a:solidFill>
                <a:sysClr val="window" lastClr="FFFFFF">
                  <a:lumMod val="75000"/>
                </a:sysClr>
              </a:solidFill>
            </a:ln>
            <a:effectLst/>
          </c:spPr>
        </c:majorGridlines>
        <c:title>
          <c:tx>
            <c:rich>
              <a:bodyPr/>
              <a:lstStyle/>
              <a:p>
                <a:pPr>
                  <a:defRPr/>
                </a:pPr>
                <a:r>
                  <a:rPr lang="nl-BE"/>
                  <a:t>J/tkm (2000=100)</a:t>
                </a:r>
              </a:p>
            </c:rich>
          </c:tx>
          <c:layout>
            <c:manualLayout>
              <c:xMode val="edge"/>
              <c:yMode val="edge"/>
              <c:x val="1.162037037037039E-2"/>
              <c:y val="0.29253452380952388"/>
            </c:manualLayout>
          </c:layout>
          <c:overlay val="0"/>
        </c:title>
        <c:numFmt formatCode="0" sourceLinked="0"/>
        <c:majorTickMark val="none"/>
        <c:minorTickMark val="none"/>
        <c:tickLblPos val="nextTo"/>
        <c:txPr>
          <a:bodyPr rot="0" vert="horz"/>
          <a:lstStyle/>
          <a:p>
            <a:pPr>
              <a:defRPr/>
            </a:pPr>
            <a:endParaRPr lang="nl-BE"/>
          </a:p>
        </c:txPr>
        <c:crossAx val="92384256"/>
        <c:crosses val="autoZero"/>
        <c:crossBetween val="between"/>
      </c:val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0.14656029229826484"/>
          <c:y val="2.8630515525182042E-2"/>
          <c:w val="0.76078393284540013"/>
          <c:h val="8.504523809523809E-2"/>
        </c:manualLayout>
      </c:layout>
      <c:overlay val="0"/>
    </c:legend>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289" r="0.75000000000000289"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B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nl-BE" sz="800"/>
              <a:t>Verschil 2011-2000</a:t>
            </a:r>
            <a:r>
              <a:rPr lang="nl-BE" sz="800" baseline="0"/>
              <a:t> </a:t>
            </a:r>
            <a:r>
              <a:rPr lang="nl-BE" sz="800"/>
              <a:t>(Mton CO2-eq)</a:t>
            </a:r>
          </a:p>
        </c:rich>
      </c:tx>
      <c:layout>
        <c:manualLayout>
          <c:xMode val="edge"/>
          <c:yMode val="edge"/>
          <c:x val="0.21971182980658491"/>
          <c:y val="0.94232649071358765"/>
        </c:manualLayout>
      </c:layout>
      <c:overlay val="0"/>
      <c:spPr>
        <a:noFill/>
        <a:ln w="25400">
          <a:noFill/>
        </a:ln>
      </c:spPr>
    </c:title>
    <c:autoTitleDeleted val="0"/>
    <c:plotArea>
      <c:layout>
        <c:manualLayout>
          <c:layoutTarget val="inner"/>
          <c:xMode val="edge"/>
          <c:yMode val="edge"/>
          <c:x val="2.8248639522715696E-2"/>
          <c:y val="0.115"/>
          <c:w val="0.93213144825298322"/>
          <c:h val="0.72264484126984185"/>
        </c:manualLayout>
      </c:layout>
      <c:barChart>
        <c:barDir val="bar"/>
        <c:grouping val="clustered"/>
        <c:varyColors val="0"/>
        <c:ser>
          <c:idx val="0"/>
          <c:order val="0"/>
          <c:tx>
            <c:strRef>
              <c:f>'5.4-6'!$A$8</c:f>
              <c:strCache>
                <c:ptCount val="1"/>
                <c:pt idx="0">
                  <c:v>Huishoudens</c:v>
                </c:pt>
              </c:strCache>
            </c:strRef>
          </c:tx>
          <c:spPr>
            <a:solidFill>
              <a:srgbClr val="F79646">
                <a:lumMod val="75000"/>
              </a:srgbClr>
            </a:solidFill>
            <a:ln w="25400">
              <a:noFill/>
            </a:ln>
          </c:spPr>
          <c:invertIfNegative val="0"/>
          <c:dLbls>
            <c:numFmt formatCode="0.0%" sourceLinked="0"/>
            <c:spPr>
              <a:noFill/>
              <a:ln w="25400">
                <a:noFill/>
              </a:ln>
            </c:spPr>
            <c:showLegendKey val="0"/>
            <c:showVal val="1"/>
            <c:showCatName val="0"/>
            <c:showSerName val="0"/>
            <c:showPercent val="0"/>
            <c:showBubbleSize val="0"/>
            <c:showLeaderLines val="0"/>
          </c:dLbls>
          <c:val>
            <c:numRef>
              <c:f>'5.4-6'!$R$8</c:f>
              <c:numCache>
                <c:formatCode>0.0%</c:formatCode>
                <c:ptCount val="1"/>
                <c:pt idx="0">
                  <c:v>-0.16379387531055764</c:v>
                </c:pt>
              </c:numCache>
            </c:numRef>
          </c:val>
        </c:ser>
        <c:ser>
          <c:idx val="1"/>
          <c:order val="1"/>
          <c:tx>
            <c:strRef>
              <c:f>'5.4-6'!$A$9</c:f>
              <c:strCache>
                <c:ptCount val="1"/>
                <c:pt idx="0">
                  <c:v>Industrie</c:v>
                </c:pt>
              </c:strCache>
            </c:strRef>
          </c:tx>
          <c:spPr>
            <a:solidFill>
              <a:sysClr val="windowText" lastClr="000000">
                <a:lumMod val="75000"/>
                <a:lumOff val="25000"/>
              </a:sysClr>
            </a:solidFill>
            <a:ln w="25400">
              <a:noFill/>
            </a:ln>
          </c:spPr>
          <c:invertIfNegative val="0"/>
          <c:dLbls>
            <c:spPr>
              <a:noFill/>
              <a:ln w="25400">
                <a:noFill/>
              </a:ln>
            </c:spPr>
            <c:showLegendKey val="0"/>
            <c:showVal val="1"/>
            <c:showCatName val="0"/>
            <c:showSerName val="0"/>
            <c:showPercent val="0"/>
            <c:showBubbleSize val="0"/>
            <c:showLeaderLines val="0"/>
          </c:dLbls>
          <c:val>
            <c:numRef>
              <c:f>'5.4-6'!$R$9</c:f>
              <c:numCache>
                <c:formatCode>0.0%</c:formatCode>
                <c:ptCount val="1"/>
                <c:pt idx="0">
                  <c:v>-0.19860136481360746</c:v>
                </c:pt>
              </c:numCache>
            </c:numRef>
          </c:val>
        </c:ser>
        <c:ser>
          <c:idx val="2"/>
          <c:order val="2"/>
          <c:tx>
            <c:strRef>
              <c:f>'5.4-6'!$A$10</c:f>
              <c:strCache>
                <c:ptCount val="1"/>
                <c:pt idx="0">
                  <c:v>Energie</c:v>
                </c:pt>
              </c:strCache>
            </c:strRef>
          </c:tx>
          <c:spPr>
            <a:solidFill>
              <a:srgbClr val="FF0000"/>
            </a:solidFill>
            <a:ln w="25400">
              <a:noFill/>
            </a:ln>
          </c:spPr>
          <c:invertIfNegative val="0"/>
          <c:dLbls>
            <c:spPr>
              <a:noFill/>
              <a:ln w="25400">
                <a:noFill/>
              </a:ln>
            </c:spPr>
            <c:showLegendKey val="0"/>
            <c:showVal val="1"/>
            <c:showCatName val="0"/>
            <c:showSerName val="0"/>
            <c:showPercent val="0"/>
            <c:showBubbleSize val="0"/>
            <c:showLeaderLines val="0"/>
          </c:dLbls>
          <c:val>
            <c:numRef>
              <c:f>'5.4-6'!$R$10</c:f>
              <c:numCache>
                <c:formatCode>0.0%</c:formatCode>
                <c:ptCount val="1"/>
                <c:pt idx="0">
                  <c:v>-0.19883216733500855</c:v>
                </c:pt>
              </c:numCache>
            </c:numRef>
          </c:val>
        </c:ser>
        <c:ser>
          <c:idx val="3"/>
          <c:order val="3"/>
          <c:tx>
            <c:strRef>
              <c:f>'5.4-6'!$A$11</c:f>
              <c:strCache>
                <c:ptCount val="1"/>
                <c:pt idx="0">
                  <c:v>Landbouw</c:v>
                </c:pt>
              </c:strCache>
            </c:strRef>
          </c:tx>
          <c:spPr>
            <a:solidFill>
              <a:srgbClr val="9BBB59">
                <a:lumMod val="50000"/>
              </a:srgbClr>
            </a:solidFill>
            <a:ln w="25400">
              <a:noFill/>
            </a:ln>
          </c:spPr>
          <c:invertIfNegative val="0"/>
          <c:dLbls>
            <c:spPr>
              <a:noFill/>
              <a:ln w="25400">
                <a:noFill/>
              </a:ln>
            </c:spPr>
            <c:showLegendKey val="0"/>
            <c:showVal val="1"/>
            <c:showCatName val="0"/>
            <c:showSerName val="0"/>
            <c:showPercent val="0"/>
            <c:showBubbleSize val="0"/>
            <c:showLeaderLines val="0"/>
          </c:dLbls>
          <c:val>
            <c:numRef>
              <c:f>'5.4-6'!$R$11</c:f>
              <c:numCache>
                <c:formatCode>0.0%</c:formatCode>
                <c:ptCount val="1"/>
                <c:pt idx="0">
                  <c:v>-0.1013335560974914</c:v>
                </c:pt>
              </c:numCache>
            </c:numRef>
          </c:val>
        </c:ser>
        <c:ser>
          <c:idx val="4"/>
          <c:order val="4"/>
          <c:tx>
            <c:strRef>
              <c:f>'5.4-6'!$A$12</c:f>
              <c:strCache>
                <c:ptCount val="1"/>
                <c:pt idx="0">
                  <c:v>Transport</c:v>
                </c:pt>
              </c:strCache>
            </c:strRef>
          </c:tx>
          <c:spPr>
            <a:solidFill>
              <a:srgbClr val="7030A0"/>
            </a:solidFill>
            <a:ln w="25400">
              <a:noFill/>
            </a:ln>
          </c:spPr>
          <c:invertIfNegative val="0"/>
          <c:dLbls>
            <c:spPr>
              <a:noFill/>
              <a:ln w="25400">
                <a:noFill/>
              </a:ln>
            </c:spPr>
            <c:showLegendKey val="0"/>
            <c:showVal val="1"/>
            <c:showCatName val="0"/>
            <c:showSerName val="0"/>
            <c:showPercent val="0"/>
            <c:showBubbleSize val="0"/>
            <c:showLeaderLines val="0"/>
          </c:dLbls>
          <c:val>
            <c:numRef>
              <c:f>'5.4-6'!$R$12</c:f>
              <c:numCache>
                <c:formatCode>0.0%</c:formatCode>
                <c:ptCount val="1"/>
                <c:pt idx="0">
                  <c:v>1.5499202725151335E-2</c:v>
                </c:pt>
              </c:numCache>
            </c:numRef>
          </c:val>
        </c:ser>
        <c:ser>
          <c:idx val="5"/>
          <c:order val="5"/>
          <c:tx>
            <c:strRef>
              <c:f>'5.4-6'!$A$13</c:f>
              <c:strCache>
                <c:ptCount val="1"/>
                <c:pt idx="0">
                  <c:v>Handel &amp; diensten</c:v>
                </c:pt>
              </c:strCache>
            </c:strRef>
          </c:tx>
          <c:spPr>
            <a:solidFill>
              <a:srgbClr val="0070C0"/>
            </a:solidFill>
            <a:ln w="25400">
              <a:noFill/>
            </a:ln>
          </c:spPr>
          <c:invertIfNegative val="0"/>
          <c:dLbls>
            <c:spPr>
              <a:noFill/>
              <a:ln w="25400">
                <a:noFill/>
              </a:ln>
            </c:spPr>
            <c:showLegendKey val="0"/>
            <c:showVal val="1"/>
            <c:showCatName val="0"/>
            <c:showSerName val="0"/>
            <c:showPercent val="0"/>
            <c:showBubbleSize val="0"/>
            <c:showLeaderLines val="0"/>
          </c:dLbls>
          <c:val>
            <c:numRef>
              <c:f>'5.4-6'!$R$13</c:f>
              <c:numCache>
                <c:formatCode>0.0%</c:formatCode>
                <c:ptCount val="1"/>
                <c:pt idx="0">
                  <c:v>-0.10009124855117082</c:v>
                </c:pt>
              </c:numCache>
            </c:numRef>
          </c:val>
        </c:ser>
        <c:ser>
          <c:idx val="6"/>
          <c:order val="6"/>
          <c:tx>
            <c:strRef>
              <c:f>'5.4-6'!$A$14</c:f>
              <c:strCache>
                <c:ptCount val="1"/>
                <c:pt idx="0">
                  <c:v>Natuur &amp; tuinen</c:v>
                </c:pt>
              </c:strCache>
            </c:strRef>
          </c:tx>
          <c:spPr>
            <a:solidFill>
              <a:srgbClr val="92D050"/>
            </a:solidFill>
            <a:ln w="25400">
              <a:noFill/>
            </a:ln>
          </c:spPr>
          <c:invertIfNegative val="0"/>
          <c:dLbls>
            <c:spPr>
              <a:noFill/>
              <a:ln w="25400">
                <a:noFill/>
              </a:ln>
            </c:spPr>
            <c:showLegendKey val="0"/>
            <c:showVal val="1"/>
            <c:showCatName val="0"/>
            <c:showSerName val="0"/>
            <c:showPercent val="0"/>
            <c:showBubbleSize val="0"/>
            <c:showLeaderLines val="0"/>
          </c:dLbls>
          <c:val>
            <c:numRef>
              <c:f>'5.4-6'!$R$14</c:f>
              <c:numCache>
                <c:formatCode>0.0%</c:formatCode>
                <c:ptCount val="1"/>
                <c:pt idx="0">
                  <c:v>-0.21441095621852527</c:v>
                </c:pt>
              </c:numCache>
            </c:numRef>
          </c:val>
        </c:ser>
        <c:dLbls>
          <c:showLegendKey val="0"/>
          <c:showVal val="1"/>
          <c:showCatName val="0"/>
          <c:showSerName val="0"/>
          <c:showPercent val="0"/>
          <c:showBubbleSize val="0"/>
        </c:dLbls>
        <c:gapWidth val="150"/>
        <c:axId val="206851456"/>
        <c:axId val="206873728"/>
      </c:barChart>
      <c:catAx>
        <c:axId val="206851456"/>
        <c:scaling>
          <c:orientation val="minMax"/>
        </c:scaling>
        <c:delete val="1"/>
        <c:axPos val="l"/>
        <c:majorTickMark val="out"/>
        <c:minorTickMark val="none"/>
        <c:tickLblPos val="none"/>
        <c:crossAx val="206873728"/>
        <c:crosses val="autoZero"/>
        <c:auto val="1"/>
        <c:lblAlgn val="ctr"/>
        <c:lblOffset val="100"/>
        <c:noMultiLvlLbl val="0"/>
      </c:catAx>
      <c:valAx>
        <c:axId val="206873728"/>
        <c:scaling>
          <c:orientation val="minMax"/>
          <c:max val="0.1"/>
          <c:min val="-0.25"/>
        </c:scaling>
        <c:delete val="0"/>
        <c:axPos val="b"/>
        <c:majorGridlines>
          <c:spPr>
            <a:ln w="9525">
              <a:solidFill>
                <a:sysClr val="window" lastClr="FFFFFF">
                  <a:lumMod val="85000"/>
                </a:sysClr>
              </a:solidFill>
              <a:prstDash val="solid"/>
            </a:ln>
          </c:spPr>
        </c:majorGridlines>
        <c:numFmt formatCode="0.0%" sourceLinked="0"/>
        <c:majorTickMark val="out"/>
        <c:minorTickMark val="none"/>
        <c:tickLblPos val="nextTo"/>
        <c:crossAx val="206851456"/>
        <c:crosses val="autoZero"/>
        <c:crossBetween val="between"/>
        <c:majorUnit val="5.000000000000001E-2"/>
      </c:valAx>
      <c:spPr>
        <a:noFill/>
        <a:ln w="25400">
          <a:noFill/>
          <a:prstDash val="solid"/>
        </a:ln>
      </c:spPr>
    </c:plotArea>
    <c:legend>
      <c:legendPos val="t"/>
      <c:layout>
        <c:manualLayout>
          <c:xMode val="edge"/>
          <c:yMode val="edge"/>
          <c:x val="0.10533842592592592"/>
          <c:y val="1.3707936507936502E-2"/>
          <c:w val="0.81284166666666713"/>
          <c:h val="0.15035714285714297"/>
        </c:manualLayout>
      </c:layout>
      <c:overlay val="0"/>
      <c:spPr>
        <a:noFill/>
        <a:ln w="25400">
          <a:noFill/>
        </a:ln>
      </c:spPr>
    </c:legend>
    <c:plotVisOnly val="1"/>
    <c:dispBlanksAs val="gap"/>
    <c:showDLblsOverMax val="0"/>
  </c:chart>
  <c:spPr>
    <a:noFill/>
    <a:ln w="3175">
      <a:noFill/>
      <a:prstDash val="solid"/>
    </a:ln>
  </c:spPr>
  <c:txPr>
    <a:bodyPr/>
    <a:lstStyle/>
    <a:p>
      <a:pPr>
        <a:defRPr sz="800" b="0" i="0" u="none" strike="noStrike" baseline="0">
          <a:solidFill>
            <a:sysClr val="windowText" lastClr="000000"/>
          </a:solidFill>
          <a:latin typeface="+mn-lt"/>
          <a:ea typeface="Arial"/>
          <a:cs typeface="Arial"/>
        </a:defRPr>
      </a:pPr>
      <a:endParaRPr lang="nl-BE"/>
    </a:p>
  </c:txPr>
  <c:printSettings>
    <c:headerFooter alignWithMargins="0"/>
    <c:pageMargins b="1" l="0.75000000000000278" r="0.75000000000000278"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039880268614"/>
          <c:y val="0.23994007936507941"/>
          <c:w val="0.86453283911128131"/>
          <c:h val="0.60504761904761939"/>
        </c:manualLayout>
      </c:layout>
      <c:lineChart>
        <c:grouping val="standard"/>
        <c:varyColors val="0"/>
        <c:ser>
          <c:idx val="1"/>
          <c:order val="0"/>
          <c:tx>
            <c:strRef>
              <c:f>'5.4-6'!$A$66</c:f>
              <c:strCache>
                <c:ptCount val="1"/>
                <c:pt idx="0">
                  <c:v>Huishoudens</c:v>
                </c:pt>
              </c:strCache>
            </c:strRef>
          </c:tx>
          <c:spPr>
            <a:ln w="22225">
              <a:solidFill>
                <a:srgbClr val="F79646">
                  <a:lumMod val="75000"/>
                </a:srgbClr>
              </a:solidFill>
            </a:ln>
          </c:spPr>
          <c:marker>
            <c:symbol val="circle"/>
            <c:size val="5"/>
            <c:spPr>
              <a:solidFill>
                <a:srgbClr val="F79646">
                  <a:lumMod val="75000"/>
                </a:srgbClr>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'5.4-6'!$D$66:$O$66</c:f>
              <c:numCache>
                <c:formatCode>General</c:formatCode>
                <c:ptCount val="12"/>
                <c:pt idx="0">
                  <c:v>100</c:v>
                </c:pt>
                <c:pt idx="1">
                  <c:v>107.89746178974916</c:v>
                </c:pt>
                <c:pt idx="2">
                  <c:v>101.58305232931538</c:v>
                </c:pt>
                <c:pt idx="3">
                  <c:v>112.57009375052007</c:v>
                </c:pt>
                <c:pt idx="4">
                  <c:v>105.81492377807243</c:v>
                </c:pt>
                <c:pt idx="5">
                  <c:v>104.56174470370917</c:v>
                </c:pt>
                <c:pt idx="6">
                  <c:v>99.969752536148292</c:v>
                </c:pt>
                <c:pt idx="7">
                  <c:v>94.543203446378499</c:v>
                </c:pt>
                <c:pt idx="8">
                  <c:v>99.109726691834027</c:v>
                </c:pt>
                <c:pt idx="9">
                  <c:v>99.756445841622948</c:v>
                </c:pt>
                <c:pt idx="10">
                  <c:v>107.02443817710933</c:v>
                </c:pt>
                <c:pt idx="11">
                  <c:v>83.62061246894423</c:v>
                </c:pt>
              </c:numCache>
            </c:numRef>
          </c:val>
          <c:smooth val="1"/>
        </c:ser>
        <c:ser>
          <c:idx val="0"/>
          <c:order val="1"/>
          <c:tx>
            <c:strRef>
              <c:f>'5.4-6'!$A$67</c:f>
              <c:strCache>
                <c:ptCount val="1"/>
                <c:pt idx="0">
                  <c:v>Industrie</c:v>
                </c:pt>
              </c:strCache>
            </c:strRef>
          </c:tx>
          <c:spPr>
            <a:ln w="22225">
              <a:solidFill>
                <a:srgbClr val="9BBB59">
                  <a:lumMod val="75000"/>
                </a:srgbClr>
              </a:solidFill>
            </a:ln>
          </c:spPr>
          <c:marker>
            <c:symbol val="triangle"/>
            <c:size val="5"/>
            <c:spPr>
              <a:solidFill>
                <a:srgbClr val="9BBB59">
                  <a:lumMod val="75000"/>
                </a:srgbClr>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'5.4-6'!$D$67:$O$67</c:f>
              <c:numCache>
                <c:formatCode>General</c:formatCode>
                <c:ptCount val="12"/>
                <c:pt idx="0">
                  <c:v>99.999999999999986</c:v>
                </c:pt>
                <c:pt idx="1">
                  <c:v>96.462789589383377</c:v>
                </c:pt>
                <c:pt idx="2">
                  <c:v>97.354948839456313</c:v>
                </c:pt>
                <c:pt idx="3">
                  <c:v>93.652901143757902</c:v>
                </c:pt>
                <c:pt idx="4">
                  <c:v>99.102014029859291</c:v>
                </c:pt>
                <c:pt idx="5">
                  <c:v>96.930421671967977</c:v>
                </c:pt>
                <c:pt idx="6">
                  <c:v>92.549181707832304</c:v>
                </c:pt>
                <c:pt idx="7">
                  <c:v>87.541346749686895</c:v>
                </c:pt>
                <c:pt idx="8">
                  <c:v>85.113042658766844</c:v>
                </c:pt>
                <c:pt idx="9">
                  <c:v>73.29962382604964</c:v>
                </c:pt>
                <c:pt idx="10">
                  <c:v>83.223039133856929</c:v>
                </c:pt>
                <c:pt idx="11">
                  <c:v>80.139863518639245</c:v>
                </c:pt>
              </c:numCache>
            </c:numRef>
          </c:val>
          <c:smooth val="1"/>
        </c:ser>
        <c:ser>
          <c:idx val="2"/>
          <c:order val="2"/>
          <c:tx>
            <c:strRef>
              <c:f>'5.4-6'!$A$68</c:f>
              <c:strCache>
                <c:ptCount val="1"/>
                <c:pt idx="0">
                  <c:v>Energie</c:v>
                </c:pt>
              </c:strCache>
            </c:strRef>
          </c:tx>
          <c:spPr>
            <a:ln w="22225">
              <a:solidFill>
                <a:srgbClr val="FF0000"/>
              </a:solidFill>
            </a:ln>
          </c:spPr>
          <c:marker>
            <c:symbol val="square"/>
            <c:size val="5"/>
            <c:spPr>
              <a:solidFill>
                <a:srgbClr val="FF0000"/>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'5.4-6'!$D$68:$O$68</c:f>
              <c:numCache>
                <c:formatCode>General</c:formatCode>
                <c:ptCount val="12"/>
                <c:pt idx="0">
                  <c:v>99.999999999999986</c:v>
                </c:pt>
                <c:pt idx="1">
                  <c:v>95.131159563733647</c:v>
                </c:pt>
                <c:pt idx="2">
                  <c:v>100.027949664993</c:v>
                </c:pt>
                <c:pt idx="3">
                  <c:v>104.64273130205498</c:v>
                </c:pt>
                <c:pt idx="4">
                  <c:v>102.87529771873214</c:v>
                </c:pt>
                <c:pt idx="5">
                  <c:v>102.89040128666201</c:v>
                </c:pt>
                <c:pt idx="6">
                  <c:v>98.713931777059841</c:v>
                </c:pt>
                <c:pt idx="7">
                  <c:v>100.12764008232803</c:v>
                </c:pt>
                <c:pt idx="8">
                  <c:v>95.187180408297522</c:v>
                </c:pt>
                <c:pt idx="9">
                  <c:v>94.355150093520223</c:v>
                </c:pt>
                <c:pt idx="10">
                  <c:v>95.56793370242562</c:v>
                </c:pt>
                <c:pt idx="11">
                  <c:v>80.116783266499155</c:v>
                </c:pt>
              </c:numCache>
            </c:numRef>
          </c:val>
          <c:smooth val="1"/>
        </c:ser>
        <c:ser>
          <c:idx val="3"/>
          <c:order val="3"/>
          <c:tx>
            <c:strRef>
              <c:f>'5.4-6'!$A$69</c:f>
              <c:strCache>
                <c:ptCount val="1"/>
                <c:pt idx="0">
                  <c:v>Landbouw</c:v>
                </c:pt>
              </c:strCache>
            </c:strRef>
          </c:tx>
          <c:spPr>
            <a:ln w="22225">
              <a:solidFill>
                <a:srgbClr val="F79646">
                  <a:lumMod val="50000"/>
                </a:srgbClr>
              </a:solidFill>
            </a:ln>
          </c:spPr>
          <c:marker>
            <c:symbol val="diamond"/>
            <c:size val="5"/>
            <c:spPr>
              <a:solidFill>
                <a:srgbClr val="F79646">
                  <a:lumMod val="50000"/>
                </a:srgbClr>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'5.4-6'!$D$69:$O$69</c:f>
              <c:numCache>
                <c:formatCode>General</c:formatCode>
                <c:ptCount val="12"/>
                <c:pt idx="0">
                  <c:v>100</c:v>
                </c:pt>
                <c:pt idx="1">
                  <c:v>97.915283086010092</c:v>
                </c:pt>
                <c:pt idx="2">
                  <c:v>96.600993507062086</c:v>
                </c:pt>
                <c:pt idx="3">
                  <c:v>93.722573734840239</c:v>
                </c:pt>
                <c:pt idx="4">
                  <c:v>93.821272310897115</c:v>
                </c:pt>
                <c:pt idx="5">
                  <c:v>92.127983101050475</c:v>
                </c:pt>
                <c:pt idx="6">
                  <c:v>90.825143862083124</c:v>
                </c:pt>
                <c:pt idx="7">
                  <c:v>88.98392324108687</c:v>
                </c:pt>
                <c:pt idx="8">
                  <c:v>86.329245826037393</c:v>
                </c:pt>
                <c:pt idx="9">
                  <c:v>87.616445371138155</c:v>
                </c:pt>
                <c:pt idx="10">
                  <c:v>90.332154628030537</c:v>
                </c:pt>
                <c:pt idx="11">
                  <c:v>89.866644390250869</c:v>
                </c:pt>
              </c:numCache>
            </c:numRef>
          </c:val>
          <c:smooth val="1"/>
        </c:ser>
        <c:ser>
          <c:idx val="4"/>
          <c:order val="4"/>
          <c:tx>
            <c:strRef>
              <c:f>'5.4-6'!$A$70</c:f>
              <c:strCache>
                <c:ptCount val="1"/>
                <c:pt idx="0">
                  <c:v>Handel &amp; diensten</c:v>
                </c:pt>
              </c:strCache>
            </c:strRef>
          </c:tx>
          <c:spPr>
            <a:ln w="22225">
              <a:solidFill>
                <a:srgbClr val="0070C0"/>
              </a:solidFill>
            </a:ln>
          </c:spPr>
          <c:marker>
            <c:symbol val="triangle"/>
            <c:size val="5"/>
            <c:spPr>
              <a:solidFill>
                <a:srgbClr val="0070C0"/>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'5.4-6'!$D$70:$O$70</c:f>
              <c:numCache>
                <c:formatCode>General</c:formatCode>
                <c:ptCount val="12"/>
                <c:pt idx="0">
                  <c:v>100</c:v>
                </c:pt>
                <c:pt idx="1">
                  <c:v>105.98256544505503</c:v>
                </c:pt>
                <c:pt idx="2">
                  <c:v>104.75527462761828</c:v>
                </c:pt>
                <c:pt idx="3">
                  <c:v>108.99620850343017</c:v>
                </c:pt>
                <c:pt idx="4">
                  <c:v>111.92669801348588</c:v>
                </c:pt>
                <c:pt idx="5">
                  <c:v>108.75008559039227</c:v>
                </c:pt>
                <c:pt idx="6">
                  <c:v>99.387741071503783</c:v>
                </c:pt>
                <c:pt idx="7">
                  <c:v>96.453403055233807</c:v>
                </c:pt>
                <c:pt idx="8">
                  <c:v>103.46845793391772</c:v>
                </c:pt>
                <c:pt idx="9">
                  <c:v>108.04710935744953</c:v>
                </c:pt>
                <c:pt idx="10">
                  <c:v>111.89234287167227</c:v>
                </c:pt>
                <c:pt idx="11">
                  <c:v>89.990875144882907</c:v>
                </c:pt>
              </c:numCache>
            </c:numRef>
          </c:val>
          <c:smooth val="1"/>
        </c:ser>
        <c:ser>
          <c:idx val="5"/>
          <c:order val="5"/>
          <c:tx>
            <c:strRef>
              <c:f>'5.4-6'!$A$71</c:f>
              <c:strCache>
                <c:ptCount val="1"/>
                <c:pt idx="0">
                  <c:v>Natuur &amp; tuinen</c:v>
                </c:pt>
              </c:strCache>
            </c:strRef>
          </c:tx>
          <c:spPr>
            <a:ln w="22225">
              <a:solidFill>
                <a:srgbClr val="92D050"/>
              </a:solidFill>
            </a:ln>
          </c:spPr>
          <c:marker>
            <c:symbol val="circle"/>
            <c:size val="5"/>
            <c:spPr>
              <a:solidFill>
                <a:srgbClr val="92D050"/>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'5.4-6'!$D$71:$O$71</c:f>
              <c:numCache>
                <c:formatCode>General</c:formatCode>
                <c:ptCount val="12"/>
                <c:pt idx="0">
                  <c:v>100</c:v>
                </c:pt>
                <c:pt idx="1">
                  <c:v>140.85170483257525</c:v>
                </c:pt>
                <c:pt idx="2">
                  <c:v>94.710486155159813</c:v>
                </c:pt>
                <c:pt idx="3">
                  <c:v>106.57416763823601</c:v>
                </c:pt>
                <c:pt idx="4">
                  <c:v>79.775839136514463</c:v>
                </c:pt>
                <c:pt idx="5">
                  <c:v>83.555462201946057</c:v>
                </c:pt>
                <c:pt idx="6">
                  <c:v>75.000041144869172</c:v>
                </c:pt>
                <c:pt idx="7">
                  <c:v>63.485421522865387</c:v>
                </c:pt>
                <c:pt idx="8">
                  <c:v>61.549787741780236</c:v>
                </c:pt>
                <c:pt idx="9">
                  <c:v>73.678369164756404</c:v>
                </c:pt>
                <c:pt idx="10">
                  <c:v>76.117485504860369</c:v>
                </c:pt>
                <c:pt idx="11">
                  <c:v>78.558904378147474</c:v>
                </c:pt>
              </c:numCache>
            </c:numRef>
          </c:val>
          <c:smooth val="1"/>
        </c:ser>
        <c:ser>
          <c:idx val="6"/>
          <c:order val="6"/>
          <c:tx>
            <c:strRef>
              <c:f>'5.4-6'!$A$72</c:f>
              <c:strCache>
                <c:ptCount val="1"/>
                <c:pt idx="0">
                  <c:v>Goederenvervoer (excl.luchtvervoer)</c:v>
                </c:pt>
              </c:strCache>
            </c:strRef>
          </c:tx>
          <c:spPr>
            <a:ln w="22225">
              <a:solidFill>
                <a:sysClr val="windowText" lastClr="000000"/>
              </a:solidFill>
            </a:ln>
          </c:spPr>
          <c:marker>
            <c:symbol val="diamond"/>
            <c:size val="5"/>
            <c:spPr>
              <a:solidFill>
                <a:sysClr val="windowText" lastClr="000000"/>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'5.4-6'!$D$72:$O$72</c:f>
              <c:numCache>
                <c:formatCode>General</c:formatCode>
                <c:ptCount val="12"/>
                <c:pt idx="0">
                  <c:v>100</c:v>
                </c:pt>
                <c:pt idx="1">
                  <c:v>101.09966942503073</c:v>
                </c:pt>
                <c:pt idx="2">
                  <c:v>102.12335918612114</c:v>
                </c:pt>
                <c:pt idx="3">
                  <c:v>104.89495178720435</c:v>
                </c:pt>
                <c:pt idx="4">
                  <c:v>106.39113636540898</c:v>
                </c:pt>
                <c:pt idx="5">
                  <c:v>107.44083347774304</c:v>
                </c:pt>
                <c:pt idx="6">
                  <c:v>106.65473979267922</c:v>
                </c:pt>
                <c:pt idx="7">
                  <c:v>109.19366690031862</c:v>
                </c:pt>
                <c:pt idx="8">
                  <c:v>112.34130454948713</c:v>
                </c:pt>
                <c:pt idx="9">
                  <c:v>94.956792819497721</c:v>
                </c:pt>
                <c:pt idx="10">
                  <c:v>116.71149357924446</c:v>
                </c:pt>
                <c:pt idx="11">
                  <c:v>116.9241583709908</c:v>
                </c:pt>
              </c:numCache>
            </c:numRef>
          </c:val>
          <c:smooth val="1"/>
        </c:ser>
        <c:ser>
          <c:idx val="7"/>
          <c:order val="7"/>
          <c:tx>
            <c:strRef>
              <c:f>'5.4-6'!$A$73</c:f>
              <c:strCache>
                <c:ptCount val="1"/>
                <c:pt idx="0">
                  <c:v>Personenvervoer</c:v>
                </c:pt>
              </c:strCache>
            </c:strRef>
          </c:tx>
          <c:spPr>
            <a:ln w="22225">
              <a:solidFill>
                <a:srgbClr val="AD30FA"/>
              </a:solidFill>
            </a:ln>
          </c:spPr>
          <c:marker>
            <c:symbol val="circle"/>
            <c:size val="5"/>
            <c:spPr>
              <a:solidFill>
                <a:srgbClr val="AD30FA"/>
              </a:solidFill>
              <a:ln>
                <a:noFill/>
              </a:ln>
            </c:spPr>
          </c:marker>
          <c:cat>
            <c:numRef>
              <c:f>'5.4-6'!$D$65:$O$65</c:f>
              <c:numCache>
                <c:formatCode>General</c:formatCode>
                <c:ptCount val="12"/>
                <c:pt idx="0">
                  <c:v>2000</c:v>
                </c:pt>
                <c:pt idx="1">
                  <c:v>2001</c:v>
                </c:pt>
                <c:pt idx="2">
                  <c:v>2002</c:v>
                </c:pt>
                <c:pt idx="3">
                  <c:v>2003</c:v>
                </c:pt>
                <c:pt idx="4">
                  <c:v>2004</c:v>
                </c:pt>
                <c:pt idx="5">
                  <c:v>2005</c:v>
                </c:pt>
                <c:pt idx="6">
                  <c:v>2006</c:v>
                </c:pt>
                <c:pt idx="7">
                  <c:v>2007</c:v>
                </c:pt>
                <c:pt idx="8">
                  <c:v>2008</c:v>
                </c:pt>
                <c:pt idx="9">
                  <c:v>2009</c:v>
                </c:pt>
                <c:pt idx="10">
                  <c:v>2010</c:v>
                </c:pt>
                <c:pt idx="11">
                  <c:v>2011</c:v>
                </c:pt>
              </c:numCache>
            </c:numRef>
          </c:cat>
          <c:val>
            <c:numRef>
              <c:f>'5.4-6'!$D$73:$O$73</c:f>
              <c:numCache>
                <c:formatCode>General</c:formatCode>
                <c:ptCount val="12"/>
                <c:pt idx="0">
                  <c:v>100</c:v>
                </c:pt>
                <c:pt idx="1">
                  <c:v>98.917643906189511</c:v>
                </c:pt>
                <c:pt idx="2">
                  <c:v>97.852432518105402</c:v>
                </c:pt>
                <c:pt idx="3">
                  <c:v>97.915273105245831</c:v>
                </c:pt>
                <c:pt idx="4">
                  <c:v>97.691835511330069</c:v>
                </c:pt>
                <c:pt idx="5">
                  <c:v>96.143960443229318</c:v>
                </c:pt>
                <c:pt idx="6">
                  <c:v>96.762592593950586</c:v>
                </c:pt>
                <c:pt idx="7">
                  <c:v>96.269227713588606</c:v>
                </c:pt>
                <c:pt idx="8">
                  <c:v>95.420563170194143</c:v>
                </c:pt>
                <c:pt idx="9">
                  <c:v>93.886386095869753</c:v>
                </c:pt>
                <c:pt idx="10">
                  <c:v>90.095939123687145</c:v>
                </c:pt>
                <c:pt idx="11">
                  <c:v>90.101514173425116</c:v>
                </c:pt>
              </c:numCache>
            </c:numRef>
          </c:val>
          <c:smooth val="1"/>
        </c:ser>
        <c:dLbls>
          <c:showLegendKey val="0"/>
          <c:showVal val="0"/>
          <c:showCatName val="0"/>
          <c:showSerName val="0"/>
          <c:showPercent val="0"/>
          <c:showBubbleSize val="0"/>
        </c:dLbls>
        <c:marker val="1"/>
        <c:smooth val="0"/>
        <c:axId val="207194368"/>
        <c:axId val="207294848"/>
      </c:lineChart>
      <c:dateAx>
        <c:axId val="207194368"/>
        <c:scaling>
          <c:orientation val="minMax"/>
        </c:scaling>
        <c:delete val="0"/>
        <c:axPos val="b"/>
        <c:numFmt formatCode="General" sourceLinked="1"/>
        <c:majorTickMark val="out"/>
        <c:minorTickMark val="none"/>
        <c:tickLblPos val="low"/>
        <c:txPr>
          <a:bodyPr rot="-2700000" vert="horz"/>
          <a:lstStyle/>
          <a:p>
            <a:pPr>
              <a:defRPr/>
            </a:pPr>
            <a:endParaRPr lang="nl-BE"/>
          </a:p>
        </c:txPr>
        <c:crossAx val="207294848"/>
        <c:crosses val="autoZero"/>
        <c:auto val="0"/>
        <c:lblOffset val="100"/>
        <c:baseTimeUnit val="days"/>
        <c:majorUnit val="1"/>
        <c:minorUnit val="1"/>
      </c:dateAx>
      <c:valAx>
        <c:axId val="207294848"/>
        <c:scaling>
          <c:orientation val="minMax"/>
          <c:max val="160"/>
          <c:min val="40"/>
        </c:scaling>
        <c:delete val="0"/>
        <c:axPos val="l"/>
        <c:majorGridlines>
          <c:spPr>
            <a:ln w="6350" cap="rnd">
              <a:solidFill>
                <a:sysClr val="window" lastClr="FFFFFF">
                  <a:lumMod val="75000"/>
                </a:sysClr>
              </a:solidFill>
            </a:ln>
            <a:effectLst/>
          </c:spPr>
        </c:majorGridlines>
        <c:title>
          <c:tx>
            <c:rich>
              <a:bodyPr/>
              <a:lstStyle/>
              <a:p>
                <a:pPr>
                  <a:defRPr b="0"/>
                </a:pPr>
                <a:r>
                  <a:rPr lang="nl-BE" b="0"/>
                  <a:t>broeikasgasintensiteit, 1990=100</a:t>
                </a:r>
              </a:p>
            </c:rich>
          </c:tx>
          <c:layout>
            <c:manualLayout>
              <c:xMode val="edge"/>
              <c:yMode val="edge"/>
              <c:x val="8.6806248407188726E-3"/>
              <c:y val="0.22417337022061398"/>
            </c:manualLayout>
          </c:layout>
          <c:overlay val="0"/>
        </c:title>
        <c:numFmt formatCode="0" sourceLinked="0"/>
        <c:majorTickMark val="none"/>
        <c:minorTickMark val="none"/>
        <c:tickLblPos val="nextTo"/>
        <c:txPr>
          <a:bodyPr rot="0" vert="horz"/>
          <a:lstStyle/>
          <a:p>
            <a:pPr>
              <a:defRPr/>
            </a:pPr>
            <a:endParaRPr lang="nl-BE"/>
          </a:p>
        </c:txPr>
        <c:crossAx val="207194368"/>
        <c:crosses val="autoZero"/>
        <c:crossBetween val="between"/>
        <c:majorUnit val="20"/>
      </c:valAx>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1.7686365729291199E-2"/>
          <c:y val="2.8630488756473012E-2"/>
          <c:w val="0.97238101851851921"/>
          <c:h val="0.17985555555555557"/>
        </c:manualLayout>
      </c:layout>
      <c:overlay val="0"/>
    </c:legend>
    <c:plotVisOnly val="1"/>
    <c:dispBlanksAs val="gap"/>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289" r="0.7500000000000028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title>
      <c:tx>
        <c:rich>
          <a:bodyPr/>
          <a:lstStyle/>
          <a:p>
            <a:pPr>
              <a:defRPr/>
            </a:pPr>
            <a:r>
              <a:rPr lang="nl-BE"/>
              <a:t>CO</a:t>
            </a:r>
            <a:r>
              <a:rPr lang="nl-BE" baseline="-25000"/>
              <a:t>2</a:t>
            </a:r>
          </a:p>
        </c:rich>
      </c:tx>
      <c:layout>
        <c:manualLayout>
          <c:xMode val="edge"/>
          <c:yMode val="edge"/>
          <c:x val="0.10180555555555559"/>
          <c:y val="4.6296296296296391E-2"/>
        </c:manualLayout>
      </c:layout>
      <c:overlay val="0"/>
    </c:title>
    <c:autoTitleDeleted val="0"/>
    <c:plotArea>
      <c:layout>
        <c:manualLayout>
          <c:layoutTarget val="inner"/>
          <c:xMode val="edge"/>
          <c:yMode val="edge"/>
          <c:x val="0.23872331583552084"/>
          <c:y val="3.3139034703995332E-2"/>
          <c:w val="0.489220034995626"/>
          <c:h val="0.81536672499270768"/>
        </c:manualLayout>
      </c:layout>
      <c:pieChart>
        <c:varyColors val="1"/>
        <c:ser>
          <c:idx val="1"/>
          <c:order val="0"/>
          <c:tx>
            <c:strRef>
              <c:f>'5.4-6'!$C$43</c:f>
              <c:strCache>
                <c:ptCount val="1"/>
                <c:pt idx="0">
                  <c:v>CO2</c:v>
                </c:pt>
              </c:strCache>
            </c:strRef>
          </c:tx>
          <c:spPr>
            <a:solidFill>
              <a:srgbClr val="92D050"/>
            </a:solidFill>
            <a:ln>
              <a:noFill/>
            </a:ln>
          </c:spPr>
          <c:explosion val="25"/>
          <c:dPt>
            <c:idx val="0"/>
            <c:bubble3D val="0"/>
            <c:spPr>
              <a:solidFill>
                <a:srgbClr val="002060"/>
              </a:solidFill>
              <a:ln>
                <a:noFill/>
              </a:ln>
            </c:spPr>
          </c:dPt>
          <c:dPt>
            <c:idx val="2"/>
            <c:bubble3D val="0"/>
            <c:spPr>
              <a:solidFill>
                <a:srgbClr val="FFC000"/>
              </a:solidFill>
              <a:ln>
                <a:noFill/>
              </a:ln>
            </c:spPr>
          </c:dPt>
          <c:dPt>
            <c:idx val="3"/>
            <c:bubble3D val="0"/>
            <c:spPr>
              <a:solidFill>
                <a:srgbClr val="7030A0"/>
              </a:solidFill>
              <a:ln>
                <a:noFill/>
              </a:ln>
            </c:spPr>
          </c:dPt>
          <c:dLbls>
            <c:dLbl>
              <c:idx val="0"/>
              <c:spPr/>
              <c:txPr>
                <a:bodyPr/>
                <a:lstStyle/>
                <a:p>
                  <a:pPr>
                    <a:defRPr>
                      <a:solidFill>
                        <a:schemeClr val="bg1"/>
                      </a:solidFill>
                    </a:defRPr>
                  </a:pPr>
                  <a:endParaRPr lang="nl-BE"/>
                </a:p>
              </c:txPr>
              <c:showLegendKey val="0"/>
              <c:showVal val="0"/>
              <c:showCatName val="0"/>
              <c:showSerName val="0"/>
              <c:showPercent val="1"/>
              <c:showBubbleSize val="0"/>
            </c:dLbl>
            <c:dLbl>
              <c:idx val="2"/>
              <c:layout>
                <c:manualLayout>
                  <c:x val="1.8937664041994751E-2"/>
                  <c:y val="3.3564814814814818E-2"/>
                </c:manualLayout>
              </c:layout>
              <c:showLegendKey val="0"/>
              <c:showVal val="0"/>
              <c:showCatName val="0"/>
              <c:showSerName val="0"/>
              <c:showPercent val="1"/>
              <c:showBubbleSize val="0"/>
            </c:dLbl>
            <c:dLbl>
              <c:idx val="3"/>
              <c:layout>
                <c:manualLayout>
                  <c:x val="2.8365048118985142E-2"/>
                  <c:y val="2.7777777777777863E-2"/>
                </c:manualLayout>
              </c:layout>
              <c:showLegendKey val="0"/>
              <c:showVal val="0"/>
              <c:showCatName val="0"/>
              <c:showSerName val="0"/>
              <c:showPercent val="1"/>
              <c:showBubbleSize val="0"/>
            </c:dLbl>
            <c:showLegendKey val="0"/>
            <c:showVal val="0"/>
            <c:showCatName val="0"/>
            <c:showSerName val="0"/>
            <c:showPercent val="1"/>
            <c:showBubbleSize val="0"/>
            <c:showLeaderLines val="0"/>
          </c:dLbls>
          <c:cat>
            <c:strRef>
              <c:f>'5.4-6'!$B$43:$B$46</c:f>
              <c:strCache>
                <c:ptCount val="4"/>
                <c:pt idx="0">
                  <c:v>weg</c:v>
                </c:pt>
                <c:pt idx="1">
                  <c:v>binnenvaart</c:v>
                </c:pt>
                <c:pt idx="2">
                  <c:v>binnenlandse zeevaart</c:v>
                </c:pt>
                <c:pt idx="3">
                  <c:v>spoor</c:v>
                </c:pt>
              </c:strCache>
            </c:strRef>
          </c:cat>
          <c:val>
            <c:numRef>
              <c:f>'5.4-6'!$S$43:$S$46</c:f>
              <c:numCache>
                <c:formatCode>General</c:formatCode>
                <c:ptCount val="4"/>
                <c:pt idx="0">
                  <c:v>0.92241516425449388</c:v>
                </c:pt>
                <c:pt idx="1">
                  <c:v>3.824873432310217E-2</c:v>
                </c:pt>
                <c:pt idx="2">
                  <c:v>3.1567884587771933E-2</c:v>
                </c:pt>
                <c:pt idx="3">
                  <c:v>7.7682168346319682E-3</c:v>
                </c:pt>
              </c:numCache>
            </c:numRef>
          </c:val>
        </c:ser>
        <c:dLbls>
          <c:showLegendKey val="0"/>
          <c:showVal val="0"/>
          <c:showCatName val="0"/>
          <c:showSerName val="0"/>
          <c:showPercent val="1"/>
          <c:showBubbleSize val="0"/>
          <c:showLeaderLines val="0"/>
        </c:dLbls>
        <c:firstSliceAng val="0"/>
      </c:pieChart>
      <c:spPr>
        <a:noFill/>
        <a:ln w="25400">
          <a:noFill/>
        </a:ln>
        <a:effectLst>
          <a:outerShdw sx="1000" sy="1000" algn="ctr" rotWithShape="0">
            <a:schemeClr val="bg1"/>
          </a:outerShdw>
        </a:effectLst>
        <a:scene3d>
          <a:camera prst="orthographicFront"/>
          <a:lightRig rig="threePt" dir="t"/>
        </a:scene3d>
        <a:sp3d/>
      </c:spPr>
    </c:plotArea>
    <c:plotVisOnly val="1"/>
    <c:dispBlanksAs val="zero"/>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900" baseline="0">
          <a:solidFill>
            <a:sysClr val="windowText" lastClr="000000"/>
          </a:solidFill>
          <a:latin typeface="Calibri" pitchFamily="34" charset="0"/>
          <a:ea typeface="+mn-ea"/>
          <a:cs typeface="+mn-cs"/>
        </a:defRPr>
      </a:pPr>
      <a:endParaRPr lang="nl-BE"/>
    </a:p>
  </c:txPr>
  <c:printSettings>
    <c:headerFooter alignWithMargins="0"/>
    <c:pageMargins b="1" l="0.75000000000000278" r="0.75000000000000278"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title>
      <c:tx>
        <c:rich>
          <a:bodyPr/>
          <a:lstStyle/>
          <a:p>
            <a:pPr>
              <a:defRPr/>
            </a:pPr>
            <a:r>
              <a:rPr lang="nl-BE"/>
              <a:t>CH</a:t>
            </a:r>
            <a:r>
              <a:rPr lang="nl-BE" baseline="-25000"/>
              <a:t>4</a:t>
            </a:r>
          </a:p>
        </c:rich>
      </c:tx>
      <c:layout>
        <c:manualLayout>
          <c:xMode val="edge"/>
          <c:yMode val="edge"/>
          <c:x val="0.10180555555555559"/>
          <c:y val="4.6296296296296412E-2"/>
        </c:manualLayout>
      </c:layout>
      <c:overlay val="0"/>
    </c:title>
    <c:autoTitleDeleted val="0"/>
    <c:plotArea>
      <c:layout>
        <c:manualLayout>
          <c:layoutTarget val="inner"/>
          <c:xMode val="edge"/>
          <c:yMode val="edge"/>
          <c:x val="0.23872331583552092"/>
          <c:y val="3.3139034703995332E-2"/>
          <c:w val="0.48922003499562611"/>
          <c:h val="0.81536672499270735"/>
        </c:manualLayout>
      </c:layout>
      <c:pieChart>
        <c:varyColors val="1"/>
        <c:ser>
          <c:idx val="1"/>
          <c:order val="0"/>
          <c:tx>
            <c:strRef>
              <c:f>'5.4-6'!$C$47</c:f>
              <c:strCache>
                <c:ptCount val="1"/>
                <c:pt idx="0">
                  <c:v>CH4</c:v>
                </c:pt>
              </c:strCache>
            </c:strRef>
          </c:tx>
          <c:spPr>
            <a:solidFill>
              <a:srgbClr val="92D050"/>
            </a:solidFill>
            <a:ln>
              <a:noFill/>
            </a:ln>
          </c:spPr>
          <c:explosion val="25"/>
          <c:dPt>
            <c:idx val="0"/>
            <c:bubble3D val="0"/>
            <c:spPr>
              <a:solidFill>
                <a:srgbClr val="002060"/>
              </a:solidFill>
              <a:ln>
                <a:noFill/>
              </a:ln>
            </c:spPr>
          </c:dPt>
          <c:dPt>
            <c:idx val="2"/>
            <c:bubble3D val="0"/>
            <c:spPr>
              <a:solidFill>
                <a:srgbClr val="FFC000"/>
              </a:solidFill>
              <a:ln>
                <a:noFill/>
              </a:ln>
            </c:spPr>
          </c:dPt>
          <c:dPt>
            <c:idx val="3"/>
            <c:bubble3D val="0"/>
            <c:spPr>
              <a:solidFill>
                <a:srgbClr val="7030A0"/>
              </a:solidFill>
              <a:ln>
                <a:noFill/>
              </a:ln>
            </c:spPr>
          </c:dPt>
          <c:dLbls>
            <c:dLbl>
              <c:idx val="0"/>
              <c:spPr/>
              <c:txPr>
                <a:bodyPr/>
                <a:lstStyle/>
                <a:p>
                  <a:pPr>
                    <a:defRPr>
                      <a:solidFill>
                        <a:schemeClr val="bg1"/>
                      </a:solidFill>
                    </a:defRPr>
                  </a:pPr>
                  <a:endParaRPr lang="nl-BE"/>
                </a:p>
              </c:txPr>
              <c:showLegendKey val="0"/>
              <c:showVal val="0"/>
              <c:showCatName val="0"/>
              <c:showSerName val="0"/>
              <c:showPercent val="1"/>
              <c:showBubbleSize val="0"/>
            </c:dLbl>
            <c:dLbl>
              <c:idx val="2"/>
              <c:layout>
                <c:manualLayout>
                  <c:x val="1.8937664041994751E-2"/>
                  <c:y val="3.3564814814814818E-2"/>
                </c:manualLayout>
              </c:layout>
              <c:showLegendKey val="0"/>
              <c:showVal val="0"/>
              <c:showCatName val="0"/>
              <c:showSerName val="0"/>
              <c:showPercent val="1"/>
              <c:showBubbleSize val="0"/>
            </c:dLbl>
            <c:dLbl>
              <c:idx val="3"/>
              <c:layout>
                <c:manualLayout>
                  <c:x val="2.8365048118985142E-2"/>
                  <c:y val="2.7777777777777891E-2"/>
                </c:manualLayout>
              </c:layout>
              <c:showLegendKey val="0"/>
              <c:showVal val="0"/>
              <c:showCatName val="0"/>
              <c:showSerName val="0"/>
              <c:showPercent val="1"/>
              <c:showBubbleSize val="0"/>
            </c:dLbl>
            <c:showLegendKey val="0"/>
            <c:showVal val="0"/>
            <c:showCatName val="0"/>
            <c:showSerName val="0"/>
            <c:showPercent val="1"/>
            <c:showBubbleSize val="0"/>
            <c:showLeaderLines val="0"/>
          </c:dLbls>
          <c:cat>
            <c:strRef>
              <c:f>'5.4-6'!$B$47:$B$50</c:f>
              <c:strCache>
                <c:ptCount val="4"/>
                <c:pt idx="0">
                  <c:v>weg</c:v>
                </c:pt>
                <c:pt idx="1">
                  <c:v>binnenvaart</c:v>
                </c:pt>
                <c:pt idx="2">
                  <c:v>binnenlandse zeevaart</c:v>
                </c:pt>
                <c:pt idx="3">
                  <c:v>spoor</c:v>
                </c:pt>
              </c:strCache>
            </c:strRef>
          </c:cat>
          <c:val>
            <c:numRef>
              <c:f>'5.4-6'!$S$47:$S$50</c:f>
              <c:numCache>
                <c:formatCode>General</c:formatCode>
                <c:ptCount val="4"/>
                <c:pt idx="0">
                  <c:v>0.94199933004805847</c:v>
                </c:pt>
                <c:pt idx="1">
                  <c:v>2.3586130794228003E-2</c:v>
                </c:pt>
                <c:pt idx="2">
                  <c:v>2.0977099485384187E-2</c:v>
                </c:pt>
                <c:pt idx="3">
                  <c:v>1.3437439672329304E-2</c:v>
                </c:pt>
              </c:numCache>
            </c:numRef>
          </c:val>
        </c:ser>
        <c:dLbls>
          <c:showLegendKey val="0"/>
          <c:showVal val="0"/>
          <c:showCatName val="0"/>
          <c:showSerName val="0"/>
          <c:showPercent val="1"/>
          <c:showBubbleSize val="0"/>
          <c:showLeaderLines val="0"/>
        </c:dLbls>
        <c:firstSliceAng val="0"/>
      </c:pieChart>
      <c:spPr>
        <a:noFill/>
        <a:ln w="25400">
          <a:noFill/>
        </a:ln>
        <a:effectLst>
          <a:outerShdw sx="1000" sy="1000" algn="ctr" rotWithShape="0">
            <a:schemeClr val="bg1"/>
          </a:outerShdw>
        </a:effectLst>
        <a:scene3d>
          <a:camera prst="orthographicFront"/>
          <a:lightRig rig="threePt" dir="t"/>
        </a:scene3d>
        <a:sp3d/>
      </c:spPr>
    </c:plotArea>
    <c:plotVisOnly val="1"/>
    <c:dispBlanksAs val="zero"/>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3" r="0.75000000000000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title>
      <c:tx>
        <c:rich>
          <a:bodyPr/>
          <a:lstStyle/>
          <a:p>
            <a:pPr>
              <a:defRPr/>
            </a:pPr>
            <a:r>
              <a:rPr lang="nl-BE"/>
              <a:t>N</a:t>
            </a:r>
            <a:r>
              <a:rPr lang="nl-BE" baseline="-25000"/>
              <a:t>2</a:t>
            </a:r>
            <a:r>
              <a:rPr lang="nl-BE"/>
              <a:t>O</a:t>
            </a:r>
          </a:p>
        </c:rich>
      </c:tx>
      <c:layout>
        <c:manualLayout>
          <c:xMode val="edge"/>
          <c:yMode val="edge"/>
          <c:x val="0.10180555555555559"/>
          <c:y val="4.6296296296296426E-2"/>
        </c:manualLayout>
      </c:layout>
      <c:overlay val="0"/>
    </c:title>
    <c:autoTitleDeleted val="0"/>
    <c:plotArea>
      <c:layout>
        <c:manualLayout>
          <c:layoutTarget val="inner"/>
          <c:xMode val="edge"/>
          <c:yMode val="edge"/>
          <c:x val="0.23872331583552098"/>
          <c:y val="3.3139034703995332E-2"/>
          <c:w val="0.48922003499562622"/>
          <c:h val="0.8153667249927069"/>
        </c:manualLayout>
      </c:layout>
      <c:pieChart>
        <c:varyColors val="1"/>
        <c:ser>
          <c:idx val="1"/>
          <c:order val="0"/>
          <c:tx>
            <c:strRef>
              <c:f>'5.4-6'!$C$51</c:f>
              <c:strCache>
                <c:ptCount val="1"/>
                <c:pt idx="0">
                  <c:v>N2O</c:v>
                </c:pt>
              </c:strCache>
            </c:strRef>
          </c:tx>
          <c:spPr>
            <a:solidFill>
              <a:srgbClr val="92D050"/>
            </a:solidFill>
            <a:ln>
              <a:noFill/>
            </a:ln>
          </c:spPr>
          <c:explosion val="25"/>
          <c:dPt>
            <c:idx val="0"/>
            <c:bubble3D val="0"/>
            <c:spPr>
              <a:solidFill>
                <a:srgbClr val="002060"/>
              </a:solidFill>
              <a:ln>
                <a:noFill/>
              </a:ln>
            </c:spPr>
          </c:dPt>
          <c:dPt>
            <c:idx val="2"/>
            <c:bubble3D val="0"/>
            <c:spPr>
              <a:solidFill>
                <a:srgbClr val="FFC000"/>
              </a:solidFill>
              <a:ln>
                <a:noFill/>
              </a:ln>
            </c:spPr>
          </c:dPt>
          <c:dPt>
            <c:idx val="3"/>
            <c:bubble3D val="0"/>
            <c:spPr>
              <a:solidFill>
                <a:srgbClr val="7030A0"/>
              </a:solidFill>
              <a:ln>
                <a:noFill/>
              </a:ln>
            </c:spPr>
          </c:dPt>
          <c:dLbls>
            <c:dLbl>
              <c:idx val="0"/>
              <c:spPr/>
              <c:txPr>
                <a:bodyPr/>
                <a:lstStyle/>
                <a:p>
                  <a:pPr>
                    <a:defRPr>
                      <a:solidFill>
                        <a:schemeClr val="bg1"/>
                      </a:solidFill>
                    </a:defRPr>
                  </a:pPr>
                  <a:endParaRPr lang="nl-BE"/>
                </a:p>
              </c:txPr>
              <c:showLegendKey val="0"/>
              <c:showVal val="0"/>
              <c:showCatName val="0"/>
              <c:showSerName val="0"/>
              <c:showPercent val="1"/>
              <c:showBubbleSize val="0"/>
            </c:dLbl>
            <c:dLbl>
              <c:idx val="2"/>
              <c:layout>
                <c:manualLayout>
                  <c:x val="1.8937664041994751E-2"/>
                  <c:y val="3.3564814814814818E-2"/>
                </c:manualLayout>
              </c:layout>
              <c:showLegendKey val="0"/>
              <c:showVal val="0"/>
              <c:showCatName val="0"/>
              <c:showSerName val="0"/>
              <c:showPercent val="1"/>
              <c:showBubbleSize val="0"/>
            </c:dLbl>
            <c:dLbl>
              <c:idx val="3"/>
              <c:layout>
                <c:manualLayout>
                  <c:x val="2.8365048118985142E-2"/>
                  <c:y val="2.7777777777777912E-2"/>
                </c:manualLayout>
              </c:layout>
              <c:showLegendKey val="0"/>
              <c:showVal val="0"/>
              <c:showCatName val="0"/>
              <c:showSerName val="0"/>
              <c:showPercent val="1"/>
              <c:showBubbleSize val="0"/>
            </c:dLbl>
            <c:showLegendKey val="0"/>
            <c:showVal val="0"/>
            <c:showCatName val="0"/>
            <c:showSerName val="0"/>
            <c:showPercent val="1"/>
            <c:showBubbleSize val="0"/>
            <c:showLeaderLines val="0"/>
          </c:dLbls>
          <c:cat>
            <c:strRef>
              <c:f>'5.4-6'!$B$51:$B$54</c:f>
              <c:strCache>
                <c:ptCount val="4"/>
                <c:pt idx="0">
                  <c:v>weg</c:v>
                </c:pt>
                <c:pt idx="1">
                  <c:v>binnenvaart</c:v>
                </c:pt>
                <c:pt idx="2">
                  <c:v>binnenlandse zeevaart</c:v>
                </c:pt>
                <c:pt idx="3">
                  <c:v>spoor</c:v>
                </c:pt>
              </c:strCache>
            </c:strRef>
          </c:cat>
          <c:val>
            <c:numRef>
              <c:f>'5.4-6'!$S$51:$S$54</c:f>
              <c:numCache>
                <c:formatCode>General</c:formatCode>
                <c:ptCount val="4"/>
                <c:pt idx="0">
                  <c:v>0.92506804804292908</c:v>
                </c:pt>
                <c:pt idx="1">
                  <c:v>3.9638084322049801E-2</c:v>
                </c:pt>
                <c:pt idx="2">
                  <c:v>3.2723319188048446E-2</c:v>
                </c:pt>
                <c:pt idx="3">
                  <c:v>2.5705484469727273E-3</c:v>
                </c:pt>
              </c:numCache>
            </c:numRef>
          </c:val>
        </c:ser>
        <c:dLbls>
          <c:showLegendKey val="0"/>
          <c:showVal val="0"/>
          <c:showCatName val="0"/>
          <c:showSerName val="0"/>
          <c:showPercent val="1"/>
          <c:showBubbleSize val="0"/>
          <c:showLeaderLines val="0"/>
        </c:dLbls>
        <c:firstSliceAng val="0"/>
      </c:pieChart>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6.4342957130358883E-2"/>
          <c:y val="0.84807888597258674"/>
          <c:w val="0.90510148731408713"/>
          <c:h val="0.14930664916885386"/>
        </c:manualLayout>
      </c:layout>
      <c:overlay val="0"/>
    </c:legend>
    <c:plotVisOnly val="1"/>
    <c:dispBlanksAs val="zero"/>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322" r="0.750000000000003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BE"/>
  <c:roundedCorners val="1"/>
  <mc:AlternateContent xmlns:mc="http://schemas.openxmlformats.org/markup-compatibility/2006">
    <mc:Choice xmlns:c14="http://schemas.microsoft.com/office/drawing/2007/8/2/chart" Requires="c14">
      <c14:style val="138"/>
    </mc:Choice>
    <mc:Fallback>
      <c:style val="3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872331583552103"/>
          <c:y val="3.3139034703995332E-2"/>
          <c:w val="7.8800306211723528E-2"/>
          <c:h val="0.45028746406699161"/>
        </c:manualLayout>
      </c:layout>
      <c:pieChart>
        <c:varyColors val="1"/>
        <c:ser>
          <c:idx val="1"/>
          <c:order val="0"/>
          <c:tx>
            <c:strRef>
              <c:f>'5.4-6'!$C$51</c:f>
              <c:strCache>
                <c:ptCount val="1"/>
                <c:pt idx="0">
                  <c:v>N2O</c:v>
                </c:pt>
              </c:strCache>
            </c:strRef>
          </c:tx>
          <c:spPr>
            <a:solidFill>
              <a:srgbClr val="92D050"/>
            </a:solidFill>
            <a:ln>
              <a:noFill/>
            </a:ln>
          </c:spPr>
          <c:explosion val="25"/>
          <c:dPt>
            <c:idx val="0"/>
            <c:bubble3D val="0"/>
            <c:spPr>
              <a:solidFill>
                <a:srgbClr val="002060"/>
              </a:solidFill>
              <a:ln>
                <a:noFill/>
              </a:ln>
            </c:spPr>
          </c:dPt>
          <c:dPt>
            <c:idx val="2"/>
            <c:bubble3D val="0"/>
            <c:spPr>
              <a:solidFill>
                <a:srgbClr val="FFC000"/>
              </a:solidFill>
              <a:ln>
                <a:noFill/>
              </a:ln>
            </c:spPr>
          </c:dPt>
          <c:dPt>
            <c:idx val="3"/>
            <c:bubble3D val="0"/>
            <c:spPr>
              <a:solidFill>
                <a:srgbClr val="7030A0"/>
              </a:solidFill>
              <a:ln>
                <a:noFill/>
              </a:ln>
            </c:spPr>
          </c:dPt>
          <c:dLbls>
            <c:delete val="1"/>
          </c:dLbls>
          <c:cat>
            <c:strRef>
              <c:f>'5.4-6'!$B$51:$B$54</c:f>
              <c:strCache>
                <c:ptCount val="4"/>
                <c:pt idx="0">
                  <c:v>weg</c:v>
                </c:pt>
                <c:pt idx="1">
                  <c:v>binnenvaart</c:v>
                </c:pt>
                <c:pt idx="2">
                  <c:v>binnenlandse zeevaart</c:v>
                </c:pt>
                <c:pt idx="3">
                  <c:v>spoor</c:v>
                </c:pt>
              </c:strCache>
            </c:strRef>
          </c:cat>
          <c:val>
            <c:numRef>
              <c:f>'5.4-6'!$S$51:$S$54</c:f>
              <c:numCache>
                <c:formatCode>General</c:formatCode>
                <c:ptCount val="4"/>
                <c:pt idx="0">
                  <c:v>0.92506804804292908</c:v>
                </c:pt>
                <c:pt idx="1">
                  <c:v>3.9638084322049801E-2</c:v>
                </c:pt>
                <c:pt idx="2">
                  <c:v>3.2723319188048446E-2</c:v>
                </c:pt>
                <c:pt idx="3">
                  <c:v>2.5705484469727273E-3</c:v>
                </c:pt>
              </c:numCache>
            </c:numRef>
          </c:val>
        </c:ser>
        <c:dLbls>
          <c:showLegendKey val="0"/>
          <c:showVal val="0"/>
          <c:showCatName val="0"/>
          <c:showSerName val="0"/>
          <c:showPercent val="1"/>
          <c:showBubbleSize val="0"/>
          <c:showLeaderLines val="1"/>
        </c:dLbls>
        <c:firstSliceAng val="0"/>
      </c:pieChart>
      <c:spPr>
        <a:noFill/>
        <a:ln w="25400">
          <a:noFill/>
        </a:ln>
        <a:effectLst>
          <a:outerShdw sx="1000" sy="1000" algn="ctr" rotWithShape="0">
            <a:schemeClr val="bg1"/>
          </a:outerShdw>
        </a:effectLst>
        <a:scene3d>
          <a:camera prst="orthographicFront"/>
          <a:lightRig rig="threePt" dir="t"/>
        </a:scene3d>
        <a:sp3d/>
      </c:spPr>
    </c:plotArea>
    <c:legend>
      <c:legendPos val="t"/>
      <c:layout>
        <c:manualLayout>
          <c:xMode val="edge"/>
          <c:yMode val="edge"/>
          <c:x val="0"/>
          <c:y val="4.5310737541890383E-2"/>
          <c:w val="0.98843482064741872"/>
          <c:h val="0.93799694553304713"/>
        </c:manualLayout>
      </c:layout>
      <c:overlay val="0"/>
      <c:spPr>
        <a:solidFill>
          <a:sysClr val="window" lastClr="FFFFFF"/>
        </a:solidFill>
        <a:ln>
          <a:noFill/>
        </a:ln>
      </c:spPr>
    </c:legend>
    <c:plotVisOnly val="1"/>
    <c:dispBlanksAs val="zero"/>
    <c:showDLblsOverMax val="0"/>
  </c:chart>
  <c:spPr>
    <a:noFill/>
    <a:ln>
      <a:noFill/>
    </a:ln>
    <a:effectLst>
      <a:innerShdw blurRad="63500" dist="50800" dir="18900000">
        <a:prstClr val="black">
          <a:alpha val="50000"/>
        </a:prstClr>
      </a:innerShdw>
      <a:softEdge rad="31750"/>
    </a:effectLst>
    <a:scene3d>
      <a:camera prst="orthographicFront">
        <a:rot lat="0" lon="0" rev="0"/>
      </a:camera>
      <a:lightRig rig="threePt" dir="t">
        <a:rot lat="0" lon="0" rev="1200000"/>
      </a:lightRig>
    </a:scene3d>
    <a:sp3d>
      <a:bevelT w="63500" h="25400"/>
    </a:sp3d>
  </c:spPr>
  <c:txPr>
    <a:bodyPr/>
    <a:lstStyle/>
    <a:p>
      <a:pPr>
        <a:defRPr sz="800" baseline="0">
          <a:solidFill>
            <a:sysClr val="windowText" lastClr="000000"/>
          </a:solidFill>
          <a:latin typeface="Calibri" pitchFamily="34" charset="0"/>
          <a:ea typeface="+mn-ea"/>
          <a:cs typeface="+mn-cs"/>
        </a:defRPr>
      </a:pPr>
      <a:endParaRPr lang="nl-BE"/>
    </a:p>
  </c:txPr>
  <c:printSettings>
    <c:headerFooter alignWithMargins="0"/>
    <c:pageMargins b="1" l="0.75000000000000344" r="0.75000000000000344"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0</xdr:col>
      <xdr:colOff>203835</xdr:colOff>
      <xdr:row>55</xdr:row>
      <xdr:rowOff>17145</xdr:rowOff>
    </xdr:from>
    <xdr:to>
      <xdr:col>3</xdr:col>
      <xdr:colOff>1199610</xdr:colOff>
      <xdr:row>68</xdr:row>
      <xdr:rowOff>136845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357187</xdr:colOff>
      <xdr:row>46</xdr:row>
      <xdr:rowOff>110726</xdr:rowOff>
    </xdr:from>
    <xdr:to>
      <xdr:col>17</xdr:col>
      <xdr:colOff>428624</xdr:colOff>
      <xdr:row>76</xdr:row>
      <xdr:rowOff>23811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228296</xdr:colOff>
      <xdr:row>36</xdr:row>
      <xdr:rowOff>12550</xdr:rowOff>
    </xdr:from>
    <xdr:to>
      <xdr:col>32</xdr:col>
      <xdr:colOff>31748</xdr:colOff>
      <xdr:row>60</xdr:row>
      <xdr:rowOff>136072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0</xdr:colOff>
      <xdr:row>36</xdr:row>
      <xdr:rowOff>0</xdr:rowOff>
    </xdr:from>
    <xdr:to>
      <xdr:col>43</xdr:col>
      <xdr:colOff>429381</xdr:colOff>
      <xdr:row>60</xdr:row>
      <xdr:rowOff>123522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13607</xdr:colOff>
      <xdr:row>35</xdr:row>
      <xdr:rowOff>149678</xdr:rowOff>
    </xdr:from>
    <xdr:to>
      <xdr:col>53</xdr:col>
      <xdr:colOff>61988</xdr:colOff>
      <xdr:row>60</xdr:row>
      <xdr:rowOff>109914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299358</xdr:colOff>
      <xdr:row>0</xdr:row>
      <xdr:rowOff>55664</xdr:rowOff>
    </xdr:from>
    <xdr:to>
      <xdr:col>17</xdr:col>
      <xdr:colOff>403267</xdr:colOff>
      <xdr:row>16</xdr:row>
      <xdr:rowOff>97723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391445</xdr:colOff>
      <xdr:row>16</xdr:row>
      <xdr:rowOff>149679</xdr:rowOff>
    </xdr:from>
    <xdr:to>
      <xdr:col>17</xdr:col>
      <xdr:colOff>524492</xdr:colOff>
      <xdr:row>43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363682</xdr:colOff>
      <xdr:row>43</xdr:row>
      <xdr:rowOff>101432</xdr:rowOff>
    </xdr:from>
    <xdr:to>
      <xdr:col>17</xdr:col>
      <xdr:colOff>503466</xdr:colOff>
      <xdr:row>60</xdr:row>
      <xdr:rowOff>27213</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394606</xdr:colOff>
      <xdr:row>62</xdr:row>
      <xdr:rowOff>124165</xdr:rowOff>
    </xdr:from>
    <xdr:to>
      <xdr:col>17</xdr:col>
      <xdr:colOff>489856</xdr:colOff>
      <xdr:row>80</xdr:row>
      <xdr:rowOff>122463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21</xdr:row>
      <xdr:rowOff>95250</xdr:rowOff>
    </xdr:from>
    <xdr:to>
      <xdr:col>5</xdr:col>
      <xdr:colOff>609600</xdr:colOff>
      <xdr:row>37</xdr:row>
      <xdr:rowOff>24450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600075</xdr:colOff>
      <xdr:row>2</xdr:row>
      <xdr:rowOff>180975</xdr:rowOff>
    </xdr:from>
    <xdr:to>
      <xdr:col>10</xdr:col>
      <xdr:colOff>285750</xdr:colOff>
      <xdr:row>25</xdr:row>
      <xdr:rowOff>95250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561975"/>
          <a:ext cx="578167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9524</xdr:colOff>
      <xdr:row>20</xdr:row>
      <xdr:rowOff>14286</xdr:rowOff>
    </xdr:from>
    <xdr:to>
      <xdr:col>7</xdr:col>
      <xdr:colOff>600075</xdr:colOff>
      <xdr:row>37</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47623</xdr:colOff>
      <xdr:row>1</xdr:row>
      <xdr:rowOff>38101</xdr:rowOff>
    </xdr:from>
    <xdr:to>
      <xdr:col>20</xdr:col>
      <xdr:colOff>285750</xdr:colOff>
      <xdr:row>16</xdr:row>
      <xdr:rowOff>28575</xdr:rowOff>
    </xdr:to>
    <xdr:graphicFrame macro="">
      <xdr:nvGraphicFramePr>
        <xdr:cNvPr id="2"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5</xdr:row>
      <xdr:rowOff>0</xdr:rowOff>
    </xdr:from>
    <xdr:ext cx="8461981" cy="5919729"/>
    <xdr:pic>
      <xdr:nvPicPr>
        <xdr:cNvPr id="2" name="Picture 1"/>
        <xdr:cNvPicPr>
          <a:picLocks noChangeAspect="1"/>
        </xdr:cNvPicPr>
      </xdr:nvPicPr>
      <xdr:blipFill>
        <a:blip xmlns:r="http://schemas.openxmlformats.org/officeDocument/2006/relationships" r:embed="rId1"/>
        <a:stretch>
          <a:fillRect/>
        </a:stretch>
      </xdr:blipFill>
      <xdr:spPr>
        <a:xfrm>
          <a:off x="0" y="809625"/>
          <a:ext cx="8461981" cy="5919729"/>
        </a:xfrm>
        <a:prstGeom prst="rect">
          <a:avLst/>
        </a:prstGeom>
      </xdr:spPr>
    </xdr:pic>
    <xdr:clientData/>
  </xdr:oneCellAnchor>
  <xdr:oneCellAnchor>
    <xdr:from>
      <xdr:col>12</xdr:col>
      <xdr:colOff>0</xdr:colOff>
      <xdr:row>5</xdr:row>
      <xdr:rowOff>0</xdr:rowOff>
    </xdr:from>
    <xdr:ext cx="8455885" cy="5907536"/>
    <xdr:pic>
      <xdr:nvPicPr>
        <xdr:cNvPr id="3" name="Picture 2"/>
        <xdr:cNvPicPr>
          <a:picLocks noChangeAspect="1"/>
        </xdr:cNvPicPr>
      </xdr:nvPicPr>
      <xdr:blipFill>
        <a:blip xmlns:r="http://schemas.openxmlformats.org/officeDocument/2006/relationships" r:embed="rId2"/>
        <a:stretch>
          <a:fillRect/>
        </a:stretch>
      </xdr:blipFill>
      <xdr:spPr>
        <a:xfrm>
          <a:off x="7315200" y="809625"/>
          <a:ext cx="8455885" cy="590753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309563</xdr:colOff>
      <xdr:row>12</xdr:row>
      <xdr:rowOff>134143</xdr:rowOff>
    </xdr:from>
    <xdr:to>
      <xdr:col>6</xdr:col>
      <xdr:colOff>402431</xdr:colOff>
      <xdr:row>30</xdr:row>
      <xdr:rowOff>125676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447675</xdr:colOff>
      <xdr:row>33</xdr:row>
      <xdr:rowOff>9525</xdr:rowOff>
    </xdr:from>
    <xdr:to>
      <xdr:col>9</xdr:col>
      <xdr:colOff>267975</xdr:colOff>
      <xdr:row>48</xdr:row>
      <xdr:rowOff>100650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35</xdr:row>
      <xdr:rowOff>0</xdr:rowOff>
    </xdr:from>
    <xdr:to>
      <xdr:col>5</xdr:col>
      <xdr:colOff>14700</xdr:colOff>
      <xdr:row>50</xdr:row>
      <xdr:rowOff>91125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60960</xdr:colOff>
      <xdr:row>16</xdr:row>
      <xdr:rowOff>66674</xdr:rowOff>
    </xdr:from>
    <xdr:to>
      <xdr:col>13</xdr:col>
      <xdr:colOff>472440</xdr:colOff>
      <xdr:row>31</xdr:row>
      <xdr:rowOff>157799</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57149</xdr:colOff>
      <xdr:row>16</xdr:row>
      <xdr:rowOff>95251</xdr:rowOff>
    </xdr:from>
    <xdr:to>
      <xdr:col>4</xdr:col>
      <xdr:colOff>624299</xdr:colOff>
      <xdr:row>32</xdr:row>
      <xdr:rowOff>24451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1144905</xdr:colOff>
      <xdr:row>16</xdr:row>
      <xdr:rowOff>55245</xdr:rowOff>
    </xdr:from>
    <xdr:to>
      <xdr:col>19</xdr:col>
      <xdr:colOff>592455</xdr:colOff>
      <xdr:row>33</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16</xdr:row>
      <xdr:rowOff>0</xdr:rowOff>
    </xdr:from>
    <xdr:to>
      <xdr:col>26</xdr:col>
      <xdr:colOff>409575</xdr:colOff>
      <xdr:row>32</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17</xdr:row>
      <xdr:rowOff>0</xdr:rowOff>
    </xdr:from>
    <xdr:to>
      <xdr:col>33</xdr:col>
      <xdr:colOff>304800</xdr:colOff>
      <xdr:row>33</xdr:row>
      <xdr:rowOff>152400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36</xdr:row>
      <xdr:rowOff>1</xdr:rowOff>
    </xdr:from>
    <xdr:to>
      <xdr:col>31</xdr:col>
      <xdr:colOff>200025</xdr:colOff>
      <xdr:row>39</xdr:row>
      <xdr:rowOff>123825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595312</xdr:colOff>
      <xdr:row>27</xdr:row>
      <xdr:rowOff>95250</xdr:rowOff>
    </xdr:from>
    <xdr:to>
      <xdr:col>7</xdr:col>
      <xdr:colOff>581437</xdr:colOff>
      <xdr:row>42</xdr:row>
      <xdr:rowOff>114937</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485775</xdr:colOff>
      <xdr:row>72</xdr:row>
      <xdr:rowOff>142875</xdr:rowOff>
    </xdr:from>
    <xdr:to>
      <xdr:col>25</xdr:col>
      <xdr:colOff>538575</xdr:colOff>
      <xdr:row>88</xdr:row>
      <xdr:rowOff>53025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200025</xdr:colOff>
      <xdr:row>54</xdr:row>
      <xdr:rowOff>161925</xdr:rowOff>
    </xdr:from>
    <xdr:to>
      <xdr:col>26</xdr:col>
      <xdr:colOff>252825</xdr:colOff>
      <xdr:row>70</xdr:row>
      <xdr:rowOff>91125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272415</xdr:colOff>
      <xdr:row>10</xdr:row>
      <xdr:rowOff>148590</xdr:rowOff>
    </xdr:from>
    <xdr:to>
      <xdr:col>5</xdr:col>
      <xdr:colOff>234315</xdr:colOff>
      <xdr:row>27</xdr:row>
      <xdr:rowOff>139065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190500</xdr:colOff>
      <xdr:row>11</xdr:row>
      <xdr:rowOff>9525</xdr:rowOff>
    </xdr:from>
    <xdr:to>
      <xdr:col>13</xdr:col>
      <xdr:colOff>9525</xdr:colOff>
      <xdr:row>28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123824</xdr:colOff>
      <xdr:row>25</xdr:row>
      <xdr:rowOff>44449</xdr:rowOff>
    </xdr:from>
    <xdr:to>
      <xdr:col>29</xdr:col>
      <xdr:colOff>565149</xdr:colOff>
      <xdr:row>43</xdr:row>
      <xdr:rowOff>101600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12</xdr:col>
      <xdr:colOff>78105</xdr:colOff>
      <xdr:row>53</xdr:row>
      <xdr:rowOff>154304</xdr:rowOff>
    </xdr:from>
    <xdr:to>
      <xdr:col>16</xdr:col>
      <xdr:colOff>28035</xdr:colOff>
      <xdr:row>76</xdr:row>
      <xdr:rowOff>157799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335280</xdr:colOff>
      <xdr:row>50</xdr:row>
      <xdr:rowOff>99060</xdr:rowOff>
    </xdr:from>
    <xdr:to>
      <xdr:col>11</xdr:col>
      <xdr:colOff>931005</xdr:colOff>
      <xdr:row>69</xdr:row>
      <xdr:rowOff>15240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everberg\Desktop\backup%203-04-2008%20indicatorenboek\nagekeken%20files\alle%20grafieken%20backup%2017-03-2008\prestatie%20van%20modi%20in%20Vlaander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ilieurapport.be/WINNT/Temporary%20Internet%20Files/OLK5A/INDE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milieurapport.be/WINNT/Temporary%20Internet%20Files/OLK5A/tt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TEW/TPR/TPR-B4V/Steunpunt%20MOBILO/Indicatorenboek/Indicatorenboek2014/Excel/werkbestanden/H5/Input%20VUB%202014/Copy%20of%20Hoofdstuk%205_Dries_v2_cle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Steunpunt\IB2014\Werkexc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FTEW/TPR/TPR-B4V/Steunpunt%20MOBILO/Indicatorenboek2013/excel/Goederen/H5/CS_ib4hfdst5_7%20juni%20201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TEW/TPR/TPR-B4V/Steunpunt%20MOBILO/Indicatorenboek/Indicatorenboek2014/Excel/werkbestanden/H5/Input%20VUB%202014/Copy%20of%20Hoofdstuk%205_Ko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iding"/>
      <sheetName val="Oliepijpleiding, tkm"/>
      <sheetName val="Weg, tkm, Vlaamse registratie"/>
      <sheetName val="Weg, tkm, totaal in Vlaanderen"/>
      <sheetName val="binnenvaart tkm"/>
      <sheetName val="Spoorvervoer in tkm"/>
      <sheetName val="mode split in %"/>
      <sheetName val="Graf.Vl.mode split%tkm"/>
      <sheetName val="graf. Vl. mode Split in tkm"/>
      <sheetName val="graf.EU-vergelijking mode split"/>
      <sheetName val="graf.EU25mode split tkm"/>
      <sheetName val="Sheet1"/>
      <sheetName val="Modale verdeling Zeehavens"/>
      <sheetName val="Herkomst_bestemm haventrafiek"/>
    </sheetNames>
    <sheetDataSet>
      <sheetData sheetId="0">
        <row r="1">
          <cell r="A1" t="str">
            <v>INDICATORENBOEK</v>
          </cell>
        </row>
      </sheetData>
      <sheetData sheetId="1">
        <row r="2">
          <cell r="B2" t="str">
            <v>Aantal tonkilometer afgelegd via oliepijleidingen, x 1 miljard</v>
          </cell>
        </row>
      </sheetData>
      <sheetData sheetId="2">
        <row r="2">
          <cell r="B2" t="str">
            <v xml:space="preserve">Aantal tonkilometer afgelegd met vrachtwagens, geregistreerd in het betrokken land, </v>
          </cell>
        </row>
        <row r="3">
          <cell r="B3" t="str">
            <v>ongeacht het land waar de tonkilometers gepresteerd worden, x 1 miljard</v>
          </cell>
        </row>
      </sheetData>
      <sheetData sheetId="3">
        <row r="2">
          <cell r="B2" t="str">
            <v>Aantal tonkilometer afgelegd met vrachtwagens, ongeacht het land van registratie, x 1 miljard</v>
          </cell>
        </row>
      </sheetData>
      <sheetData sheetId="4">
        <row r="2">
          <cell r="B2" t="str">
            <v>Aantal tonkilometer afgelegd door de binnenvaart, x 1 miljard</v>
          </cell>
        </row>
      </sheetData>
      <sheetData sheetId="5">
        <row r="2">
          <cell r="B2" t="str">
            <v>Aantal tonkilometer afgelegd per trein, x 1 miljard</v>
          </cell>
        </row>
      </sheetData>
      <sheetData sheetId="6">
        <row r="2">
          <cell r="B2" t="str">
            <v>Mode split goederenvervoer drie voornaamste modi, volgens tonkm, in %</v>
          </cell>
        </row>
      </sheetData>
      <sheetData sheetId="7">
        <row r="17">
          <cell r="A17" t="str">
            <v>GRAFIEK</v>
          </cell>
        </row>
      </sheetData>
      <sheetData sheetId="8">
        <row r="2">
          <cell r="B2" t="str">
            <v>Vlaamse Mode Split goederenvervoer drie voornaamste modi, volgens miljard tonkm</v>
          </cell>
        </row>
        <row r="17">
          <cell r="A17" t="str">
            <v>GRAFIEK</v>
          </cell>
        </row>
      </sheetData>
      <sheetData sheetId="9"/>
      <sheetData sheetId="10">
        <row r="16">
          <cell r="A16" t="str">
            <v>GRAFIEK</v>
          </cell>
        </row>
      </sheetData>
      <sheetData sheetId="11"/>
      <sheetData sheetId="12">
        <row r="2">
          <cell r="B2" t="str">
            <v>Mode split goederenvervoer drie voornaamste modi, volgens tonkm, in de Vlaamse zeehavens</v>
          </cell>
        </row>
        <row r="10">
          <cell r="A10" t="str">
            <v>Antwerpen</v>
          </cell>
          <cell r="F10" t="str">
            <v>Zeebrugge</v>
          </cell>
        </row>
        <row r="34">
          <cell r="A34" t="str">
            <v>Gent</v>
          </cell>
          <cell r="F34" t="str">
            <v>Oostende</v>
          </cell>
        </row>
      </sheetData>
      <sheetData sheetId="13">
        <row r="12">
          <cell r="A12" t="str">
            <v xml:space="preserve">Herkomst  </v>
          </cell>
        </row>
        <row r="38">
          <cell r="A38" t="str">
            <v xml:space="preserve"> Herkomst  </v>
          </cell>
        </row>
        <row r="61">
          <cell r="A61" t="str">
            <v>Bestemming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actrr"/>
      <sheetName val="facttt"/>
      <sheetName val="factsh"/>
    </sheetNames>
    <sheetDataSet>
      <sheetData sheetId="0">
        <row r="56">
          <cell r="B56">
            <v>12.187135893472799</v>
          </cell>
          <cell r="C56">
            <v>64.609955891619407</v>
          </cell>
          <cell r="D56">
            <v>-112.980099502488</v>
          </cell>
          <cell r="E56">
            <v>-30.4334310710625</v>
          </cell>
          <cell r="F56">
            <v>-95.507896625987101</v>
          </cell>
          <cell r="G56">
            <v>61.702147662837497</v>
          </cell>
          <cell r="H56">
            <v>96.148117472478205</v>
          </cell>
          <cell r="I56">
            <v>-10.231068405399199</v>
          </cell>
          <cell r="J56">
            <v>-106.986119897295</v>
          </cell>
          <cell r="K56">
            <v>-125.46812659366999</v>
          </cell>
          <cell r="L56">
            <v>-41.781087494320197</v>
          </cell>
          <cell r="M56">
            <v>-81.312138728323703</v>
          </cell>
        </row>
        <row r="57">
          <cell r="B57">
            <v>-38.926405897039601</v>
          </cell>
          <cell r="C57">
            <v>-175.07120352867</v>
          </cell>
          <cell r="D57">
            <v>-171.53233830845801</v>
          </cell>
          <cell r="E57">
            <v>-84.6475958902477</v>
          </cell>
          <cell r="F57">
            <v>21.316093454284399</v>
          </cell>
          <cell r="G57">
            <v>-86.337515057143705</v>
          </cell>
          <cell r="H57">
            <v>-264.26572799116502</v>
          </cell>
          <cell r="I57">
            <v>-50.559254175245897</v>
          </cell>
          <cell r="J57">
            <v>-30.488892196628601</v>
          </cell>
          <cell r="K57">
            <v>-65.937303134843305</v>
          </cell>
          <cell r="L57">
            <v>-22.510829504720601</v>
          </cell>
          <cell r="M57">
            <v>152.562844468343</v>
          </cell>
        </row>
        <row r="58">
          <cell r="B58">
            <v>0.371537272619193</v>
          </cell>
          <cell r="C58">
            <v>-94.935097668557006</v>
          </cell>
          <cell r="D58">
            <v>-71.412935323383095</v>
          </cell>
          <cell r="E58">
            <v>-100.740422894467</v>
          </cell>
          <cell r="F58">
            <v>-2.5148469620831402</v>
          </cell>
          <cell r="G58">
            <v>68.699767899638601</v>
          </cell>
          <cell r="H58">
            <v>-103.635918141975</v>
          </cell>
          <cell r="I58">
            <v>-62.822466254861602</v>
          </cell>
          <cell r="J58">
            <v>-109.370297324452</v>
          </cell>
          <cell r="K58">
            <v>-65.566121693915306</v>
          </cell>
          <cell r="L58">
            <v>73.646892512747996</v>
          </cell>
          <cell r="M58">
            <v>-72.658287404220999</v>
          </cell>
        </row>
        <row r="59">
          <cell r="B59">
            <v>-21.4526215669956</v>
          </cell>
          <cell r="C59">
            <v>107.125393824827</v>
          </cell>
          <cell r="D59">
            <v>-23.81592039801</v>
          </cell>
          <cell r="E59">
            <v>-95.857016853798697</v>
          </cell>
          <cell r="F59">
            <v>15.7647327546825</v>
          </cell>
          <cell r="G59">
            <v>-27.710432764344699</v>
          </cell>
          <cell r="H59">
            <v>-88.195327328570897</v>
          </cell>
          <cell r="I59">
            <v>-131.87108213223499</v>
          </cell>
          <cell r="J59">
            <v>-9.9386000818665607</v>
          </cell>
          <cell r="K59">
            <v>-86.305084745762699</v>
          </cell>
          <cell r="L59">
            <v>-133.556116524461</v>
          </cell>
          <cell r="M59">
            <v>-4.8107272482860601</v>
          </cell>
        </row>
        <row r="60">
          <cell r="B60">
            <v>-38.680656283438303</v>
          </cell>
          <cell r="C60">
            <v>84.846880907372395</v>
          </cell>
          <cell r="D60">
            <v>-102.378109452736</v>
          </cell>
          <cell r="E60">
            <v>-67.365992037950804</v>
          </cell>
          <cell r="F60">
            <v>-111.661848202049</v>
          </cell>
          <cell r="G60">
            <v>-95.550136616035502</v>
          </cell>
          <cell r="H60">
            <v>-117.672153777134</v>
          </cell>
          <cell r="I60">
            <v>-25.460192175703501</v>
          </cell>
          <cell r="J60">
            <v>60.627767647825003</v>
          </cell>
          <cell r="K60">
            <v>59.705764711764402</v>
          </cell>
          <cell r="L60">
            <v>-7.1378805472812701</v>
          </cell>
          <cell r="M60">
            <v>17.548460814625599</v>
          </cell>
        </row>
        <row r="61">
          <cell r="B61">
            <v>-62.863274283676098</v>
          </cell>
          <cell r="C61">
            <v>-61.789540012602401</v>
          </cell>
          <cell r="D61">
            <v>-47.947761194029901</v>
          </cell>
          <cell r="E61">
            <v>31.368471238885299</v>
          </cell>
          <cell r="F61">
            <v>76.698981922599998</v>
          </cell>
          <cell r="G61">
            <v>-7.5325675000734504</v>
          </cell>
          <cell r="H61">
            <v>10.454291334506699</v>
          </cell>
          <cell r="I61">
            <v>28.086707847174601</v>
          </cell>
          <cell r="J61">
            <v>-107.831950284672</v>
          </cell>
          <cell r="K61">
            <v>-69.451627418629101</v>
          </cell>
          <cell r="L61">
            <v>21.4879588024436</v>
          </cell>
          <cell r="M61">
            <v>-7.2723484339292996</v>
          </cell>
        </row>
        <row r="62">
          <cell r="B62">
            <v>-89.504101771489701</v>
          </cell>
          <cell r="C62">
            <v>-122.557025834909</v>
          </cell>
          <cell r="D62">
            <v>160.33830845771101</v>
          </cell>
          <cell r="E62">
            <v>202.450785477604</v>
          </cell>
          <cell r="F62">
            <v>68.776284017489999</v>
          </cell>
          <cell r="G62">
            <v>52.904956371007998</v>
          </cell>
          <cell r="H62">
            <v>-54.203954860751601</v>
          </cell>
          <cell r="I62">
            <v>81.127087622969597</v>
          </cell>
          <cell r="J62">
            <v>-67.3161165482082</v>
          </cell>
          <cell r="K62">
            <v>-40.673466326683702</v>
          </cell>
          <cell r="L62">
            <v>-26.369465340536198</v>
          </cell>
          <cell r="M62">
            <v>66.977819599408505</v>
          </cell>
        </row>
        <row r="63">
          <cell r="B63">
            <v>-16.446558078706499</v>
          </cell>
          <cell r="C63">
            <v>-8.8443604284814104</v>
          </cell>
          <cell r="D63">
            <v>102.624378109453</v>
          </cell>
          <cell r="E63">
            <v>78.407208753486401</v>
          </cell>
          <cell r="F63">
            <v>0.33913071852770599</v>
          </cell>
          <cell r="G63">
            <v>-67.188118811881196</v>
          </cell>
          <cell r="H63">
            <v>-73.8795596507575</v>
          </cell>
          <cell r="I63">
            <v>-73.413978494623606</v>
          </cell>
          <cell r="J63">
            <v>-101.62229747329999</v>
          </cell>
          <cell r="K63">
            <v>-166.1198440078</v>
          </cell>
          <cell r="L63">
            <v>67.794113192305701</v>
          </cell>
          <cell r="M63">
            <v>-12.388761930367</v>
          </cell>
        </row>
        <row r="64">
          <cell r="B64">
            <v>-96.544881702532393</v>
          </cell>
          <cell r="C64">
            <v>-79.828607435412707</v>
          </cell>
          <cell r="D64">
            <v>-56.482587064676601</v>
          </cell>
          <cell r="E64">
            <v>-24.793105914324499</v>
          </cell>
          <cell r="F64">
            <v>39.9717091953273</v>
          </cell>
          <cell r="G64">
            <v>-69.874548285689102</v>
          </cell>
          <cell r="H64">
            <v>-57.637298547123599</v>
          </cell>
          <cell r="I64">
            <v>-18.678563257835702</v>
          </cell>
          <cell r="J64">
            <v>183.34246269489799</v>
          </cell>
          <cell r="K64">
            <v>-80.779711014449305</v>
          </cell>
          <cell r="L64">
            <v>21.699197253496202</v>
          </cell>
          <cell r="M64">
            <v>-112.143970963839</v>
          </cell>
        </row>
        <row r="65">
          <cell r="B65">
            <v>-7.8172631078349797</v>
          </cell>
          <cell r="C65">
            <v>68.659105229993699</v>
          </cell>
          <cell r="D65">
            <v>-42.651741293532297</v>
          </cell>
          <cell r="E65">
            <v>-59.806240911583103</v>
          </cell>
          <cell r="F65">
            <v>42.238562944593099</v>
          </cell>
          <cell r="G65">
            <v>12.5391191938185</v>
          </cell>
          <cell r="H65">
            <v>16.384097732684499</v>
          </cell>
          <cell r="I65">
            <v>-72.142072752230604</v>
          </cell>
          <cell r="J65">
            <v>-87.002344360510506</v>
          </cell>
          <cell r="K65">
            <v>-198.10904454777301</v>
          </cell>
          <cell r="L65">
            <v>-34.516786994496897</v>
          </cell>
          <cell r="M65">
            <v>-21.633284043554202</v>
          </cell>
        </row>
        <row r="66">
          <cell r="B66">
            <v>-13.3229104743788</v>
          </cell>
          <cell r="C66">
            <v>-51.407687460617502</v>
          </cell>
          <cell r="D66">
            <v>-21.761194029850699</v>
          </cell>
          <cell r="E66">
            <v>-65.520656034708793</v>
          </cell>
          <cell r="F66">
            <v>7.7088037590550096</v>
          </cell>
          <cell r="G66">
            <v>-77.289714134618194</v>
          </cell>
          <cell r="H66">
            <v>28.644580184284099</v>
          </cell>
          <cell r="I66">
            <v>-18.005833905284799</v>
          </cell>
          <cell r="J66">
            <v>-106.253786328285</v>
          </cell>
          <cell r="K66">
            <v>98.377731113444298</v>
          </cell>
          <cell r="L66">
            <v>31.859746554248499</v>
          </cell>
          <cell r="M66">
            <v>122.059819868262</v>
          </cell>
        </row>
        <row r="67">
          <cell r="B67">
            <v>79.590179526810104</v>
          </cell>
          <cell r="C67">
            <v>-117.356017643352</v>
          </cell>
          <cell r="D67">
            <v>-74.467661691542304</v>
          </cell>
          <cell r="E67">
            <v>14.366635676654999</v>
          </cell>
          <cell r="F67">
            <v>-102.27892710304801</v>
          </cell>
          <cell r="G67">
            <v>-71.988835678820095</v>
          </cell>
          <cell r="H67">
            <v>-10.228457052144799</v>
          </cell>
          <cell r="I67">
            <v>77.588423701670095</v>
          </cell>
          <cell r="J67">
            <v>119.14814125702399</v>
          </cell>
          <cell r="K67">
            <v>9.6783660816959198</v>
          </cell>
          <cell r="L67">
            <v>93.348210228707003</v>
          </cell>
          <cell r="M67">
            <v>110.82605188869501</v>
          </cell>
        </row>
        <row r="68">
          <cell r="B68">
            <v>53.8694566638925</v>
          </cell>
          <cell r="C68">
            <v>111.16950220541899</v>
          </cell>
          <cell r="D68">
            <v>39.664179104477597</v>
          </cell>
          <cell r="E68">
            <v>-142.44015351975</v>
          </cell>
          <cell r="F68">
            <v>-105.135482607844</v>
          </cell>
          <cell r="G68">
            <v>26.9613655727591</v>
          </cell>
          <cell r="H68">
            <v>-17.353073126962801</v>
          </cell>
          <cell r="I68">
            <v>108.21310912834601</v>
          </cell>
          <cell r="J68">
            <v>-96.8616827298776</v>
          </cell>
          <cell r="K68">
            <v>56.7305634718264</v>
          </cell>
          <cell r="L68">
            <v>104.240622002322</v>
          </cell>
          <cell r="M68">
            <v>-73.418470224492495</v>
          </cell>
        </row>
        <row r="69">
          <cell r="B69">
            <v>-66.089287837355798</v>
          </cell>
          <cell r="C69">
            <v>-66.564587271581601</v>
          </cell>
          <cell r="D69">
            <v>-15.721393034825899</v>
          </cell>
          <cell r="E69">
            <v>-20.673150730649098</v>
          </cell>
          <cell r="F69">
            <v>-36.292599360438601</v>
          </cell>
          <cell r="G69">
            <v>-12.710462144137299</v>
          </cell>
          <cell r="H69">
            <v>55.736480657072903</v>
          </cell>
          <cell r="I69">
            <v>-29.793868679935901</v>
          </cell>
          <cell r="J69">
            <v>33.370669445167998</v>
          </cell>
          <cell r="K69">
            <v>-16.7113144342783</v>
          </cell>
          <cell r="L69">
            <v>8.8215277427172207</v>
          </cell>
          <cell r="M69">
            <v>-39.520096787202597</v>
          </cell>
        </row>
        <row r="70">
          <cell r="B70">
            <v>78.282368327190596</v>
          </cell>
          <cell r="C70">
            <v>-114.578449905482</v>
          </cell>
          <cell r="D70">
            <v>-198.92288557213899</v>
          </cell>
          <cell r="E70">
            <v>-34.960308946578003</v>
          </cell>
          <cell r="F70">
            <v>92.490537101089899</v>
          </cell>
          <cell r="G70">
            <v>14.053941299174401</v>
          </cell>
          <cell r="H70">
            <v>54.015322497152901</v>
          </cell>
          <cell r="I70">
            <v>25.157286662091099</v>
          </cell>
          <cell r="J70">
            <v>-0.51494064674580298</v>
          </cell>
          <cell r="K70">
            <v>-21.942002899855002</v>
          </cell>
          <cell r="L70">
            <v>44.309991417175802</v>
          </cell>
          <cell r="M70">
            <v>-57.351794596047903</v>
          </cell>
        </row>
        <row r="71">
          <cell r="B71">
            <v>2.3334918559029898</v>
          </cell>
          <cell r="C71">
            <v>-42.786389413988701</v>
          </cell>
          <cell r="D71">
            <v>39.738805970149301</v>
          </cell>
          <cell r="E71">
            <v>-17.374573887339398</v>
          </cell>
          <cell r="F71">
            <v>-151.47210076355799</v>
          </cell>
          <cell r="G71">
            <v>-11.243294062343899</v>
          </cell>
          <cell r="H71">
            <v>-8.5605135107153902</v>
          </cell>
          <cell r="I71">
            <v>-83.855181880576495</v>
          </cell>
          <cell r="J71">
            <v>-40.587280913928502</v>
          </cell>
          <cell r="K71">
            <v>-84.252887355632197</v>
          </cell>
          <cell r="L71">
            <v>67.095168374817007</v>
          </cell>
          <cell r="M71">
            <v>-8.8290092754402494</v>
          </cell>
        </row>
        <row r="72">
          <cell r="B72">
            <v>59.539293781952203</v>
          </cell>
          <cell r="C72">
            <v>54.553245116572199</v>
          </cell>
          <cell r="D72">
            <v>55.139303482587103</v>
          </cell>
          <cell r="E72">
            <v>-256.916160099168</v>
          </cell>
          <cell r="F72">
            <v>48.738562944593099</v>
          </cell>
          <cell r="G72">
            <v>-15.622998501630599</v>
          </cell>
          <cell r="H72">
            <v>-104.128860820651</v>
          </cell>
          <cell r="I72">
            <v>-27.4490963166323</v>
          </cell>
          <cell r="J72">
            <v>-6.4713280988352597</v>
          </cell>
          <cell r="K72">
            <v>-65.773611319433996</v>
          </cell>
          <cell r="L72">
            <v>-22.476498207704299</v>
          </cell>
          <cell r="M72">
            <v>34.1342922435811</v>
          </cell>
        </row>
        <row r="73">
          <cell r="B73">
            <v>-17.806919510165301</v>
          </cell>
          <cell r="C73">
            <v>-52.345305608065502</v>
          </cell>
          <cell r="D73">
            <v>-99.8930348258707</v>
          </cell>
          <cell r="E73">
            <v>65.765334096164395</v>
          </cell>
          <cell r="F73">
            <v>3.4960516870064602</v>
          </cell>
          <cell r="G73">
            <v>15.8610335811029</v>
          </cell>
          <cell r="H73">
            <v>110.717810677434</v>
          </cell>
          <cell r="I73">
            <v>65.240448409974803</v>
          </cell>
          <cell r="J73">
            <v>-35.349905109217403</v>
          </cell>
          <cell r="K73">
            <v>12.4832758362082</v>
          </cell>
          <cell r="L73">
            <v>-36.149745039632499</v>
          </cell>
          <cell r="M73">
            <v>-17.427342384729101</v>
          </cell>
        </row>
        <row r="74">
          <cell r="B74">
            <v>51.875639044108901</v>
          </cell>
          <cell r="C74">
            <v>20.244486452425999</v>
          </cell>
          <cell r="D74">
            <v>-69.017412935323406</v>
          </cell>
          <cell r="E74">
            <v>-75.731626498843795</v>
          </cell>
          <cell r="F74">
            <v>-69.510278666057602</v>
          </cell>
          <cell r="G74">
            <v>1.20574668742839</v>
          </cell>
          <cell r="H74">
            <v>20.4761707561169</v>
          </cell>
          <cell r="I74">
            <v>-78.091054678563296</v>
          </cell>
          <cell r="J74">
            <v>-57.654151006586503</v>
          </cell>
          <cell r="K74">
            <v>-198.85590720464</v>
          </cell>
          <cell r="L74">
            <v>-68.710657848235499</v>
          </cell>
          <cell r="M74">
            <v>33.778599274096003</v>
          </cell>
        </row>
        <row r="75">
          <cell r="B75">
            <v>-5.6185946974200398</v>
          </cell>
          <cell r="C75">
            <v>-77.043478260869605</v>
          </cell>
          <cell r="D75">
            <v>-75.226368159204</v>
          </cell>
          <cell r="E75">
            <v>28.771174521442699</v>
          </cell>
          <cell r="F75">
            <v>-42.890621940873203</v>
          </cell>
          <cell r="G75">
            <v>10.148955548373801</v>
          </cell>
          <cell r="H75">
            <v>-51.240708147841403</v>
          </cell>
          <cell r="I75">
            <v>71.964195836193099</v>
          </cell>
          <cell r="J75">
            <v>33.7452461578536</v>
          </cell>
          <cell r="K75">
            <v>68.653367331633405</v>
          </cell>
          <cell r="L75">
            <v>-17.888524259100301</v>
          </cell>
          <cell r="M75">
            <v>-62.718779405834098</v>
          </cell>
        </row>
        <row r="76">
          <cell r="B76">
            <v>-11.163714183806899</v>
          </cell>
          <cell r="C76">
            <v>-57.047258979205999</v>
          </cell>
          <cell r="D76">
            <v>65.708955223880594</v>
          </cell>
          <cell r="E76">
            <v>-55.1495864025364</v>
          </cell>
          <cell r="F76">
            <v>0.53892840827514199</v>
          </cell>
          <cell r="G76">
            <v>-61.960689837529699</v>
          </cell>
          <cell r="H76">
            <v>-54.614694412810202</v>
          </cell>
          <cell r="I76">
            <v>31.987531457332398</v>
          </cell>
          <cell r="J76">
            <v>90.574033416440301</v>
          </cell>
          <cell r="K76">
            <v>-17.319584020798999</v>
          </cell>
          <cell r="L76">
            <v>69.847528651486897</v>
          </cell>
          <cell r="M76">
            <v>42.745530313214097</v>
          </cell>
        </row>
        <row r="77">
          <cell r="B77">
            <v>54.267387944358603</v>
          </cell>
          <cell r="C77">
            <v>-80.483931947069905</v>
          </cell>
          <cell r="D77">
            <v>-66.957711442786106</v>
          </cell>
          <cell r="E77">
            <v>-65.932298743712593</v>
          </cell>
          <cell r="F77">
            <v>-27.622071395940701</v>
          </cell>
          <cell r="G77">
            <v>40.700296735904999</v>
          </cell>
          <cell r="H77">
            <v>8.0297477309590395</v>
          </cell>
          <cell r="I77">
            <v>-55.785632578357401</v>
          </cell>
          <cell r="J77">
            <v>28.127786253860801</v>
          </cell>
          <cell r="K77">
            <v>170.583320833958</v>
          </cell>
          <cell r="L77">
            <v>54.168930176200298</v>
          </cell>
          <cell r="M77">
            <v>-8.4332571582201901</v>
          </cell>
        </row>
        <row r="78">
          <cell r="B78">
            <v>76.238853881821399</v>
          </cell>
          <cell r="C78">
            <v>54.133585381222403</v>
          </cell>
          <cell r="D78">
            <v>-117.293532338308</v>
          </cell>
          <cell r="E78">
            <v>30.725070919449799</v>
          </cell>
          <cell r="F78">
            <v>87.987730862102694</v>
          </cell>
          <cell r="G78">
            <v>-84.037253576989698</v>
          </cell>
          <cell r="H78">
            <v>-172.97808606826101</v>
          </cell>
          <cell r="I78">
            <v>25.339510409517299</v>
          </cell>
          <cell r="J78">
            <v>-60.231235812897701</v>
          </cell>
          <cell r="K78">
            <v>-5.9189040547972596</v>
          </cell>
          <cell r="L78">
            <v>42.132983288736298</v>
          </cell>
          <cell r="M78">
            <v>-92.675897298023898</v>
          </cell>
        </row>
        <row r="79">
          <cell r="B79">
            <v>-4.7522292236357204</v>
          </cell>
          <cell r="C79">
            <v>-117.48078134845601</v>
          </cell>
          <cell r="D79">
            <v>73.495024875621894</v>
          </cell>
          <cell r="E79">
            <v>-25.220625044697101</v>
          </cell>
          <cell r="F79">
            <v>-73.7320694380996</v>
          </cell>
          <cell r="G79">
            <v>6.8533066956547302</v>
          </cell>
          <cell r="H79">
            <v>-174.968906374021</v>
          </cell>
          <cell r="I79">
            <v>5.2994738046213703</v>
          </cell>
          <cell r="J79">
            <v>-31.316488668924201</v>
          </cell>
          <cell r="K79">
            <v>35.780160991950403</v>
          </cell>
          <cell r="L79">
            <v>-119.59519361841799</v>
          </cell>
          <cell r="M79">
            <v>-10.6562710041672</v>
          </cell>
        </row>
        <row r="80">
          <cell r="B80">
            <v>7.0544525026750602</v>
          </cell>
          <cell r="C80">
            <v>-9.2841839949590401</v>
          </cell>
          <cell r="D80">
            <v>-70.427860696517399</v>
          </cell>
          <cell r="E80">
            <v>19.995184628954199</v>
          </cell>
          <cell r="F80">
            <v>36.892938719571902</v>
          </cell>
          <cell r="G80">
            <v>-52.411845932367697</v>
          </cell>
          <cell r="H80">
            <v>197.61107084929401</v>
          </cell>
          <cell r="I80">
            <v>185.21413864104301</v>
          </cell>
          <cell r="J80">
            <v>67.699549733933694</v>
          </cell>
          <cell r="K80">
            <v>-18.953202339882999</v>
          </cell>
          <cell r="L80">
            <v>-10.1031958398546</v>
          </cell>
          <cell r="M80">
            <v>-35.696599005242597</v>
          </cell>
        </row>
        <row r="81">
          <cell r="B81">
            <v>-38.5079063131613</v>
          </cell>
          <cell r="C81">
            <v>30.367989918084401</v>
          </cell>
          <cell r="D81">
            <v>-70.340796019900495</v>
          </cell>
          <cell r="E81">
            <v>100.272950487497</v>
          </cell>
          <cell r="F81">
            <v>34.278829210989997</v>
          </cell>
          <cell r="G81">
            <v>-41.2278402914475</v>
          </cell>
          <cell r="H81">
            <v>26.0751630603582</v>
          </cell>
          <cell r="I81">
            <v>-223.22923816060401</v>
          </cell>
          <cell r="J81">
            <v>-131.30815316488699</v>
          </cell>
          <cell r="K81">
            <v>-14.887405629718501</v>
          </cell>
          <cell r="L81">
            <v>-120.610188317262</v>
          </cell>
          <cell r="M81">
            <v>56.990186853071599</v>
          </cell>
        </row>
        <row r="82">
          <cell r="B82">
            <v>45.709309237902701</v>
          </cell>
          <cell r="C82">
            <v>112.661625708885</v>
          </cell>
          <cell r="D82">
            <v>-40.4875621890547</v>
          </cell>
          <cell r="E82">
            <v>-30.2367160123007</v>
          </cell>
          <cell r="F82">
            <v>-53.394635515238498</v>
          </cell>
          <cell r="G82">
            <v>-58.176807591738402</v>
          </cell>
          <cell r="H82">
            <v>-123.76961038064699</v>
          </cell>
          <cell r="I82">
            <v>33.039693433996803</v>
          </cell>
          <cell r="J82">
            <v>55.606296282514101</v>
          </cell>
          <cell r="K82">
            <v>66.557772111394399</v>
          </cell>
          <cell r="L82">
            <v>1.7046498712576299</v>
          </cell>
          <cell r="M82">
            <v>-33.371017609893798</v>
          </cell>
        </row>
        <row r="83">
          <cell r="B83">
            <v>-82.795743669004906</v>
          </cell>
          <cell r="C83">
            <v>82.993068683049799</v>
          </cell>
          <cell r="D83">
            <v>-139.46268656716401</v>
          </cell>
          <cell r="E83">
            <v>106.235142673246</v>
          </cell>
          <cell r="F83">
            <v>-46.838478104809802</v>
          </cell>
          <cell r="G83">
            <v>-37.684402268120003</v>
          </cell>
          <cell r="H83">
            <v>-78.327915243123897</v>
          </cell>
          <cell r="I83">
            <v>63.832303820636</v>
          </cell>
          <cell r="J83">
            <v>-4.9205522271424798</v>
          </cell>
          <cell r="K83">
            <v>-14.1039448027599</v>
          </cell>
          <cell r="L83">
            <v>-22.519311354571599</v>
          </cell>
          <cell r="M83">
            <v>-23.1708562978895</v>
          </cell>
        </row>
        <row r="84">
          <cell r="B84">
            <v>-124.43930567114499</v>
          </cell>
          <cell r="C84">
            <v>-50.414618777567703</v>
          </cell>
          <cell r="D84">
            <v>-18.243781094527399</v>
          </cell>
          <cell r="E84">
            <v>-12.147512455600801</v>
          </cell>
          <cell r="F84">
            <v>61.071395940742697</v>
          </cell>
          <cell r="G84">
            <v>73.310338749008395</v>
          </cell>
          <cell r="H84">
            <v>-26.686337440038699</v>
          </cell>
          <cell r="I84">
            <v>-62.302333562113901</v>
          </cell>
          <cell r="J84">
            <v>-7.7274587876307104</v>
          </cell>
          <cell r="K84">
            <v>-12.9641517924104</v>
          </cell>
          <cell r="L84">
            <v>-139.818044125814</v>
          </cell>
          <cell r="M84">
            <v>-92.987632746336899</v>
          </cell>
        </row>
        <row r="85">
          <cell r="B85">
            <v>45.618238021638298</v>
          </cell>
          <cell r="C85">
            <v>-67.805923125393804</v>
          </cell>
          <cell r="D85">
            <v>-64.293532338308495</v>
          </cell>
          <cell r="E85">
            <v>-80.738563493766307</v>
          </cell>
          <cell r="F85">
            <v>1.6539515760621299</v>
          </cell>
          <cell r="G85">
            <v>-152.867232717337</v>
          </cell>
          <cell r="H85">
            <v>-77.052282845015</v>
          </cell>
          <cell r="I85">
            <v>6.0530770990620004</v>
          </cell>
          <cell r="J85">
            <v>-39.244520522457499</v>
          </cell>
          <cell r="K85">
            <v>-28.8825058747063</v>
          </cell>
          <cell r="L85">
            <v>5.9232594537284804</v>
          </cell>
          <cell r="M85">
            <v>-135.635166016938</v>
          </cell>
        </row>
        <row r="86">
          <cell r="B86">
            <v>-59.053382475329897</v>
          </cell>
          <cell r="C86">
            <v>5.5160680529300601</v>
          </cell>
          <cell r="D86">
            <v>-98.084577114427901</v>
          </cell>
          <cell r="E86">
            <v>-122.299983313071</v>
          </cell>
          <cell r="F86">
            <v>66.755074071657006</v>
          </cell>
          <cell r="G86">
            <v>-19.928900901959601</v>
          </cell>
          <cell r="H86">
            <v>-56.435448804224002</v>
          </cell>
          <cell r="I86">
            <v>-60.292953557538297</v>
          </cell>
          <cell r="J86">
            <v>116.63662412086499</v>
          </cell>
          <cell r="K86">
            <v>-121.691315434228</v>
          </cell>
          <cell r="L86">
            <v>-20.744989145251701</v>
          </cell>
          <cell r="M86">
            <v>-25.084688802258398</v>
          </cell>
        </row>
        <row r="87">
          <cell r="B87">
            <v>-5.1954583283794999</v>
          </cell>
          <cell r="C87">
            <v>36.138626339004396</v>
          </cell>
          <cell r="D87">
            <v>75.927860696517399</v>
          </cell>
          <cell r="E87">
            <v>-65.415909795227506</v>
          </cell>
          <cell r="F87">
            <v>105.962670495334</v>
          </cell>
          <cell r="G87">
            <v>43.7441020066398</v>
          </cell>
          <cell r="H87">
            <v>-27.802464023190801</v>
          </cell>
          <cell r="I87">
            <v>-34.496453900709199</v>
          </cell>
          <cell r="J87">
            <v>-56.581773527332302</v>
          </cell>
          <cell r="K87">
            <v>-60.022248887555598</v>
          </cell>
          <cell r="L87">
            <v>29.046195789367399</v>
          </cell>
          <cell r="M87">
            <v>-37.496303266568098</v>
          </cell>
        </row>
        <row r="88">
          <cell r="B88">
            <v>-3.4286053976935</v>
          </cell>
          <cell r="C88">
            <v>-54.825456836798999</v>
          </cell>
          <cell r="D88">
            <v>-97.900497512437795</v>
          </cell>
          <cell r="E88">
            <v>-116.645212043195</v>
          </cell>
          <cell r="F88">
            <v>117.52085100828801</v>
          </cell>
          <cell r="G88">
            <v>41.743631929958603</v>
          </cell>
          <cell r="H88">
            <v>-204.83431687200201</v>
          </cell>
          <cell r="I88">
            <v>79.560512468542697</v>
          </cell>
          <cell r="J88">
            <v>14.0654188218658</v>
          </cell>
          <cell r="K88">
            <v>-77.437028148592603</v>
          </cell>
          <cell r="L88">
            <v>-178.93946584540799</v>
          </cell>
          <cell r="M88">
            <v>-146.436617824976</v>
          </cell>
        </row>
        <row r="89">
          <cell r="B89">
            <v>-49.616692426584201</v>
          </cell>
          <cell r="C89">
            <v>144.642722117202</v>
          </cell>
          <cell r="D89">
            <v>98.534825870646799</v>
          </cell>
          <cell r="E89">
            <v>-118.232997210899</v>
          </cell>
          <cell r="F89">
            <v>-4.4882855837629698</v>
          </cell>
          <cell r="G89">
            <v>20.724564444575002</v>
          </cell>
          <cell r="H89">
            <v>-105.595748352141</v>
          </cell>
          <cell r="I89">
            <v>-40.7658430565088</v>
          </cell>
          <cell r="J89">
            <v>-10.049640903509101</v>
          </cell>
          <cell r="K89">
            <v>135.37888105594701</v>
          </cell>
          <cell r="L89">
            <v>106.056949563286</v>
          </cell>
          <cell r="M89">
            <v>-72.351256889366894</v>
          </cell>
        </row>
        <row r="90">
          <cell r="B90">
            <v>15.987040779931</v>
          </cell>
          <cell r="C90">
            <v>92.708254568368005</v>
          </cell>
          <cell r="D90">
            <v>125.925373134328</v>
          </cell>
          <cell r="E90">
            <v>56.618799017854997</v>
          </cell>
          <cell r="F90">
            <v>105.199797689747</v>
          </cell>
          <cell r="G90">
            <v>79.500367247407198</v>
          </cell>
          <cell r="H90">
            <v>183.80280912447799</v>
          </cell>
          <cell r="I90">
            <v>93.486730725234494</v>
          </cell>
          <cell r="J90">
            <v>118.723923640829</v>
          </cell>
          <cell r="K90">
            <v>158.18809059546999</v>
          </cell>
          <cell r="L90">
            <v>-44.249608724188398</v>
          </cell>
          <cell r="M90">
            <v>-27.0029573867455</v>
          </cell>
        </row>
        <row r="91">
          <cell r="B91">
            <v>-93.736773273094798</v>
          </cell>
          <cell r="C91">
            <v>35.492123503465699</v>
          </cell>
          <cell r="D91">
            <v>-41.756218905472601</v>
          </cell>
          <cell r="E91">
            <v>-140.72917113637999</v>
          </cell>
          <cell r="F91">
            <v>175.511388109378</v>
          </cell>
          <cell r="G91">
            <v>-87.725005141463697</v>
          </cell>
          <cell r="H91">
            <v>-123.95216896159</v>
          </cell>
          <cell r="I91">
            <v>-64.729123770304298</v>
          </cell>
          <cell r="J91">
            <v>-103.638075391657</v>
          </cell>
          <cell r="K91">
            <v>-36.744662766861701</v>
          </cell>
          <cell r="L91">
            <v>-118.3547230777</v>
          </cell>
          <cell r="M91">
            <v>-11.686920284984501</v>
          </cell>
        </row>
        <row r="92">
          <cell r="B92">
            <v>-12.534775888717199</v>
          </cell>
          <cell r="C92">
            <v>-92.868304977945797</v>
          </cell>
          <cell r="D92">
            <v>37.477611940298502</v>
          </cell>
          <cell r="E92">
            <v>47.723712126629998</v>
          </cell>
          <cell r="F92">
            <v>-158.27644717091999</v>
          </cell>
          <cell r="G92">
            <v>-86.5149690043188</v>
          </cell>
          <cell r="H92">
            <v>53.8982641405252</v>
          </cell>
          <cell r="I92">
            <v>50.952871196522501</v>
          </cell>
          <cell r="J92">
            <v>23.7762810255647</v>
          </cell>
          <cell r="K92">
            <v>-140.49987500624999</v>
          </cell>
          <cell r="L92">
            <v>-29.062553642651601</v>
          </cell>
          <cell r="M92">
            <v>-106.870547116548</v>
          </cell>
        </row>
        <row r="93">
          <cell r="B93">
            <v>57.999524432291103</v>
          </cell>
          <cell r="C93">
            <v>-49.913043478260903</v>
          </cell>
          <cell r="D93">
            <v>40.462686567164198</v>
          </cell>
          <cell r="E93">
            <v>-104.277050704427</v>
          </cell>
          <cell r="F93">
            <v>19.716961430529299</v>
          </cell>
          <cell r="G93">
            <v>13.523694802714701</v>
          </cell>
          <cell r="H93">
            <v>-9.8457397246091691</v>
          </cell>
          <cell r="I93">
            <v>-136.545870510181</v>
          </cell>
          <cell r="J93">
            <v>-21.593420905741802</v>
          </cell>
          <cell r="K93">
            <v>-40.062696865156703</v>
          </cell>
          <cell r="L93">
            <v>68.662291109203807</v>
          </cell>
          <cell r="M93">
            <v>66.382712730205697</v>
          </cell>
        </row>
        <row r="94">
          <cell r="B94">
            <v>-72.737843300439906</v>
          </cell>
          <cell r="C94">
            <v>2.03024574669187</v>
          </cell>
          <cell r="D94">
            <v>-48.111940298507498</v>
          </cell>
          <cell r="E94">
            <v>-69.166988486018695</v>
          </cell>
          <cell r="F94">
            <v>18.5133785812178</v>
          </cell>
          <cell r="G94">
            <v>21.541440197432198</v>
          </cell>
          <cell r="H94">
            <v>-25.8160610139076</v>
          </cell>
          <cell r="I94">
            <v>-79.084420041180493</v>
          </cell>
          <cell r="J94">
            <v>-116.074721839765</v>
          </cell>
          <cell r="K94">
            <v>8.1618919054047296</v>
          </cell>
          <cell r="L94">
            <v>-139.613570959762</v>
          </cell>
          <cell r="M94">
            <v>-110.932114531523</v>
          </cell>
        </row>
        <row r="95">
          <cell r="B95">
            <v>25.3162525264535</v>
          </cell>
          <cell r="C95">
            <v>14.161310649023299</v>
          </cell>
          <cell r="D95">
            <v>47.271144278606997</v>
          </cell>
          <cell r="E95">
            <v>69.593506400629295</v>
          </cell>
          <cell r="F95">
            <v>-61.135711022645701</v>
          </cell>
          <cell r="G95">
            <v>-51.758498105003397</v>
          </cell>
          <cell r="H95">
            <v>-74.785726610760307</v>
          </cell>
          <cell r="I95">
            <v>-2.8828643331045498</v>
          </cell>
          <cell r="J95">
            <v>55.403267219886096</v>
          </cell>
          <cell r="K95">
            <v>-194.697065146743</v>
          </cell>
          <cell r="L95">
            <v>42.219013480082801</v>
          </cell>
          <cell r="M95">
            <v>-18.0729936819465</v>
          </cell>
        </row>
        <row r="96">
          <cell r="B96">
            <v>-23.3490666983712</v>
          </cell>
          <cell r="C96">
            <v>-7.48078134845621</v>
          </cell>
          <cell r="D96">
            <v>25.156716417910399</v>
          </cell>
          <cell r="E96">
            <v>-42.532217692912802</v>
          </cell>
          <cell r="F96">
            <v>61.7110879070678</v>
          </cell>
          <cell r="G96">
            <v>-54.907365513999501</v>
          </cell>
          <cell r="H96">
            <v>-10.2720778548504</v>
          </cell>
          <cell r="I96">
            <v>-42.4502402196294</v>
          </cell>
          <cell r="J96">
            <v>-83.023108696461094</v>
          </cell>
          <cell r="K96">
            <v>55.0497475126244</v>
          </cell>
          <cell r="L96">
            <v>-77.236229615792396</v>
          </cell>
          <cell r="M96">
            <v>-81.753864766769695</v>
          </cell>
        </row>
        <row r="97">
          <cell r="B97">
            <v>-37.629057187016997</v>
          </cell>
          <cell r="C97">
            <v>77.512287334593594</v>
          </cell>
          <cell r="D97">
            <v>51.281094527363202</v>
          </cell>
          <cell r="E97">
            <v>-72.539035495482594</v>
          </cell>
          <cell r="F97">
            <v>-59.616458917966497</v>
          </cell>
          <cell r="G97">
            <v>-29.695919146810802</v>
          </cell>
          <cell r="H97">
            <v>108.06605238637501</v>
          </cell>
          <cell r="I97">
            <v>1.6641500800732101</v>
          </cell>
          <cell r="J97">
            <v>93.435864994604202</v>
          </cell>
          <cell r="K97">
            <v>-64.294885255737199</v>
          </cell>
          <cell r="L97">
            <v>-116.538395516737</v>
          </cell>
          <cell r="M97">
            <v>-86.708025272214002</v>
          </cell>
        </row>
        <row r="98">
          <cell r="B98">
            <v>-32.446914754488198</v>
          </cell>
          <cell r="C98">
            <v>-16.7523629489603</v>
          </cell>
          <cell r="D98">
            <v>137.38557213930301</v>
          </cell>
          <cell r="E98">
            <v>-92.407208753486401</v>
          </cell>
          <cell r="F98">
            <v>121.250244730144</v>
          </cell>
          <cell r="G98">
            <v>-83.021594147545301</v>
          </cell>
          <cell r="H98">
            <v>56.260482451599501</v>
          </cell>
          <cell r="I98">
            <v>70.379432624113505</v>
          </cell>
          <cell r="J98">
            <v>125.075652141555</v>
          </cell>
          <cell r="K98">
            <v>-79.059147042647893</v>
          </cell>
          <cell r="L98">
            <v>10.9030140859292</v>
          </cell>
          <cell r="M98">
            <v>20.012770533673901</v>
          </cell>
        </row>
        <row r="99">
          <cell r="B99">
            <v>120.958863393176</v>
          </cell>
          <cell r="C99">
            <v>75.468178954001303</v>
          </cell>
          <cell r="D99">
            <v>77.970149253731293</v>
          </cell>
          <cell r="E99">
            <v>-1.6236382273713299</v>
          </cell>
          <cell r="F99">
            <v>-130.615577889447</v>
          </cell>
          <cell r="G99">
            <v>113.177718365308</v>
          </cell>
          <cell r="H99">
            <v>-195.269972736998</v>
          </cell>
          <cell r="I99">
            <v>27.9741477922672</v>
          </cell>
          <cell r="J99">
            <v>-67.571093662784193</v>
          </cell>
          <cell r="K99">
            <v>-27.1397930103495</v>
          </cell>
          <cell r="L99">
            <v>-112.194678648962</v>
          </cell>
          <cell r="M99">
            <v>28.113724963032698</v>
          </cell>
        </row>
        <row r="100">
          <cell r="B100">
            <v>-81.070859588633894</v>
          </cell>
          <cell r="C100">
            <v>-140.37933207309399</v>
          </cell>
          <cell r="D100">
            <v>87.6666666666667</v>
          </cell>
          <cell r="E100">
            <v>-75.501775966053998</v>
          </cell>
          <cell r="F100">
            <v>10.896071265418</v>
          </cell>
          <cell r="G100">
            <v>76.0398977583218</v>
          </cell>
          <cell r="H100">
            <v>-69.691134347931097</v>
          </cell>
          <cell r="I100">
            <v>-130.90551361244599</v>
          </cell>
          <cell r="J100">
            <v>-57.648197075131201</v>
          </cell>
          <cell r="K100">
            <v>10.309234538273101</v>
          </cell>
          <cell r="L100">
            <v>76.347250971878594</v>
          </cell>
          <cell r="M100">
            <v>-32.2744992606533</v>
          </cell>
        </row>
        <row r="101">
          <cell r="B101">
            <v>44.839258114373997</v>
          </cell>
          <cell r="C101">
            <v>45.2173913043478</v>
          </cell>
          <cell r="D101">
            <v>54.238805970149301</v>
          </cell>
          <cell r="E101">
            <v>-146.89427638322701</v>
          </cell>
          <cell r="F101">
            <v>-44.170038504209401</v>
          </cell>
          <cell r="G101">
            <v>64.919881305638</v>
          </cell>
          <cell r="H101">
            <v>-0.352693515546813</v>
          </cell>
          <cell r="I101">
            <v>102.28231525966601</v>
          </cell>
          <cell r="J101">
            <v>-86.7552562051129</v>
          </cell>
          <cell r="K101">
            <v>-268.42642867856603</v>
          </cell>
          <cell r="L101">
            <v>65.820568485888799</v>
          </cell>
          <cell r="M101">
            <v>187.791773087781</v>
          </cell>
        </row>
        <row r="102">
          <cell r="B102">
            <v>67.487575793603597</v>
          </cell>
          <cell r="C102">
            <v>19.072463768115899</v>
          </cell>
          <cell r="D102">
            <v>129.766169154229</v>
          </cell>
          <cell r="E102">
            <v>73.703878519154202</v>
          </cell>
          <cell r="F102">
            <v>-117.98825295307699</v>
          </cell>
          <cell r="G102">
            <v>-45.920439521696998</v>
          </cell>
          <cell r="H102">
            <v>40.286365048141597</v>
          </cell>
          <cell r="I102">
            <v>65.760809883321897</v>
          </cell>
          <cell r="J102">
            <v>10.191791017005899</v>
          </cell>
          <cell r="K102">
            <v>-39.266036698165102</v>
          </cell>
          <cell r="L102">
            <v>-24.5134548391983</v>
          </cell>
          <cell r="M102">
            <v>21.363086436349001</v>
          </cell>
        </row>
        <row r="103">
          <cell r="B103">
            <v>11.8568541196053</v>
          </cell>
          <cell r="C103">
            <v>41.931947069943298</v>
          </cell>
          <cell r="D103">
            <v>-32.174129353233802</v>
          </cell>
          <cell r="E103">
            <v>28.0939712508046</v>
          </cell>
          <cell r="F103">
            <v>37.003948312993501</v>
          </cell>
          <cell r="G103">
            <v>6.7932543996239403</v>
          </cell>
          <cell r="H103">
            <v>121.301445974393</v>
          </cell>
          <cell r="I103">
            <v>26.1998398535804</v>
          </cell>
          <cell r="J103">
            <v>135.44137238120001</v>
          </cell>
          <cell r="K103">
            <v>-61.8137093145343</v>
          </cell>
          <cell r="L103">
            <v>-24.145403140303898</v>
          </cell>
          <cell r="M103">
            <v>-55.6189003898373</v>
          </cell>
        </row>
        <row r="104">
          <cell r="B104">
            <v>-54.850433955534399</v>
          </cell>
          <cell r="C104">
            <v>-51.088846880907397</v>
          </cell>
          <cell r="D104">
            <v>107.11194029850699</v>
          </cell>
          <cell r="E104">
            <v>-196.985100955923</v>
          </cell>
          <cell r="F104">
            <v>4.1958493767539</v>
          </cell>
          <cell r="G104">
            <v>-50.969826953021702</v>
          </cell>
          <cell r="H104">
            <v>129.03419953756401</v>
          </cell>
          <cell r="I104">
            <v>-20.854953099977099</v>
          </cell>
          <cell r="J104">
            <v>-62.510400774011103</v>
          </cell>
          <cell r="K104">
            <v>-39.958902054897301</v>
          </cell>
          <cell r="L104">
            <v>59.445246629979302</v>
          </cell>
          <cell r="M104">
            <v>-100.674956311332</v>
          </cell>
        </row>
        <row r="105">
          <cell r="B105">
            <v>-54.645702056830302</v>
          </cell>
          <cell r="C105">
            <v>44.7233774417139</v>
          </cell>
          <cell r="D105">
            <v>113.97014925373099</v>
          </cell>
          <cell r="E105">
            <v>-78.103125223485705</v>
          </cell>
          <cell r="F105">
            <v>79.557168961691602</v>
          </cell>
          <cell r="G105">
            <v>15.1384082028381</v>
          </cell>
          <cell r="H105">
            <v>-149.794664734099</v>
          </cell>
          <cell r="I105">
            <v>112.212422786548</v>
          </cell>
          <cell r="J105">
            <v>24.852082015405799</v>
          </cell>
          <cell r="K105">
            <v>-68.301484925753698</v>
          </cell>
          <cell r="L105">
            <v>-41.181602463775398</v>
          </cell>
          <cell r="M105">
            <v>20.077026482053999</v>
          </cell>
        </row>
        <row r="106">
          <cell r="B106">
            <v>4.0808465105219298</v>
          </cell>
          <cell r="C106">
            <v>-156.72085696282301</v>
          </cell>
          <cell r="D106">
            <v>-131.51243781094499</v>
          </cell>
          <cell r="E106">
            <v>-134.73389115354399</v>
          </cell>
          <cell r="F106">
            <v>22.455818051295399</v>
          </cell>
          <cell r="G106">
            <v>23.413461820959501</v>
          </cell>
          <cell r="H106">
            <v>-25.270731959830201</v>
          </cell>
          <cell r="I106">
            <v>33.8340196751316</v>
          </cell>
          <cell r="J106">
            <v>8.5973281732594096</v>
          </cell>
          <cell r="K106">
            <v>103.816759162042</v>
          </cell>
          <cell r="L106">
            <v>12.9476447720503</v>
          </cell>
          <cell r="M106">
            <v>-78.712058072321597</v>
          </cell>
        </row>
        <row r="107">
          <cell r="B107">
            <v>-108.824872191178</v>
          </cell>
          <cell r="C107">
            <v>71.897920604914901</v>
          </cell>
          <cell r="D107">
            <v>152.718905472637</v>
          </cell>
          <cell r="E107">
            <v>-26.3878995923621</v>
          </cell>
          <cell r="F107">
            <v>-31.265809567317099</v>
          </cell>
          <cell r="G107">
            <v>87.837470987454793</v>
          </cell>
          <cell r="H107">
            <v>7.1274459053732304</v>
          </cell>
          <cell r="I107">
            <v>39.318462594372001</v>
          </cell>
          <cell r="J107">
            <v>72.871655565065296</v>
          </cell>
          <cell r="K107">
            <v>-24.390830458477101</v>
          </cell>
          <cell r="L107">
            <v>-5.1973544706416899</v>
          </cell>
          <cell r="M107">
            <v>27.068423175157999</v>
          </cell>
        </row>
        <row r="108">
          <cell r="B108">
            <v>-40.443347996671001</v>
          </cell>
          <cell r="C108">
            <v>61.401386263390101</v>
          </cell>
          <cell r="D108">
            <v>-107.701492537313</v>
          </cell>
          <cell r="E108">
            <v>-13.4870437912704</v>
          </cell>
          <cell r="F108">
            <v>17.934836520263701</v>
          </cell>
          <cell r="G108">
            <v>74.141140523547904</v>
          </cell>
          <cell r="H108">
            <v>28.545743175622</v>
          </cell>
          <cell r="I108">
            <v>37.960878517501698</v>
          </cell>
          <cell r="J108">
            <v>19.253525843783699</v>
          </cell>
          <cell r="K108">
            <v>-156.219489025549</v>
          </cell>
          <cell r="L108">
            <v>-103.75978189529</v>
          </cell>
          <cell r="M108">
            <v>-24.8202715418739</v>
          </cell>
        </row>
        <row r="109">
          <cell r="B109">
            <v>-58.298180953513302</v>
          </cell>
          <cell r="C109">
            <v>-62.975425330812897</v>
          </cell>
          <cell r="D109">
            <v>-68.860696517412904</v>
          </cell>
          <cell r="E109">
            <v>-57.258957305299298</v>
          </cell>
          <cell r="F109">
            <v>33.915617046270299</v>
          </cell>
          <cell r="G109">
            <v>118.928989041337</v>
          </cell>
          <cell r="H109">
            <v>-60.189460606688101</v>
          </cell>
          <cell r="I109">
            <v>20.7513154884466</v>
          </cell>
          <cell r="J109">
            <v>11.4519406095337</v>
          </cell>
          <cell r="K109">
            <v>64.464426778661107</v>
          </cell>
          <cell r="L109">
            <v>-87.992123996566903</v>
          </cell>
          <cell r="M109">
            <v>-98.9635703723619</v>
          </cell>
        </row>
        <row r="110">
          <cell r="B110">
            <v>-66.127214362144798</v>
          </cell>
          <cell r="C110">
            <v>-28.549464398235699</v>
          </cell>
          <cell r="D110">
            <v>-68.818407960198996</v>
          </cell>
          <cell r="E110">
            <v>24.6366778707478</v>
          </cell>
          <cell r="F110">
            <v>-41.6275533511714</v>
          </cell>
          <cell r="G110">
            <v>84.850544995152305</v>
          </cell>
          <cell r="H110">
            <v>56.0956620768196</v>
          </cell>
          <cell r="I110">
            <v>-109.89613360787</v>
          </cell>
          <cell r="J110">
            <v>83.496297398876195</v>
          </cell>
          <cell r="K110">
            <v>-108.536823158842</v>
          </cell>
          <cell r="L110">
            <v>28.0709850053012</v>
          </cell>
          <cell r="M110">
            <v>-27.4635031590268</v>
          </cell>
        </row>
        <row r="111">
          <cell r="B111">
            <v>-110.16097966948</v>
          </cell>
          <cell r="C111">
            <v>-145.993698802773</v>
          </cell>
          <cell r="D111">
            <v>-8.6492537313432791</v>
          </cell>
          <cell r="E111">
            <v>124.608024029178</v>
          </cell>
          <cell r="F111">
            <v>-78.4162043986165</v>
          </cell>
          <cell r="G111">
            <v>71.495783999764996</v>
          </cell>
          <cell r="H111">
            <v>-198.724781723436</v>
          </cell>
          <cell r="I111">
            <v>72.535003431709001</v>
          </cell>
          <cell r="J111">
            <v>26.508986715290401</v>
          </cell>
          <cell r="K111">
            <v>-18.826108694565299</v>
          </cell>
          <cell r="L111">
            <v>-22.745090119654702</v>
          </cell>
          <cell r="M111">
            <v>36.282833714208898</v>
          </cell>
        </row>
        <row r="112">
          <cell r="B112">
            <v>-23.509570800142701</v>
          </cell>
          <cell r="C112">
            <v>35.361058601134197</v>
          </cell>
          <cell r="D112">
            <v>141.81592039801001</v>
          </cell>
          <cell r="E112">
            <v>35.457484087820902</v>
          </cell>
          <cell r="F112">
            <v>55.853520851008298</v>
          </cell>
          <cell r="G112">
            <v>-33.775420865528702</v>
          </cell>
          <cell r="H112">
            <v>-5.84346205611347</v>
          </cell>
          <cell r="I112">
            <v>3.4433768016472199</v>
          </cell>
          <cell r="J112">
            <v>-14.2438879172404</v>
          </cell>
          <cell r="K112">
            <v>57.142092895355198</v>
          </cell>
          <cell r="L112">
            <v>-112.672792447115</v>
          </cell>
          <cell r="M112">
            <v>-74.021777120580694</v>
          </cell>
        </row>
        <row r="113">
          <cell r="B113">
            <v>24.6225181310189</v>
          </cell>
          <cell r="C113">
            <v>-50.807813484562097</v>
          </cell>
          <cell r="D113">
            <v>-15.305970149253699</v>
          </cell>
          <cell r="E113">
            <v>57.814870437912703</v>
          </cell>
          <cell r="F113">
            <v>54.355870260392898</v>
          </cell>
          <cell r="G113">
            <v>-46.639245526926601</v>
          </cell>
          <cell r="H113">
            <v>-6.1083618041895296</v>
          </cell>
          <cell r="I113">
            <v>145.399679707161</v>
          </cell>
          <cell r="J113">
            <v>-61.744204219848903</v>
          </cell>
          <cell r="K113">
            <v>-119.212839358032</v>
          </cell>
          <cell r="L113">
            <v>-135.00641187458999</v>
          </cell>
          <cell r="M113">
            <v>-11.6168839897836</v>
          </cell>
        </row>
        <row r="114">
          <cell r="B114">
            <v>-109.161693021044</v>
          </cell>
          <cell r="C114">
            <v>23.175803402646501</v>
          </cell>
          <cell r="D114">
            <v>85.395522388059703</v>
          </cell>
          <cell r="E114">
            <v>67.729051944027304</v>
          </cell>
          <cell r="F114">
            <v>-29.835149774848301</v>
          </cell>
          <cell r="G114">
            <v>66.962188206951296</v>
          </cell>
          <cell r="H114">
            <v>107.333195292818</v>
          </cell>
          <cell r="I114">
            <v>-96.954815831617495</v>
          </cell>
          <cell r="J114">
            <v>8.5155360398913391</v>
          </cell>
          <cell r="K114">
            <v>91.802859857007107</v>
          </cell>
          <cell r="L114">
            <v>24.8661584288383</v>
          </cell>
          <cell r="M114">
            <v>2.6300578034682101</v>
          </cell>
        </row>
        <row r="115">
          <cell r="B115">
            <v>-10.416002853406299</v>
          </cell>
          <cell r="C115">
            <v>-205.66351606805301</v>
          </cell>
          <cell r="D115">
            <v>-14.5597014925373</v>
          </cell>
          <cell r="E115">
            <v>85.404085913847794</v>
          </cell>
          <cell r="F115">
            <v>-19.246949030868599</v>
          </cell>
          <cell r="G115">
            <v>-44.414431354114598</v>
          </cell>
          <cell r="H115">
            <v>50.701452876419197</v>
          </cell>
          <cell r="I115">
            <v>-73.873369938229203</v>
          </cell>
          <cell r="J115">
            <v>7.7046105756707499</v>
          </cell>
          <cell r="K115">
            <v>-22.749962501874901</v>
          </cell>
          <cell r="L115">
            <v>-7.9038723683546204</v>
          </cell>
          <cell r="M115">
            <v>-43.177308778061601</v>
          </cell>
        </row>
        <row r="116">
          <cell r="B116">
            <v>86.001188919272394</v>
          </cell>
          <cell r="C116">
            <v>-101.47826086956501</v>
          </cell>
          <cell r="D116">
            <v>-138.48507462686601</v>
          </cell>
          <cell r="E116">
            <v>37.749886767264996</v>
          </cell>
          <cell r="F116">
            <v>134.62122299810699</v>
          </cell>
          <cell r="G116">
            <v>107.054146957722</v>
          </cell>
          <cell r="H116">
            <v>34.5307657797564</v>
          </cell>
          <cell r="I116">
            <v>220.15259665980301</v>
          </cell>
          <cell r="J116">
            <v>115.9808729952</v>
          </cell>
          <cell r="K116">
            <v>128.60691965401699</v>
          </cell>
          <cell r="L116">
            <v>-44.688847377189902</v>
          </cell>
          <cell r="M116">
            <v>-65.265089393735707</v>
          </cell>
        </row>
        <row r="117">
          <cell r="B117">
            <v>-76.966472476518803</v>
          </cell>
          <cell r="C117">
            <v>43.729048519218701</v>
          </cell>
          <cell r="D117">
            <v>144.66417910447799</v>
          </cell>
          <cell r="E117">
            <v>22.865384156952501</v>
          </cell>
          <cell r="F117">
            <v>49.548130261698098</v>
          </cell>
          <cell r="G117">
            <v>-60.272468196374497</v>
          </cell>
          <cell r="H117">
            <v>-112.863788521931</v>
          </cell>
          <cell r="I117">
            <v>5.7934111187371302</v>
          </cell>
          <cell r="J117">
            <v>26.251851300561899</v>
          </cell>
          <cell r="K117">
            <v>31.536273186340701</v>
          </cell>
          <cell r="L117">
            <v>108.984197505932</v>
          </cell>
          <cell r="M117">
            <v>145.46968678585799</v>
          </cell>
        </row>
        <row r="118">
          <cell r="B118">
            <v>141.410652716681</v>
          </cell>
          <cell r="C118">
            <v>157.62570888468801</v>
          </cell>
          <cell r="D118">
            <v>13.019900497512401</v>
          </cell>
          <cell r="E118">
            <v>94.2991728050728</v>
          </cell>
          <cell r="F118">
            <v>-15.347712588918601</v>
          </cell>
          <cell r="G118">
            <v>63.656080148074203</v>
          </cell>
          <cell r="H118">
            <v>130.67833109017499</v>
          </cell>
          <cell r="I118">
            <v>58.925760695492997</v>
          </cell>
          <cell r="J118">
            <v>123.505972537491</v>
          </cell>
          <cell r="K118">
            <v>69.319084045797695</v>
          </cell>
          <cell r="L118">
            <v>41.861261170293297</v>
          </cell>
          <cell r="M118">
            <v>30.933996504906599</v>
          </cell>
        </row>
        <row r="119">
          <cell r="B119">
            <v>68.883961479015596</v>
          </cell>
          <cell r="C119">
            <v>-33.751732829237497</v>
          </cell>
          <cell r="D119">
            <v>91.626865671641795</v>
          </cell>
          <cell r="E119">
            <v>-66.605401797420697</v>
          </cell>
          <cell r="F119">
            <v>-24.640148795927701</v>
          </cell>
          <cell r="G119">
            <v>89.127243881658202</v>
          </cell>
          <cell r="H119">
            <v>-11.2733547296131</v>
          </cell>
          <cell r="I119">
            <v>34.155570807595502</v>
          </cell>
          <cell r="J119">
            <v>-115.749637182302</v>
          </cell>
          <cell r="K119">
            <v>51.443827808609598</v>
          </cell>
          <cell r="L119">
            <v>-122.34563538143099</v>
          </cell>
          <cell r="M119">
            <v>-167.09369538916499</v>
          </cell>
        </row>
        <row r="120">
          <cell r="B120">
            <v>-33.744620140292497</v>
          </cell>
          <cell r="C120">
            <v>24.981726528040301</v>
          </cell>
          <cell r="D120">
            <v>-112.761194029851</v>
          </cell>
          <cell r="E120">
            <v>-50.457126510763104</v>
          </cell>
          <cell r="F120">
            <v>-46.207335378189597</v>
          </cell>
          <cell r="G120">
            <v>46.655169374504197</v>
          </cell>
          <cell r="H120">
            <v>13.846567967698499</v>
          </cell>
          <cell r="I120">
            <v>-98.185312285518194</v>
          </cell>
          <cell r="J120">
            <v>4.3398950619581003</v>
          </cell>
          <cell r="K120">
            <v>102.25193740313</v>
          </cell>
          <cell r="L120">
            <v>-29.056091280860301</v>
          </cell>
          <cell r="M120">
            <v>78.946901465250704</v>
          </cell>
        </row>
        <row r="121">
          <cell r="B121">
            <v>-115.48127452145999</v>
          </cell>
          <cell r="C121">
            <v>-88.404536862003795</v>
          </cell>
          <cell r="D121">
            <v>-33.865671641791003</v>
          </cell>
          <cell r="E121">
            <v>158.90486066413999</v>
          </cell>
          <cell r="F121">
            <v>72.793219343470597</v>
          </cell>
          <cell r="G121">
            <v>84.325763140112201</v>
          </cell>
          <cell r="H121">
            <v>33.180522483348902</v>
          </cell>
          <cell r="I121">
            <v>-18.014184397163099</v>
          </cell>
          <cell r="J121">
            <v>-85.028243962341406</v>
          </cell>
          <cell r="K121">
            <v>-40.553622318884102</v>
          </cell>
          <cell r="L121">
            <v>-105.393446761246</v>
          </cell>
          <cell r="M121">
            <v>-160.21911547251</v>
          </cell>
        </row>
        <row r="122">
          <cell r="B122">
            <v>-11.2552609677803</v>
          </cell>
          <cell r="C122">
            <v>-64.245746691871503</v>
          </cell>
          <cell r="D122">
            <v>134.94278606965199</v>
          </cell>
          <cell r="E122">
            <v>-16.1078452406494</v>
          </cell>
          <cell r="F122">
            <v>85.328819421784203</v>
          </cell>
          <cell r="G122">
            <v>-43.1081470164821</v>
          </cell>
          <cell r="H122">
            <v>-6.7972529937536699</v>
          </cell>
          <cell r="I122">
            <v>29.311713566689502</v>
          </cell>
          <cell r="J122">
            <v>53.325345141964</v>
          </cell>
          <cell r="K122">
            <v>107.650717464127</v>
          </cell>
          <cell r="L122">
            <v>75.026101883172601</v>
          </cell>
          <cell r="M122">
            <v>116.182820271542</v>
          </cell>
        </row>
        <row r="123">
          <cell r="B123">
            <v>54.391154440613498</v>
          </cell>
          <cell r="C123">
            <v>-61.5538752362949</v>
          </cell>
          <cell r="D123">
            <v>7.08955223880597</v>
          </cell>
          <cell r="E123">
            <v>53.593268015924103</v>
          </cell>
          <cell r="F123">
            <v>36.908046727142199</v>
          </cell>
          <cell r="G123">
            <v>5.4853835531921096</v>
          </cell>
          <cell r="H123">
            <v>-123.90233633571501</v>
          </cell>
          <cell r="I123">
            <v>-98.539350263097703</v>
          </cell>
          <cell r="J123">
            <v>-88.273136605514793</v>
          </cell>
          <cell r="K123">
            <v>16.117994100295</v>
          </cell>
          <cell r="L123">
            <v>135.799262886858</v>
          </cell>
          <cell r="M123">
            <v>94.323430568624801</v>
          </cell>
        </row>
        <row r="124">
          <cell r="B124">
            <v>-58.850552847461699</v>
          </cell>
          <cell r="C124">
            <v>-115.576559546314</v>
          </cell>
          <cell r="D124">
            <v>19.236318407960201</v>
          </cell>
          <cell r="E124">
            <v>95.266776323631106</v>
          </cell>
          <cell r="F124">
            <v>-77.726228545324005</v>
          </cell>
          <cell r="G124">
            <v>28.776919234950199</v>
          </cell>
          <cell r="H124">
            <v>74.568657901093999</v>
          </cell>
          <cell r="I124">
            <v>72.896133607870098</v>
          </cell>
          <cell r="J124">
            <v>4.2775276299631599</v>
          </cell>
          <cell r="K124">
            <v>12.3980800959952</v>
          </cell>
          <cell r="L124">
            <v>97.810975917604907</v>
          </cell>
          <cell r="M124">
            <v>25.917193171125099</v>
          </cell>
        </row>
        <row r="125">
          <cell r="B125">
            <v>-23.5558197598383</v>
          </cell>
          <cell r="C125">
            <v>-72.403276622558295</v>
          </cell>
          <cell r="D125">
            <v>58.703980099502502</v>
          </cell>
          <cell r="E125">
            <v>-36.389472931416698</v>
          </cell>
          <cell r="F125">
            <v>79.703778633426893</v>
          </cell>
          <cell r="G125">
            <v>-141.823486206187</v>
          </cell>
          <cell r="H125">
            <v>-52.459260793042802</v>
          </cell>
          <cell r="I125">
            <v>-95.875200183024504</v>
          </cell>
          <cell r="J125">
            <v>12.342202210397099</v>
          </cell>
          <cell r="K125">
            <v>-122.607169641518</v>
          </cell>
          <cell r="L125">
            <v>17.509870247892199</v>
          </cell>
          <cell r="M125">
            <v>55.4938835865036</v>
          </cell>
        </row>
        <row r="126">
          <cell r="B126">
            <v>64.493758173819998</v>
          </cell>
          <cell r="C126">
            <v>-122.999369880277</v>
          </cell>
          <cell r="D126">
            <v>111.81592039800999</v>
          </cell>
          <cell r="E126">
            <v>55.733247514839398</v>
          </cell>
          <cell r="F126">
            <v>8.0609214905697293</v>
          </cell>
          <cell r="G126">
            <v>104.67027058789</v>
          </cell>
          <cell r="H126">
            <v>19.966111053594201</v>
          </cell>
          <cell r="I126">
            <v>-96.814115762983306</v>
          </cell>
          <cell r="J126">
            <v>-156.95285230528799</v>
          </cell>
          <cell r="K126">
            <v>23.148842557872101</v>
          </cell>
          <cell r="L126">
            <v>42.250214570606403</v>
          </cell>
          <cell r="M126">
            <v>59.462024465653997</v>
          </cell>
        </row>
        <row r="127">
          <cell r="B127">
            <v>-22.308524551183002</v>
          </cell>
          <cell r="C127">
            <v>-111.640831758034</v>
          </cell>
          <cell r="D127">
            <v>27.7412935323383</v>
          </cell>
          <cell r="E127">
            <v>-34.6923168609502</v>
          </cell>
          <cell r="F127">
            <v>10.4597989949749</v>
          </cell>
          <cell r="G127">
            <v>-31.810030261186402</v>
          </cell>
          <cell r="H127">
            <v>-37.365841874590203</v>
          </cell>
          <cell r="I127">
            <v>-24.1085563944178</v>
          </cell>
          <cell r="J127">
            <v>52.2566888698694</v>
          </cell>
          <cell r="K127">
            <v>-66.751562421878901</v>
          </cell>
          <cell r="L127">
            <v>-26.709749078608599</v>
          </cell>
          <cell r="M127">
            <v>18.7073531388628</v>
          </cell>
        </row>
        <row r="128">
          <cell r="B128">
            <v>-4.3158958506717404</v>
          </cell>
          <cell r="C128">
            <v>118.18021424070599</v>
          </cell>
          <cell r="D128">
            <v>17.3034825870647</v>
          </cell>
          <cell r="E128">
            <v>11.934110467472401</v>
          </cell>
          <cell r="F128">
            <v>136.587287084775</v>
          </cell>
          <cell r="G128">
            <v>102.75629462056</v>
          </cell>
          <cell r="H128">
            <v>138.94219553438899</v>
          </cell>
          <cell r="I128">
            <v>56.656371539693403</v>
          </cell>
          <cell r="J128">
            <v>207.630112008336</v>
          </cell>
          <cell r="K128">
            <v>116.32288385580701</v>
          </cell>
          <cell r="L128">
            <v>28.944716514363598</v>
          </cell>
          <cell r="M128">
            <v>7.854012636107</v>
          </cell>
        </row>
        <row r="129">
          <cell r="B129">
            <v>16.1210319819284</v>
          </cell>
          <cell r="C129">
            <v>42.405797101449302</v>
          </cell>
          <cell r="D129">
            <v>7.9626865671641802</v>
          </cell>
          <cell r="E129">
            <v>29.2783141433646</v>
          </cell>
          <cell r="F129">
            <v>66.059061541473596</v>
          </cell>
          <cell r="G129">
            <v>23.545435849222901</v>
          </cell>
          <cell r="H129">
            <v>-158.13141457017599</v>
          </cell>
          <cell r="I129">
            <v>-51.742049874170696</v>
          </cell>
          <cell r="J129">
            <v>-92.6306701894094</v>
          </cell>
          <cell r="K129">
            <v>-87.644267786610698</v>
          </cell>
          <cell r="L129">
            <v>-53.048215277427197</v>
          </cell>
          <cell r="M129">
            <v>-74.779405834117497</v>
          </cell>
        </row>
        <row r="130">
          <cell r="B130">
            <v>-18.172631078349799</v>
          </cell>
          <cell r="C130">
            <v>39.706364209199798</v>
          </cell>
          <cell r="D130">
            <v>154.83830845771101</v>
          </cell>
          <cell r="E130">
            <v>-55.031204557915601</v>
          </cell>
          <cell r="F130">
            <v>4.9673366834170896</v>
          </cell>
          <cell r="G130">
            <v>14.5988776919235</v>
          </cell>
          <cell r="H130">
            <v>-67.707630189460602</v>
          </cell>
          <cell r="I130">
            <v>26.120796156485898</v>
          </cell>
          <cell r="J130">
            <v>45.614259665835597</v>
          </cell>
          <cell r="K130">
            <v>-83.202339883005806</v>
          </cell>
          <cell r="L130">
            <v>-82.615338011814003</v>
          </cell>
          <cell r="M130">
            <v>33.103105256082799</v>
          </cell>
        </row>
        <row r="131">
          <cell r="B131">
            <v>-9.3699916775650998</v>
          </cell>
          <cell r="C131">
            <v>-33.121613106490202</v>
          </cell>
          <cell r="D131">
            <v>-75.552238805970106</v>
          </cell>
          <cell r="E131">
            <v>-53.785406088345397</v>
          </cell>
          <cell r="F131">
            <v>-125.799451804477</v>
          </cell>
          <cell r="G131">
            <v>78.364250668390298</v>
          </cell>
          <cell r="H131">
            <v>-173.92780481071199</v>
          </cell>
          <cell r="I131">
            <v>-34.679935941432198</v>
          </cell>
          <cell r="J131">
            <v>34.8617571540208</v>
          </cell>
          <cell r="K131">
            <v>46.394030298485099</v>
          </cell>
          <cell r="L131">
            <v>-46.750239814207099</v>
          </cell>
          <cell r="M131">
            <v>-13.8706815432182</v>
          </cell>
        </row>
        <row r="132">
          <cell r="B132">
            <v>-39.318630364998199</v>
          </cell>
          <cell r="C132">
            <v>-29.508506616257101</v>
          </cell>
          <cell r="D132">
            <v>-1.5024875621890501</v>
          </cell>
          <cell r="E132">
            <v>16.535316694080901</v>
          </cell>
          <cell r="F132">
            <v>-44.212556287933197</v>
          </cell>
          <cell r="G132">
            <v>-131.44748362076601</v>
          </cell>
          <cell r="H132">
            <v>27.535148566104201</v>
          </cell>
          <cell r="I132">
            <v>-116.902310684054</v>
          </cell>
          <cell r="J132">
            <v>8.1334424887433503</v>
          </cell>
          <cell r="K132">
            <v>-28.1002449877506</v>
          </cell>
          <cell r="L132">
            <v>54.128742363810801</v>
          </cell>
          <cell r="M132">
            <v>57.401666890711098</v>
          </cell>
        </row>
        <row r="133">
          <cell r="B133">
            <v>11.839495898228501</v>
          </cell>
          <cell r="C133">
            <v>56.572148708254602</v>
          </cell>
          <cell r="D133">
            <v>-62.2860696517413</v>
          </cell>
          <cell r="E133">
            <v>2.4123101861784599</v>
          </cell>
          <cell r="F133">
            <v>95.661456633818403</v>
          </cell>
          <cell r="G133">
            <v>-38.450157181890297</v>
          </cell>
          <cell r="H133">
            <v>88.733961417676099</v>
          </cell>
          <cell r="I133">
            <v>47.237474262182602</v>
          </cell>
          <cell r="J133">
            <v>18.482640568600502</v>
          </cell>
          <cell r="K133">
            <v>-125.564971751412</v>
          </cell>
          <cell r="L133">
            <v>-45.112535972131099</v>
          </cell>
          <cell r="M133">
            <v>-78.4083882242237</v>
          </cell>
        </row>
        <row r="134">
          <cell r="B134">
            <v>-52.832956842230402</v>
          </cell>
          <cell r="C134">
            <v>-16.2230623818526</v>
          </cell>
          <cell r="D134">
            <v>16.771144278607</v>
          </cell>
          <cell r="E134">
            <v>-138.421321128036</v>
          </cell>
          <cell r="F134">
            <v>-152.40383736866099</v>
          </cell>
          <cell r="G134">
            <v>-1.9081000088139399</v>
          </cell>
          <cell r="H134">
            <v>-215.548124374504</v>
          </cell>
          <cell r="I134">
            <v>-23.3591855410661</v>
          </cell>
          <cell r="J134">
            <v>-12.1310609161612</v>
          </cell>
          <cell r="K134">
            <v>167.94450277486101</v>
          </cell>
          <cell r="L134">
            <v>-19.899934366638099</v>
          </cell>
          <cell r="M134">
            <v>-156.92404893130799</v>
          </cell>
        </row>
        <row r="135">
          <cell r="B135">
            <v>42.869218880037998</v>
          </cell>
          <cell r="C135">
            <v>-62.788909892879701</v>
          </cell>
          <cell r="D135">
            <v>-92.052238805970106</v>
          </cell>
          <cell r="E135">
            <v>-42.904717633316601</v>
          </cell>
          <cell r="F135">
            <v>55.931475559616302</v>
          </cell>
          <cell r="G135">
            <v>-93.367864382877499</v>
          </cell>
          <cell r="H135">
            <v>-102.56355040204301</v>
          </cell>
          <cell r="I135">
            <v>-31.195721802791098</v>
          </cell>
          <cell r="J135">
            <v>73.146057381014401</v>
          </cell>
          <cell r="K135">
            <v>-61.724363781810901</v>
          </cell>
          <cell r="L135">
            <v>-99.659009441106704</v>
          </cell>
          <cell r="M135">
            <v>-141.42129318456799</v>
          </cell>
        </row>
        <row r="136">
          <cell r="B136">
            <v>46.002377838544803</v>
          </cell>
          <cell r="C136">
            <v>33.823566477630798</v>
          </cell>
          <cell r="D136">
            <v>-3.4079601990049802</v>
          </cell>
          <cell r="E136">
            <v>29.542349042885402</v>
          </cell>
          <cell r="F136">
            <v>-16.2519741564968</v>
          </cell>
          <cell r="G136">
            <v>23.5679407703382</v>
          </cell>
          <cell r="H136">
            <v>111.93022051972299</v>
          </cell>
          <cell r="I136">
            <v>17.6246854266758</v>
          </cell>
          <cell r="J136">
            <v>-28.306776318237599</v>
          </cell>
          <cell r="K136">
            <v>-9.8069596520173992</v>
          </cell>
          <cell r="L136">
            <v>34.524057151512103</v>
          </cell>
          <cell r="M136">
            <v>-76.646995563919901</v>
          </cell>
        </row>
        <row r="137">
          <cell r="B137">
            <v>-66.076447509214105</v>
          </cell>
          <cell r="C137">
            <v>-78.076874606175195</v>
          </cell>
          <cell r="D137">
            <v>-9.25124378109453</v>
          </cell>
          <cell r="E137">
            <v>112.502848697228</v>
          </cell>
          <cell r="F137">
            <v>-35.718005612478002</v>
          </cell>
          <cell r="G137">
            <v>4.4423421570643704</v>
          </cell>
          <cell r="H137">
            <v>-79.613072436760206</v>
          </cell>
          <cell r="I137">
            <v>-67.450469000228793</v>
          </cell>
          <cell r="J137">
            <v>-56.584378372343998</v>
          </cell>
          <cell r="K137">
            <v>15.1445927703615</v>
          </cell>
          <cell r="L137">
            <v>46.128136517392797</v>
          </cell>
          <cell r="M137">
            <v>-60.1982793386208</v>
          </cell>
        </row>
        <row r="138">
          <cell r="B138">
            <v>43.8008560218761</v>
          </cell>
          <cell r="C138">
            <v>-87.242596093257703</v>
          </cell>
          <cell r="D138">
            <v>-22.179104477611901</v>
          </cell>
          <cell r="E138">
            <v>-10.6913633221293</v>
          </cell>
          <cell r="F138">
            <v>-29.095901585851301</v>
          </cell>
          <cell r="G138">
            <v>-54.8937920498281</v>
          </cell>
          <cell r="H138">
            <v>-33.111778306933097</v>
          </cell>
          <cell r="I138">
            <v>-61.211850835049198</v>
          </cell>
          <cell r="J138">
            <v>106.12093923268699</v>
          </cell>
          <cell r="K138">
            <v>166.94625268736601</v>
          </cell>
          <cell r="L138">
            <v>-33.431211187963903</v>
          </cell>
          <cell r="M138">
            <v>-21.019491867186499</v>
          </cell>
        </row>
        <row r="139">
          <cell r="B139">
            <v>7.7744620140292504</v>
          </cell>
          <cell r="C139">
            <v>-152.398235664776</v>
          </cell>
          <cell r="D139">
            <v>-78.579601990049795</v>
          </cell>
          <cell r="E139">
            <v>-187.41791222675201</v>
          </cell>
          <cell r="F139">
            <v>48.566207661684999</v>
          </cell>
          <cell r="G139">
            <v>142.88791609131201</v>
          </cell>
          <cell r="H139">
            <v>-28.417986679090301</v>
          </cell>
          <cell r="I139">
            <v>17.104438343628502</v>
          </cell>
          <cell r="J139">
            <v>27.584415584415598</v>
          </cell>
          <cell r="K139">
            <v>-27.9909004549773</v>
          </cell>
          <cell r="L139">
            <v>68.594840208007298</v>
          </cell>
          <cell r="M139">
            <v>50.705067885468502</v>
          </cell>
        </row>
        <row r="140">
          <cell r="B140">
            <v>56.309951254309802</v>
          </cell>
          <cell r="C140">
            <v>6.6137366099558896</v>
          </cell>
          <cell r="D140">
            <v>-28.201492537313399</v>
          </cell>
          <cell r="E140">
            <v>58.5294524303321</v>
          </cell>
          <cell r="F140">
            <v>-56.986001435750197</v>
          </cell>
          <cell r="G140">
            <v>-115.63768839792</v>
          </cell>
          <cell r="H140">
            <v>81.452255236911995</v>
          </cell>
          <cell r="I140">
            <v>10.011210249370899</v>
          </cell>
          <cell r="J140">
            <v>93.576080080378105</v>
          </cell>
          <cell r="K140">
            <v>127.437378131093</v>
          </cell>
          <cell r="L140">
            <v>-103.07810370071201</v>
          </cell>
          <cell r="M140">
            <v>101.250705740019</v>
          </cell>
        </row>
        <row r="141">
          <cell r="B141">
            <v>-13.259897752942599</v>
          </cell>
          <cell r="C141">
            <v>54.752362948960297</v>
          </cell>
          <cell r="D141">
            <v>95.616915422885597</v>
          </cell>
          <cell r="E141">
            <v>-113.576724117381</v>
          </cell>
          <cell r="F141">
            <v>-106.409874045552</v>
          </cell>
          <cell r="G141">
            <v>-80.392866586361905</v>
          </cell>
          <cell r="H141">
            <v>-28.24723056217</v>
          </cell>
          <cell r="I141">
            <v>-3.1074124914207299</v>
          </cell>
          <cell r="J141">
            <v>-10.750418635805501</v>
          </cell>
          <cell r="K141">
            <v>87.5831708414579</v>
          </cell>
          <cell r="L141">
            <v>-34.073004493360898</v>
          </cell>
          <cell r="M141">
            <v>177.720661379218</v>
          </cell>
        </row>
        <row r="142">
          <cell r="B142">
            <v>30.0986802996077</v>
          </cell>
          <cell r="C142">
            <v>-40.896030245746701</v>
          </cell>
          <cell r="D142">
            <v>101.930348258706</v>
          </cell>
          <cell r="E142">
            <v>-129.34167679801701</v>
          </cell>
          <cell r="F142">
            <v>-43.312079879919096</v>
          </cell>
          <cell r="G142">
            <v>84.480477127831506</v>
          </cell>
          <cell r="H142">
            <v>1.5227939400213999</v>
          </cell>
          <cell r="I142">
            <v>123.380118965912</v>
          </cell>
          <cell r="J142">
            <v>8.6267257098202705</v>
          </cell>
          <cell r="K142">
            <v>-2.3085845707714601</v>
          </cell>
          <cell r="L142">
            <v>-3.69122027566012</v>
          </cell>
          <cell r="M142">
            <v>-13.7530582067482</v>
          </cell>
        </row>
        <row r="143">
          <cell r="B143">
            <v>64.781357745809103</v>
          </cell>
          <cell r="C143">
            <v>10.7788279773157</v>
          </cell>
          <cell r="D143">
            <v>-58.4402985074627</v>
          </cell>
          <cell r="E143">
            <v>112.25716942001</v>
          </cell>
          <cell r="F143">
            <v>-4.1338510735495699</v>
          </cell>
          <cell r="G143">
            <v>-43.187413696859302</v>
          </cell>
          <cell r="H143">
            <v>-57.461849052696998</v>
          </cell>
          <cell r="I143">
            <v>9.2552047586364701</v>
          </cell>
          <cell r="J143">
            <v>-159.635247274216</v>
          </cell>
          <cell r="K143">
            <v>-255.69466526673699</v>
          </cell>
          <cell r="L143">
            <v>-67.335588428333395</v>
          </cell>
          <cell r="M143">
            <v>-17.5714477752386</v>
          </cell>
        </row>
        <row r="144">
          <cell r="B144">
            <v>36.650101058138098</v>
          </cell>
          <cell r="C144">
            <v>185.69502205418999</v>
          </cell>
          <cell r="D144">
            <v>-197.65422885572099</v>
          </cell>
          <cell r="E144">
            <v>-71.266919354454203</v>
          </cell>
          <cell r="F144">
            <v>35.973830189910601</v>
          </cell>
          <cell r="G144">
            <v>19.0103123071951</v>
          </cell>
          <cell r="H144">
            <v>74.447803430306806</v>
          </cell>
          <cell r="I144">
            <v>92.1673530084649</v>
          </cell>
          <cell r="J144">
            <v>-22.947568191121199</v>
          </cell>
          <cell r="K144">
            <v>50.690765461726897</v>
          </cell>
          <cell r="L144">
            <v>-127.41656989953</v>
          </cell>
          <cell r="M144">
            <v>22.055787068154299</v>
          </cell>
        </row>
        <row r="145">
          <cell r="B145">
            <v>6.6325050529069101</v>
          </cell>
          <cell r="C145">
            <v>24.981726528040301</v>
          </cell>
          <cell r="D145">
            <v>46.328358208955201</v>
          </cell>
          <cell r="E145">
            <v>110.017259052659</v>
          </cell>
          <cell r="F145">
            <v>90.207139594074306</v>
          </cell>
          <cell r="G145">
            <v>207.532626259659</v>
          </cell>
          <cell r="H145">
            <v>53.595127169824302</v>
          </cell>
          <cell r="I145">
            <v>155.85323724548201</v>
          </cell>
          <cell r="J145">
            <v>9.41338890336025</v>
          </cell>
          <cell r="K145">
            <v>20.602369881505901</v>
          </cell>
          <cell r="L145">
            <v>-70.013530570000498</v>
          </cell>
          <cell r="M145">
            <v>19.5136443070305</v>
          </cell>
        </row>
        <row r="146">
          <cell r="B146">
            <v>-5.6309594578528097</v>
          </cell>
          <cell r="C146">
            <v>-43.1090107120353</v>
          </cell>
          <cell r="D146">
            <v>-32.291044776119399</v>
          </cell>
          <cell r="E146">
            <v>-84.124865908603297</v>
          </cell>
          <cell r="F146">
            <v>-27.405762579129402</v>
          </cell>
          <cell r="G146">
            <v>-150.02673561124701</v>
          </cell>
          <cell r="H146">
            <v>-20.495220347171902</v>
          </cell>
          <cell r="I146">
            <v>-0.53260123541523496</v>
          </cell>
          <cell r="J146">
            <v>23.023331968890702</v>
          </cell>
          <cell r="K146">
            <v>94.434078296085204</v>
          </cell>
          <cell r="L146">
            <v>-82.107739687989096</v>
          </cell>
          <cell r="M146">
            <v>95.263207420352202</v>
          </cell>
        </row>
        <row r="147">
          <cell r="B147">
            <v>-23.747116870764501</v>
          </cell>
          <cell r="C147">
            <v>-5.7756773787019497</v>
          </cell>
          <cell r="D147">
            <v>-74.348258706467703</v>
          </cell>
          <cell r="E147">
            <v>-4.8396276823077845E+155</v>
          </cell>
          <cell r="F147">
            <v>-115.99556222671799</v>
          </cell>
          <cell r="G147">
            <v>-52.470664277110203</v>
          </cell>
          <cell r="H147">
            <v>-71.009766366428593</v>
          </cell>
          <cell r="I147">
            <v>25.3089681994967</v>
          </cell>
          <cell r="J147">
            <v>-22.8185167268262</v>
          </cell>
          <cell r="K147">
            <v>73.082145892705398</v>
          </cell>
          <cell r="L147">
            <v>138.26606755187601</v>
          </cell>
          <cell r="M147">
            <v>-41.067751041806702</v>
          </cell>
        </row>
        <row r="148">
          <cell r="B148">
            <v>-93.793484722387305</v>
          </cell>
          <cell r="C148">
            <v>-88.279773156899793</v>
          </cell>
          <cell r="D148">
            <v>-176.84328358209001</v>
          </cell>
          <cell r="E148">
            <v>-74.440010488927001</v>
          </cell>
          <cell r="F148">
            <v>-5.0414736017751096</v>
          </cell>
          <cell r="G148">
            <v>-23.7035578928813</v>
          </cell>
          <cell r="H148">
            <v>27.094661283086602</v>
          </cell>
          <cell r="I148">
            <v>-74.963509494394899</v>
          </cell>
          <cell r="J148">
            <v>98.830126893164106</v>
          </cell>
          <cell r="K148">
            <v>69.898855057247104</v>
          </cell>
          <cell r="L148">
            <v>-36.343514918967998</v>
          </cell>
          <cell r="M148">
            <v>-67.261191020298398</v>
          </cell>
        </row>
        <row r="149">
          <cell r="B149">
            <v>-5.9058375936273899</v>
          </cell>
          <cell r="C149">
            <v>33.184625078765002</v>
          </cell>
          <cell r="D149">
            <v>-158.54228855721399</v>
          </cell>
          <cell r="E149">
            <v>-9.9534673055376803</v>
          </cell>
          <cell r="F149">
            <v>14.0447693010507</v>
          </cell>
          <cell r="G149">
            <v>-91.692628610041993</v>
          </cell>
          <cell r="H149">
            <v>-212.57590502812599</v>
          </cell>
          <cell r="I149">
            <v>1.29592770533059</v>
          </cell>
          <cell r="J149">
            <v>110.091988240985</v>
          </cell>
          <cell r="K149">
            <v>-56.069846507674598</v>
          </cell>
          <cell r="L149">
            <v>5.5765133538647902</v>
          </cell>
          <cell r="M149">
            <v>-40.086436348971603</v>
          </cell>
        </row>
        <row r="150">
          <cell r="B150">
            <v>-65.005587920580197</v>
          </cell>
          <cell r="C150">
            <v>10.9035916824197</v>
          </cell>
          <cell r="D150">
            <v>-76.706467661691505</v>
          </cell>
          <cell r="E150">
            <v>1.2335931726620399</v>
          </cell>
          <cell r="F150">
            <v>-63.159596684722302</v>
          </cell>
          <cell r="G150">
            <v>-139.23500896083701</v>
          </cell>
          <cell r="H150">
            <v>11.9320840666736</v>
          </cell>
          <cell r="I150">
            <v>8.4211850835049198</v>
          </cell>
          <cell r="J150">
            <v>16.5902578796562</v>
          </cell>
          <cell r="K150">
            <v>-153.39008049597501</v>
          </cell>
          <cell r="L150">
            <v>-22.5199172009895</v>
          </cell>
          <cell r="M150">
            <v>-155.75225164672699</v>
          </cell>
        </row>
        <row r="151">
          <cell r="B151">
            <v>23.9785994530971</v>
          </cell>
          <cell r="C151">
            <v>127.823566477631</v>
          </cell>
          <cell r="D151">
            <v>-14.335820895522399</v>
          </cell>
          <cell r="E151">
            <v>40.542325204414901</v>
          </cell>
          <cell r="F151">
            <v>26.6422371598251</v>
          </cell>
          <cell r="G151">
            <v>-49.950406910127199</v>
          </cell>
          <cell r="H151">
            <v>75.709355695896704</v>
          </cell>
          <cell r="I151">
            <v>-12.4997712194006</v>
          </cell>
          <cell r="J151">
            <v>102.634912365571</v>
          </cell>
          <cell r="K151">
            <v>-97.759712014399298</v>
          </cell>
          <cell r="L151">
            <v>15.602059877821</v>
          </cell>
          <cell r="M151">
            <v>-61.122597123269301</v>
          </cell>
        </row>
        <row r="152">
          <cell r="B152">
            <v>9.2647723219593292</v>
          </cell>
          <cell r="C152">
            <v>-11.6925015752993</v>
          </cell>
          <cell r="D152">
            <v>-84.684079601990007</v>
          </cell>
          <cell r="E152">
            <v>-79.673079215237493</v>
          </cell>
          <cell r="F152">
            <v>-147.16892906088901</v>
          </cell>
          <cell r="G152">
            <v>17.073772659165002</v>
          </cell>
          <cell r="H152">
            <v>177.18169582772501</v>
          </cell>
          <cell r="I152">
            <v>130.532143674216</v>
          </cell>
          <cell r="J152">
            <v>16.6691474714397</v>
          </cell>
          <cell r="K152">
            <v>58.262486875656201</v>
          </cell>
          <cell r="L152">
            <v>90.663401827636704</v>
          </cell>
          <cell r="M152">
            <v>98.800510821347004</v>
          </cell>
        </row>
        <row r="153">
          <cell r="B153">
            <v>-55.279039353227901</v>
          </cell>
          <cell r="C153">
            <v>-49.925645872715798</v>
          </cell>
          <cell r="D153">
            <v>-2.21890547263681</v>
          </cell>
          <cell r="E153">
            <v>91.455052563827493</v>
          </cell>
          <cell r="F153">
            <v>-228.24074920054801</v>
          </cell>
          <cell r="G153">
            <v>9.5208155830419798</v>
          </cell>
          <cell r="H153">
            <v>44.586603168029797</v>
          </cell>
          <cell r="I153">
            <v>92.064516129032299</v>
          </cell>
          <cell r="J153">
            <v>-263.30726007516802</v>
          </cell>
          <cell r="K153">
            <v>-45.885555722213901</v>
          </cell>
          <cell r="L153">
            <v>80.229817741202595</v>
          </cell>
          <cell r="M153">
            <v>91.377201236725398</v>
          </cell>
        </row>
        <row r="154">
          <cell r="B154">
            <v>-142.58268933539401</v>
          </cell>
          <cell r="C154">
            <v>100.102079395085</v>
          </cell>
          <cell r="D154">
            <v>-112.828358208955</v>
          </cell>
          <cell r="E154">
            <v>-125.640658895325</v>
          </cell>
          <cell r="F154">
            <v>7.4855772368335201</v>
          </cell>
          <cell r="G154">
            <v>-130.18961718130299</v>
          </cell>
          <cell r="H154">
            <v>50.354626082755303</v>
          </cell>
          <cell r="I154">
            <v>10.9334248455731</v>
          </cell>
          <cell r="J154">
            <v>66.443419045138199</v>
          </cell>
          <cell r="K154">
            <v>109.03869806509699</v>
          </cell>
          <cell r="L154">
            <v>-67.787246932902505</v>
          </cell>
          <cell r="M154">
            <v>17.9926065331362</v>
          </cell>
        </row>
        <row r="155">
          <cell r="B155">
            <v>-143.80275829271201</v>
          </cell>
          <cell r="C155">
            <v>17.752993068683001</v>
          </cell>
          <cell r="D155">
            <v>-147.13432835820899</v>
          </cell>
          <cell r="E155">
            <v>-88.768552289685104</v>
          </cell>
          <cell r="F155">
            <v>57.502479932128203</v>
          </cell>
          <cell r="G155">
            <v>25.083879307812101</v>
          </cell>
          <cell r="H155">
            <v>52.008489491665799</v>
          </cell>
          <cell r="I155">
            <v>-11.140242507435399</v>
          </cell>
          <cell r="J155">
            <v>-88.314814125702398</v>
          </cell>
          <cell r="K155">
            <v>-25.237238138093101</v>
          </cell>
          <cell r="L155">
            <v>72.285858534861404</v>
          </cell>
          <cell r="M155">
            <v>-15.073262535287</v>
          </cell>
        </row>
        <row r="156">
          <cell r="B156">
            <v>-60.190583759362703</v>
          </cell>
          <cell r="C156">
            <v>-108.20415879017</v>
          </cell>
          <cell r="D156">
            <v>-137.55223880597001</v>
          </cell>
          <cell r="E156">
            <v>124.487878137739</v>
          </cell>
          <cell r="F156">
            <v>-100.80702212360499</v>
          </cell>
          <cell r="G156">
            <v>-166.781384963422</v>
          </cell>
          <cell r="H156">
            <v>-64.269317044552594</v>
          </cell>
          <cell r="I156">
            <v>-34.163692518874399</v>
          </cell>
          <cell r="J156">
            <v>45.134893759535601</v>
          </cell>
          <cell r="K156">
            <v>-5.3338333083345804</v>
          </cell>
          <cell r="L156">
            <v>-73.706972282526394</v>
          </cell>
          <cell r="M156">
            <v>114.047452614599</v>
          </cell>
        </row>
        <row r="157">
          <cell r="B157">
            <v>-37.630246106289398</v>
          </cell>
          <cell r="C157">
            <v>-76.091997479521098</v>
          </cell>
          <cell r="D157">
            <v>-219.64925373134301</v>
          </cell>
          <cell r="E157">
            <v>104.43724522634599</v>
          </cell>
          <cell r="F157">
            <v>-57.326763688572697</v>
          </cell>
          <cell r="G157">
            <v>16.038546287863198</v>
          </cell>
          <cell r="H157">
            <v>-134.015253476895</v>
          </cell>
          <cell r="I157">
            <v>16.069434911919501</v>
          </cell>
          <cell r="J157">
            <v>-62.403750976816902</v>
          </cell>
          <cell r="K157">
            <v>6.9794010299484999</v>
          </cell>
          <cell r="L157">
            <v>54.170646741051101</v>
          </cell>
          <cell r="M157">
            <v>-0.74835327328942103</v>
          </cell>
        </row>
        <row r="158">
          <cell r="B158">
            <v>100.680537391511</v>
          </cell>
          <cell r="C158">
            <v>31.761814744801502</v>
          </cell>
          <cell r="D158">
            <v>17.460199004975099</v>
          </cell>
          <cell r="E158">
            <v>-137.06219456959599</v>
          </cell>
          <cell r="F158">
            <v>193.51390067219199</v>
          </cell>
          <cell r="G158">
            <v>61.275729353350798</v>
          </cell>
          <cell r="H158">
            <v>119.556406805397</v>
          </cell>
          <cell r="I158">
            <v>89.310340883093104</v>
          </cell>
          <cell r="J158">
            <v>34.8212704201243</v>
          </cell>
          <cell r="K158">
            <v>54.281985900705003</v>
          </cell>
          <cell r="L158">
            <v>186.05654566567401</v>
          </cell>
          <cell r="M158">
            <v>20.581664202177699</v>
          </cell>
        </row>
        <row r="159">
          <cell r="B159">
            <v>8.9016763761740592</v>
          </cell>
          <cell r="C159">
            <v>3.8916194076874699</v>
          </cell>
          <cell r="D159">
            <v>119.98258706467701</v>
          </cell>
          <cell r="E159">
            <v>5.3577439271496301</v>
          </cell>
          <cell r="F159">
            <v>175.42720093976399</v>
          </cell>
          <cell r="G159">
            <v>-79.830008520139799</v>
          </cell>
          <cell r="H159">
            <v>122.674534976015</v>
          </cell>
          <cell r="I159">
            <v>120.797414779227</v>
          </cell>
          <cell r="J159">
            <v>-52.555948349644602</v>
          </cell>
          <cell r="K159">
            <v>36.085295735213201</v>
          </cell>
          <cell r="L159">
            <v>31.0831524208613</v>
          </cell>
          <cell r="M159">
            <v>-79.925930904691498</v>
          </cell>
        </row>
        <row r="160">
          <cell r="B160">
            <v>67.712043752229206</v>
          </cell>
          <cell r="C160">
            <v>-39.933207309388798</v>
          </cell>
          <cell r="D160">
            <v>128.27114427860701</v>
          </cell>
          <cell r="E160">
            <v>-9.9119883668263906</v>
          </cell>
          <cell r="F160">
            <v>-11.779383932650299</v>
          </cell>
          <cell r="G160">
            <v>-154.25278373534701</v>
          </cell>
          <cell r="H160">
            <v>-13.8816302584809</v>
          </cell>
          <cell r="I160">
            <v>156.40848776023799</v>
          </cell>
          <cell r="J160">
            <v>64.962304171473207</v>
          </cell>
          <cell r="K160">
            <v>51.8587570621469</v>
          </cell>
          <cell r="L160">
            <v>-153.01620639167999</v>
          </cell>
          <cell r="M160">
            <v>22.8705471165479</v>
          </cell>
        </row>
        <row r="161">
          <cell r="B161">
            <v>41.1663298062062</v>
          </cell>
          <cell r="C161">
            <v>50.854442344045403</v>
          </cell>
          <cell r="D161">
            <v>-71.300995024875604</v>
          </cell>
          <cell r="E161">
            <v>-23.289089132041301</v>
          </cell>
          <cell r="F161">
            <v>107.10321085949199</v>
          </cell>
          <cell r="G161">
            <v>-54.076093662778703</v>
          </cell>
          <cell r="H161">
            <v>33.991855609621403</v>
          </cell>
          <cell r="I161">
            <v>-128.841569434912</v>
          </cell>
          <cell r="J161">
            <v>45.417333382949401</v>
          </cell>
          <cell r="K161">
            <v>-75.025198740063004</v>
          </cell>
          <cell r="L161">
            <v>-17.5160296864745</v>
          </cell>
          <cell r="M161">
            <v>58.312945288345198</v>
          </cell>
        </row>
        <row r="162">
          <cell r="B162">
            <v>28.778979907264301</v>
          </cell>
          <cell r="C162">
            <v>-18.183994959042199</v>
          </cell>
          <cell r="D162">
            <v>158.997512437811</v>
          </cell>
          <cell r="E162">
            <v>87.508498414741695</v>
          </cell>
          <cell r="F162">
            <v>24.859655419956901</v>
          </cell>
          <cell r="G162">
            <v>22.116755295707598</v>
          </cell>
          <cell r="H162">
            <v>-67.177278531248902</v>
          </cell>
          <cell r="I162">
            <v>17.463852665293999</v>
          </cell>
          <cell r="J162">
            <v>-85.839318274848395</v>
          </cell>
          <cell r="K162">
            <v>-65.883005849707502</v>
          </cell>
          <cell r="L162">
            <v>-23.174231332357198</v>
          </cell>
          <cell r="M162">
            <v>-174.925527624681</v>
          </cell>
        </row>
        <row r="163">
          <cell r="B163">
            <v>-34.168469860896401</v>
          </cell>
          <cell r="C163">
            <v>-18.957781978575898</v>
          </cell>
          <cell r="D163">
            <v>-44.298507462686601</v>
          </cell>
          <cell r="E163">
            <v>-6.3970535650432696</v>
          </cell>
          <cell r="F163">
            <v>-31.777915551784901</v>
          </cell>
          <cell r="G163">
            <v>53.229309281076503</v>
          </cell>
          <cell r="H163">
            <v>139.62031956379201</v>
          </cell>
          <cell r="I163">
            <v>29.630000000000003</v>
          </cell>
          <cell r="J163">
            <v>-292</v>
          </cell>
          <cell r="K163">
            <v>-210</v>
          </cell>
          <cell r="L163">
            <v>-122</v>
          </cell>
          <cell r="M163">
            <v>-66</v>
          </cell>
        </row>
      </sheetData>
      <sheetData sheetId="1">
        <row r="4">
          <cell r="B4">
            <v>-75.873400207540598</v>
          </cell>
          <cell r="C4">
            <v>54.875717017208402</v>
          </cell>
          <cell r="D4">
            <v>-44.912100603105401</v>
          </cell>
          <cell r="E4">
            <v>58.169756761354002</v>
          </cell>
          <cell r="F4">
            <v>-97.690921493367</v>
          </cell>
          <cell r="G4">
            <v>-24.906878569654801</v>
          </cell>
          <cell r="H4">
            <v>15.5459261133603</v>
          </cell>
          <cell r="I4">
            <v>-36.146629663051399</v>
          </cell>
          <cell r="J4">
            <v>44.8240254711299</v>
          </cell>
          <cell r="K4">
            <v>-8.3532096267275104</v>
          </cell>
          <cell r="L4">
            <v>26.112445939452201</v>
          </cell>
          <cell r="M4">
            <v>127.194774095855</v>
          </cell>
        </row>
        <row r="5">
          <cell r="B5">
            <v>79.470771359391193</v>
          </cell>
          <cell r="C5">
            <v>-58.573121092329501</v>
          </cell>
          <cell r="D5">
            <v>-29.321185679455901</v>
          </cell>
          <cell r="E5">
            <v>-51.869365538356902</v>
          </cell>
          <cell r="F5">
            <v>-43.757444945581902</v>
          </cell>
          <cell r="G5">
            <v>-2.5577352868140002</v>
          </cell>
          <cell r="H5">
            <v>-51.962613866396801</v>
          </cell>
          <cell r="I5">
            <v>2.33088723545537</v>
          </cell>
          <cell r="J5">
            <v>-85.595043455812799</v>
          </cell>
          <cell r="K5">
            <v>23.590648813880399</v>
          </cell>
          <cell r="L5">
            <v>-52.583984972259799</v>
          </cell>
          <cell r="M5">
            <v>-49.3696517237736</v>
          </cell>
        </row>
        <row r="6">
          <cell r="B6">
            <v>-32.134209616049802</v>
          </cell>
          <cell r="C6">
            <v>38.342971765064704</v>
          </cell>
          <cell r="D6">
            <v>24.380854613114298</v>
          </cell>
          <cell r="E6">
            <v>-41.398196972274199</v>
          </cell>
          <cell r="F6">
            <v>12.1552417507458</v>
          </cell>
          <cell r="G6">
            <v>-2.8557238639185401</v>
          </cell>
          <cell r="H6">
            <v>-80.400746457489902</v>
          </cell>
          <cell r="I6">
            <v>-58.764238162532102</v>
          </cell>
          <cell r="J6">
            <v>42.190861371654798</v>
          </cell>
          <cell r="K6">
            <v>71.436690058983103</v>
          </cell>
          <cell r="L6">
            <v>-40.553055786116801</v>
          </cell>
          <cell r="M6">
            <v>-51.936824312427397</v>
          </cell>
        </row>
        <row r="7">
          <cell r="B7">
            <v>17.0529228640609</v>
          </cell>
          <cell r="C7">
            <v>-10.875200882121799</v>
          </cell>
          <cell r="D7">
            <v>128.83998460156599</v>
          </cell>
          <cell r="E7">
            <v>-10.3521006973975</v>
          </cell>
          <cell r="F7">
            <v>-14.3991610755337</v>
          </cell>
          <cell r="G7">
            <v>33.647876831388103</v>
          </cell>
          <cell r="H7">
            <v>16.570723684210499</v>
          </cell>
          <cell r="I7">
            <v>-55.592256482726903</v>
          </cell>
          <cell r="J7">
            <v>26.236984768952802</v>
          </cell>
          <cell r="K7">
            <v>-0.68110388771687602</v>
          </cell>
          <cell r="L7">
            <v>26.5370669695514</v>
          </cell>
          <cell r="M7">
            <v>13.9539387963517</v>
          </cell>
        </row>
        <row r="8">
          <cell r="B8">
            <v>-7.8519543410584598</v>
          </cell>
          <cell r="C8">
            <v>44.2339499583573</v>
          </cell>
          <cell r="D8">
            <v>-46.817656871551399</v>
          </cell>
          <cell r="E8">
            <v>44.3919033849294</v>
          </cell>
          <cell r="F8">
            <v>16.2785962268761</v>
          </cell>
          <cell r="G8">
            <v>-46.511050409734302</v>
          </cell>
          <cell r="H8">
            <v>-9.6897140688259196</v>
          </cell>
          <cell r="I8">
            <v>32.947406057923097</v>
          </cell>
          <cell r="J8">
            <v>-16.668100851906001</v>
          </cell>
          <cell r="K8">
            <v>-31.7880053386145</v>
          </cell>
          <cell r="L8">
            <v>80.180857105412599</v>
          </cell>
          <cell r="M8">
            <v>-11.5751663908159</v>
          </cell>
        </row>
        <row r="9">
          <cell r="B9">
            <v>-90.193704600484295</v>
          </cell>
          <cell r="C9">
            <v>-43.370596722542203</v>
          </cell>
          <cell r="D9">
            <v>-6.4545104581034201</v>
          </cell>
          <cell r="E9">
            <v>11.508759993196101</v>
          </cell>
          <cell r="F9">
            <v>-2.6888343633235201</v>
          </cell>
          <cell r="G9">
            <v>78.1971691085175</v>
          </cell>
          <cell r="H9">
            <v>-34.0286563765182</v>
          </cell>
          <cell r="I9">
            <v>10.881446546234701</v>
          </cell>
          <cell r="J9">
            <v>-4.8963084071938701</v>
          </cell>
          <cell r="K9">
            <v>-24.952856589314202</v>
          </cell>
          <cell r="L9">
            <v>-4.7433489144205199</v>
          </cell>
          <cell r="M9">
            <v>-65.485790752544304</v>
          </cell>
        </row>
        <row r="10">
          <cell r="B10">
            <v>39.622967831200299</v>
          </cell>
          <cell r="C10">
            <v>47.274454832314703</v>
          </cell>
          <cell r="D10">
            <v>20.050044912100599</v>
          </cell>
          <cell r="E10">
            <v>-14.944718489539</v>
          </cell>
          <cell r="F10">
            <v>-51.344417181661797</v>
          </cell>
          <cell r="G10">
            <v>158.803079215297</v>
          </cell>
          <cell r="H10">
            <v>-54.396508097165999</v>
          </cell>
          <cell r="I10">
            <v>-4.4268128649992304</v>
          </cell>
          <cell r="J10">
            <v>15.084760347646499</v>
          </cell>
          <cell r="K10">
            <v>-38.762646919533303</v>
          </cell>
          <cell r="L10">
            <v>-23.4266742387838</v>
          </cell>
          <cell r="M10">
            <v>13.811318096982101</v>
          </cell>
        </row>
        <row r="11">
          <cell r="B11">
            <v>35.887236250432402</v>
          </cell>
          <cell r="C11">
            <v>-40.900186512451803</v>
          </cell>
          <cell r="D11">
            <v>-47.510586423713598</v>
          </cell>
          <cell r="E11">
            <v>-74.097635652321799</v>
          </cell>
          <cell r="F11">
            <v>26.009712790543801</v>
          </cell>
          <cell r="G11">
            <v>-2.4832381425373001E-2</v>
          </cell>
          <cell r="H11">
            <v>3.5045546558704399</v>
          </cell>
          <cell r="I11">
            <v>-22.2174927212981</v>
          </cell>
          <cell r="J11">
            <v>63.720850185009901</v>
          </cell>
          <cell r="K11">
            <v>3.0852025659792499</v>
          </cell>
          <cell r="L11">
            <v>18.1861867109344</v>
          </cell>
          <cell r="M11">
            <v>-90.3017924428637</v>
          </cell>
        </row>
        <row r="12">
          <cell r="B12">
            <v>28.260117606364599</v>
          </cell>
          <cell r="C12">
            <v>-42.040375840185803</v>
          </cell>
          <cell r="D12">
            <v>-42.660079558578197</v>
          </cell>
          <cell r="E12">
            <v>-13.8424902194251</v>
          </cell>
          <cell r="F12">
            <v>20.7318190610969</v>
          </cell>
          <cell r="G12">
            <v>-10.454432580084401</v>
          </cell>
          <cell r="H12">
            <v>75.112284919028298</v>
          </cell>
          <cell r="I12">
            <v>-15.7356171147396</v>
          </cell>
          <cell r="J12">
            <v>-22.0893210567077</v>
          </cell>
          <cell r="K12">
            <v>37.958410470573</v>
          </cell>
          <cell r="L12">
            <v>14.506137783408301</v>
          </cell>
          <cell r="M12">
            <v>29.214353628904501</v>
          </cell>
        </row>
        <row r="13">
          <cell r="B13">
            <v>-66.222760290556906</v>
          </cell>
          <cell r="C13">
            <v>-34.819176764536799</v>
          </cell>
          <cell r="D13">
            <v>99.390478634672107</v>
          </cell>
          <cell r="E13">
            <v>-19.721040993366199</v>
          </cell>
          <cell r="F13">
            <v>-6.1524521232730196</v>
          </cell>
          <cell r="G13">
            <v>-32.3565929972684</v>
          </cell>
          <cell r="H13">
            <v>1.1987601214574799</v>
          </cell>
          <cell r="I13">
            <v>2.88253622324758</v>
          </cell>
          <cell r="J13">
            <v>25.152740727992398</v>
          </cell>
          <cell r="K13">
            <v>-27.3242347268265</v>
          </cell>
          <cell r="L13">
            <v>2.6167489406316902</v>
          </cell>
          <cell r="M13">
            <v>-61.777652568933298</v>
          </cell>
        </row>
        <row r="14">
          <cell r="B14">
            <v>57.990314769975797</v>
          </cell>
          <cell r="C14">
            <v>78.249598235756395</v>
          </cell>
          <cell r="D14">
            <v>-49.2429103041191</v>
          </cell>
          <cell r="E14">
            <v>11.6924647048818</v>
          </cell>
          <cell r="F14">
            <v>-1.03949257287137</v>
          </cell>
          <cell r="G14">
            <v>-6.5805810777253502</v>
          </cell>
          <cell r="H14">
            <v>-6.9996204453441404</v>
          </cell>
          <cell r="I14">
            <v>-21.390019239609799</v>
          </cell>
          <cell r="J14">
            <v>-31.847517425350699</v>
          </cell>
          <cell r="K14">
            <v>131.00012916002899</v>
          </cell>
          <cell r="L14">
            <v>27.952470403215202</v>
          </cell>
          <cell r="M14">
            <v>-64.487445856956697</v>
          </cell>
        </row>
        <row r="15">
          <cell r="B15">
            <v>13.005880318229</v>
          </cell>
          <cell r="C15">
            <v>69.508146723128704</v>
          </cell>
          <cell r="D15">
            <v>54.176825356088798</v>
          </cell>
          <cell r="E15">
            <v>-60.136077564211597</v>
          </cell>
          <cell r="F15">
            <v>40.358986367477399</v>
          </cell>
          <cell r="G15">
            <v>-38.167370250807103</v>
          </cell>
          <cell r="H15">
            <v>77.674278846153797</v>
          </cell>
          <cell r="I15">
            <v>60.667767694481803</v>
          </cell>
          <cell r="J15">
            <v>-12.1762326822132</v>
          </cell>
          <cell r="K15">
            <v>-36.530761613639299</v>
          </cell>
          <cell r="L15">
            <v>7.2875802717225104</v>
          </cell>
          <cell r="M15">
            <v>-62.490756065781603</v>
          </cell>
        </row>
        <row r="16">
          <cell r="B16">
            <v>-20.6157039086821</v>
          </cell>
          <cell r="C16">
            <v>2.6170394960644701</v>
          </cell>
          <cell r="D16">
            <v>-13.037341203644299</v>
          </cell>
          <cell r="E16">
            <v>-13.8424902194251</v>
          </cell>
          <cell r="F16">
            <v>83.241872919233202</v>
          </cell>
          <cell r="G16">
            <v>-33.101564440029797</v>
          </cell>
          <cell r="H16">
            <v>12.983932186234799</v>
          </cell>
          <cell r="I16">
            <v>38.877632676689402</v>
          </cell>
          <cell r="J16">
            <v>29.489716891833801</v>
          </cell>
          <cell r="K16">
            <v>-36.112283118784198</v>
          </cell>
          <cell r="L16">
            <v>-3.4694858241230202</v>
          </cell>
          <cell r="M16">
            <v>86.833116174243798</v>
          </cell>
        </row>
        <row r="17">
          <cell r="B17">
            <v>41.957800069180202</v>
          </cell>
          <cell r="C17">
            <v>-8.0247275627866603</v>
          </cell>
          <cell r="D17">
            <v>41.011163865007099</v>
          </cell>
          <cell r="E17">
            <v>60.557918013267603</v>
          </cell>
          <cell r="F17">
            <v>-71.1365186670875</v>
          </cell>
          <cell r="G17">
            <v>-31.611621554507099</v>
          </cell>
          <cell r="H17">
            <v>-34.669154858299599</v>
          </cell>
          <cell r="I17">
            <v>-8.2883557795447196</v>
          </cell>
          <cell r="J17">
            <v>5.1716719731520602</v>
          </cell>
          <cell r="K17">
            <v>-40.018082404098699</v>
          </cell>
          <cell r="L17">
            <v>-30.786772093835999</v>
          </cell>
          <cell r="M17">
            <v>-10.1489593971194</v>
          </cell>
        </row>
        <row r="18">
          <cell r="B18">
            <v>-32.134209616049802</v>
          </cell>
          <cell r="C18">
            <v>9.6482070170911101</v>
          </cell>
          <cell r="D18">
            <v>-16.155524188374201</v>
          </cell>
          <cell r="E18">
            <v>8.5694846062255507</v>
          </cell>
          <cell r="F18">
            <v>-34.191262560959501</v>
          </cell>
          <cell r="G18">
            <v>-8.3685125403526097</v>
          </cell>
          <cell r="H18">
            <v>-64.132085020242897</v>
          </cell>
          <cell r="I18">
            <v>78.3205353038326</v>
          </cell>
          <cell r="J18">
            <v>0.52491179760778295</v>
          </cell>
          <cell r="K18">
            <v>-7.9347311318723897</v>
          </cell>
          <cell r="L18">
            <v>-38.854571665720201</v>
          </cell>
          <cell r="M18">
            <v>-24.411029334084599</v>
          </cell>
        </row>
        <row r="19">
          <cell r="B19">
            <v>-85.212729159460395</v>
          </cell>
          <cell r="C19">
            <v>74.638998697931896</v>
          </cell>
          <cell r="D19">
            <v>59.200564609264703</v>
          </cell>
          <cell r="E19">
            <v>96.564041503657094</v>
          </cell>
          <cell r="F19">
            <v>-53.158693151159099</v>
          </cell>
          <cell r="G19">
            <v>14.129625031040501</v>
          </cell>
          <cell r="H19">
            <v>-19.5533906882591</v>
          </cell>
          <cell r="I19">
            <v>83.423288440910596</v>
          </cell>
          <cell r="J19">
            <v>-34.016005507271302</v>
          </cell>
          <cell r="K19">
            <v>-3.7499461833211298</v>
          </cell>
          <cell r="L19">
            <v>6.7214188982569496</v>
          </cell>
          <cell r="M19">
            <v>-11.4325456914463</v>
          </cell>
        </row>
        <row r="20">
          <cell r="B20">
            <v>-7.8519543410584598</v>
          </cell>
          <cell r="C20">
            <v>-19.996715503994199</v>
          </cell>
          <cell r="D20">
            <v>-37.6363403054023</v>
          </cell>
          <cell r="E20">
            <v>35.2066678006464</v>
          </cell>
          <cell r="F20">
            <v>6.7124138422537003</v>
          </cell>
          <cell r="G20">
            <v>-52.023839086168401</v>
          </cell>
          <cell r="H20">
            <v>14.136829453441299</v>
          </cell>
          <cell r="I20">
            <v>-21.527931486557801</v>
          </cell>
          <cell r="J20">
            <v>-0.55933224335254705</v>
          </cell>
          <cell r="K20">
            <v>33.494639858785</v>
          </cell>
          <cell r="L20">
            <v>-21.445109431654402</v>
          </cell>
          <cell r="M20">
            <v>29.784836426383102</v>
          </cell>
        </row>
        <row r="21">
          <cell r="B21">
            <v>19.8547215496368</v>
          </cell>
          <cell r="C21">
            <v>34.352309117995503</v>
          </cell>
          <cell r="D21">
            <v>-22.045425381752899</v>
          </cell>
          <cell r="E21">
            <v>0.85388671542779504</v>
          </cell>
          <cell r="F21">
            <v>-40.128893006587198</v>
          </cell>
          <cell r="G21">
            <v>-22.522969952818499</v>
          </cell>
          <cell r="H21">
            <v>41.934463562753002</v>
          </cell>
          <cell r="I21">
            <v>172.238775475457</v>
          </cell>
          <cell r="J21">
            <v>-4.1218483779364901</v>
          </cell>
          <cell r="K21">
            <v>-26.208292073879502</v>
          </cell>
          <cell r="L21">
            <v>-8.28185749858023</v>
          </cell>
          <cell r="M21">
            <v>7.39338662534775</v>
          </cell>
        </row>
        <row r="22">
          <cell r="B22">
            <v>-32.445520581113797</v>
          </cell>
          <cell r="C22">
            <v>-39.759997184717697</v>
          </cell>
          <cell r="D22">
            <v>65.956627742846095</v>
          </cell>
          <cell r="E22">
            <v>95.461813233543097</v>
          </cell>
          <cell r="F22">
            <v>33.266816668533203</v>
          </cell>
          <cell r="G22">
            <v>2.0610876583064401</v>
          </cell>
          <cell r="H22">
            <v>0.55826163967610598</v>
          </cell>
          <cell r="I22">
            <v>8.3990261011696994</v>
          </cell>
          <cell r="J22">
            <v>-31.382841407796199</v>
          </cell>
          <cell r="K22">
            <v>-2.2155250355190002</v>
          </cell>
          <cell r="L22">
            <v>55.411297016294597</v>
          </cell>
          <cell r="M22">
            <v>-60.0662041764975</v>
          </cell>
        </row>
        <row r="23">
          <cell r="B23">
            <v>24.680041508128699</v>
          </cell>
          <cell r="C23">
            <v>51.265117479383903</v>
          </cell>
          <cell r="D23">
            <v>-24.124214038239401</v>
          </cell>
          <cell r="E23">
            <v>-47.827861881272298</v>
          </cell>
          <cell r="F23">
            <v>82.747070382097505</v>
          </cell>
          <cell r="G23">
            <v>32.0089396573131</v>
          </cell>
          <cell r="H23">
            <v>-20.706287955465601</v>
          </cell>
          <cell r="I23">
            <v>69.080414758313097</v>
          </cell>
          <cell r="J23">
            <v>36.150073143447202</v>
          </cell>
          <cell r="K23">
            <v>62.509148835407103</v>
          </cell>
          <cell r="L23">
            <v>-9.8388012756104999</v>
          </cell>
          <cell r="M23">
            <v>-1.73433813430996</v>
          </cell>
        </row>
        <row r="24">
          <cell r="B24">
            <v>30.906260809408501</v>
          </cell>
          <cell r="C24">
            <v>-8.7848537812760306</v>
          </cell>
          <cell r="D24">
            <v>-63.6211985114847</v>
          </cell>
          <cell r="E24">
            <v>69.008334750808004</v>
          </cell>
          <cell r="F24">
            <v>-22.975738385884899</v>
          </cell>
          <cell r="G24">
            <v>50.931214303451704</v>
          </cell>
          <cell r="H24">
            <v>-24.164979757085</v>
          </cell>
          <cell r="I24">
            <v>10.743534299286599</v>
          </cell>
          <cell r="J24">
            <v>37.698993201961997</v>
          </cell>
          <cell r="K24">
            <v>-18.3966935032505</v>
          </cell>
          <cell r="L24">
            <v>-84.430562229697301</v>
          </cell>
          <cell r="M24">
            <v>-47.800824030707503</v>
          </cell>
        </row>
        <row r="25">
          <cell r="B25">
            <v>-11.2763749567624</v>
          </cell>
          <cell r="C25">
            <v>29.601520252436998</v>
          </cell>
          <cell r="D25">
            <v>-88.046965225202101</v>
          </cell>
          <cell r="E25">
            <v>28.777002891648198</v>
          </cell>
          <cell r="F25">
            <v>42.832999053155703</v>
          </cell>
          <cell r="G25">
            <v>61.360814502110799</v>
          </cell>
          <cell r="H25">
            <v>-17.759994939271301</v>
          </cell>
          <cell r="I25">
            <v>-46.903784924999599</v>
          </cell>
          <cell r="J25">
            <v>-51.3639101626366</v>
          </cell>
          <cell r="K25">
            <v>15.2210789167779</v>
          </cell>
          <cell r="L25">
            <v>-2.1956227338255201</v>
          </cell>
          <cell r="M25">
            <v>49.323872240025302</v>
          </cell>
        </row>
        <row r="26">
          <cell r="B26">
            <v>-31.044621238325799</v>
          </cell>
          <cell r="C26">
            <v>12.878743445670899</v>
          </cell>
          <cell r="D26">
            <v>-20.4863338893879</v>
          </cell>
          <cell r="E26">
            <v>-56.645688042183998</v>
          </cell>
          <cell r="F26">
            <v>45.142077559788703</v>
          </cell>
          <cell r="G26">
            <v>-10.3054382915322</v>
          </cell>
          <cell r="H26">
            <v>8.1161437246963501</v>
          </cell>
          <cell r="I26">
            <v>-50.351591098700901</v>
          </cell>
          <cell r="J26">
            <v>-72.893898975991704</v>
          </cell>
          <cell r="K26">
            <v>73.250096870022006</v>
          </cell>
          <cell r="L26">
            <v>-74.239657507317304</v>
          </cell>
          <cell r="M26">
            <v>22.653801457900499</v>
          </cell>
        </row>
        <row r="27">
          <cell r="B27">
            <v>-15.1677620200623</v>
          </cell>
          <cell r="C27">
            <v>-27.2179145796432</v>
          </cell>
          <cell r="D27">
            <v>-70.550494033106602</v>
          </cell>
          <cell r="E27">
            <v>13.3458071100527</v>
          </cell>
          <cell r="F27">
            <v>108.31186813410601</v>
          </cell>
          <cell r="G27">
            <v>-17.159175564936699</v>
          </cell>
          <cell r="H27">
            <v>-34.284855769230802</v>
          </cell>
          <cell r="I27">
            <v>67.287555547988404</v>
          </cell>
          <cell r="J27">
            <v>40.3321573014371</v>
          </cell>
          <cell r="K27">
            <v>-58.012657682869097</v>
          </cell>
          <cell r="L27">
            <v>35.454108601633799</v>
          </cell>
          <cell r="M27">
            <v>-8.8653731027925495</v>
          </cell>
        </row>
        <row r="28">
          <cell r="B28">
            <v>9.4258042199930792</v>
          </cell>
          <cell r="C28">
            <v>-64.084036176377396</v>
          </cell>
          <cell r="D28">
            <v>-35.211086872834599</v>
          </cell>
          <cell r="E28">
            <v>-5.0246640585133502</v>
          </cell>
          <cell r="F28">
            <v>-10.1108724203582</v>
          </cell>
          <cell r="G28">
            <v>-38.167370250807103</v>
          </cell>
          <cell r="H28">
            <v>-49.656819331983797</v>
          </cell>
          <cell r="I28">
            <v>-69.383481177532204</v>
          </cell>
          <cell r="J28">
            <v>19.576628517339302</v>
          </cell>
          <cell r="K28">
            <v>-20.768071640762901</v>
          </cell>
          <cell r="L28">
            <v>-65.747236905334006</v>
          </cell>
          <cell r="M28">
            <v>-77.465929499595006</v>
          </cell>
        </row>
        <row r="29">
          <cell r="B29">
            <v>-23.1061916291941</v>
          </cell>
          <cell r="C29">
            <v>-78.906497436920105</v>
          </cell>
          <cell r="D29">
            <v>-26.549467470807102</v>
          </cell>
          <cell r="E29">
            <v>-42.316720530702497</v>
          </cell>
          <cell r="F29">
            <v>-7.6368597346799501</v>
          </cell>
          <cell r="G29">
            <v>-57.9836106282592</v>
          </cell>
          <cell r="H29">
            <v>8.5004428137651704</v>
          </cell>
          <cell r="I29">
            <v>22.052338549026999</v>
          </cell>
          <cell r="J29">
            <v>-39.127441700369999</v>
          </cell>
          <cell r="K29">
            <v>-51.038016101950298</v>
          </cell>
          <cell r="L29">
            <v>-66.879559652265101</v>
          </cell>
          <cell r="M29">
            <v>-11.5751663908159</v>
          </cell>
        </row>
        <row r="30">
          <cell r="B30">
            <v>-19.0591490833622</v>
          </cell>
          <cell r="C30">
            <v>-4.2240964703398296</v>
          </cell>
          <cell r="D30">
            <v>-13.037341203644299</v>
          </cell>
          <cell r="E30">
            <v>48.433407042013897</v>
          </cell>
          <cell r="F30">
            <v>-46.231457631260099</v>
          </cell>
          <cell r="G30">
            <v>104.71815247082201</v>
          </cell>
          <cell r="H30">
            <v>-28.648469129554702</v>
          </cell>
          <cell r="I30">
            <v>-46.490048184155398</v>
          </cell>
          <cell r="J30">
            <v>-9.4656225798120205E-2</v>
          </cell>
          <cell r="K30">
            <v>11.0362939682266</v>
          </cell>
          <cell r="L30">
            <v>-6.0172120047180098</v>
          </cell>
          <cell r="M30">
            <v>3.2573863436278501</v>
          </cell>
        </row>
        <row r="31">
          <cell r="B31">
            <v>4.2891732964372196</v>
          </cell>
          <cell r="C31">
            <v>21.810226512920998</v>
          </cell>
          <cell r="D31">
            <v>59.547029385345802</v>
          </cell>
          <cell r="E31">
            <v>10.039122299710799</v>
          </cell>
          <cell r="F31">
            <v>2.42412518707813</v>
          </cell>
          <cell r="G31">
            <v>-3.74968959523218</v>
          </cell>
          <cell r="H31">
            <v>-1.1070344129554699</v>
          </cell>
          <cell r="I31">
            <v>31.016634600650399</v>
          </cell>
          <cell r="J31">
            <v>11.3673522072111</v>
          </cell>
          <cell r="K31">
            <v>13.9656434322125</v>
          </cell>
          <cell r="L31">
            <v>-39.986894412651303</v>
          </cell>
          <cell r="M31">
            <v>-31.8273057013065</v>
          </cell>
        </row>
        <row r="32">
          <cell r="B32">
            <v>-36.025596679349697</v>
          </cell>
          <cell r="C32">
            <v>-39.569965630095403</v>
          </cell>
          <cell r="D32">
            <v>18.4909534197357</v>
          </cell>
          <cell r="E32">
            <v>-59.401258717468998</v>
          </cell>
          <cell r="F32">
            <v>28.318791297176801</v>
          </cell>
          <cell r="G32">
            <v>78.942140551278897</v>
          </cell>
          <cell r="H32">
            <v>15.802125506072899</v>
          </cell>
          <cell r="I32">
            <v>-54.351046260194401</v>
          </cell>
          <cell r="J32">
            <v>87.419327080285697</v>
          </cell>
          <cell r="K32">
            <v>-69.730055538812607</v>
          </cell>
          <cell r="L32">
            <v>64.328338648377098</v>
          </cell>
          <cell r="M32">
            <v>-35.250202486178097</v>
          </cell>
        </row>
        <row r="33">
          <cell r="B33">
            <v>5.6900726392251801</v>
          </cell>
          <cell r="C33">
            <v>-29.308261680488901</v>
          </cell>
          <cell r="D33">
            <v>-4.0292570255357303</v>
          </cell>
          <cell r="E33">
            <v>12.4272835516244</v>
          </cell>
          <cell r="F33">
            <v>-14.0692927174433</v>
          </cell>
          <cell r="G33">
            <v>15.6195679165632</v>
          </cell>
          <cell r="H33">
            <v>16.314524291498</v>
          </cell>
          <cell r="I33">
            <v>-41.663119540973597</v>
          </cell>
          <cell r="J33">
            <v>-47.801394028052698</v>
          </cell>
          <cell r="K33">
            <v>11.454772463081801</v>
          </cell>
          <cell r="L33">
            <v>-23.568214582150201</v>
          </cell>
          <cell r="M33">
            <v>-12.145649188294501</v>
          </cell>
        </row>
        <row r="34">
          <cell r="B34">
            <v>-15.3234175025943</v>
          </cell>
          <cell r="C34">
            <v>-61.04353130242</v>
          </cell>
          <cell r="D34">
            <v>-24.124214038239401</v>
          </cell>
          <cell r="E34">
            <v>-49.113794863072002</v>
          </cell>
          <cell r="F34">
            <v>14.134451899288299</v>
          </cell>
          <cell r="G34">
            <v>-0.91879811273900602</v>
          </cell>
          <cell r="H34">
            <v>-59.520495951416997</v>
          </cell>
          <cell r="I34">
            <v>-8.7020925203888808</v>
          </cell>
          <cell r="J34">
            <v>42.655537389209201</v>
          </cell>
          <cell r="K34">
            <v>-57.3151935247772</v>
          </cell>
          <cell r="L34">
            <v>-19.746625311257699</v>
          </cell>
          <cell r="M34">
            <v>2.6869035461492401</v>
          </cell>
        </row>
        <row r="35">
          <cell r="B35">
            <v>-22.483569699066098</v>
          </cell>
          <cell r="C35">
            <v>-33.678987436802799</v>
          </cell>
          <cell r="D35">
            <v>3.0732708841267802</v>
          </cell>
          <cell r="E35">
            <v>-86.038441911889805</v>
          </cell>
          <cell r="F35">
            <v>-27.758829578196099</v>
          </cell>
          <cell r="G35">
            <v>-16.116215545070801</v>
          </cell>
          <cell r="H35">
            <v>-84.499936740890703</v>
          </cell>
          <cell r="I35">
            <v>-13.253196669674599</v>
          </cell>
          <cell r="J35">
            <v>15.7043283710524</v>
          </cell>
          <cell r="K35">
            <v>-39.739096740861903</v>
          </cell>
          <cell r="L35">
            <v>-39.703813725918501</v>
          </cell>
          <cell r="M35">
            <v>-85.452688664295493</v>
          </cell>
        </row>
        <row r="36">
          <cell r="B36">
            <v>12.538913870632999</v>
          </cell>
          <cell r="C36">
            <v>49.744865042405202</v>
          </cell>
          <cell r="D36">
            <v>-9.3994610547927593</v>
          </cell>
          <cell r="E36">
            <v>-84.752508930090102</v>
          </cell>
          <cell r="F36">
            <v>17.2682013011474</v>
          </cell>
          <cell r="G36">
            <v>-65.731313632977404</v>
          </cell>
          <cell r="H36">
            <v>67.682502530364403</v>
          </cell>
          <cell r="I36">
            <v>8.6748505950658092</v>
          </cell>
          <cell r="J36">
            <v>-82.961879356337704</v>
          </cell>
          <cell r="K36">
            <v>45.630516209583703</v>
          </cell>
          <cell r="L36">
            <v>-55.273251496221199</v>
          </cell>
          <cell r="M36">
            <v>-84.026481670598997</v>
          </cell>
        </row>
        <row r="37">
          <cell r="B37">
            <v>10.671048080248999</v>
          </cell>
          <cell r="C37">
            <v>73.308777815575596</v>
          </cell>
          <cell r="D37">
            <v>10.868728345951499</v>
          </cell>
          <cell r="E37">
            <v>-30.559618982820201</v>
          </cell>
          <cell r="F37">
            <v>5.7228087679824098</v>
          </cell>
          <cell r="G37">
            <v>-22.373975664266201</v>
          </cell>
          <cell r="H37">
            <v>-1.2351341093117501</v>
          </cell>
          <cell r="I37">
            <v>39.153457170585497</v>
          </cell>
          <cell r="J37">
            <v>37.389209190259002</v>
          </cell>
          <cell r="K37">
            <v>-87.027166659491101</v>
          </cell>
          <cell r="L37">
            <v>25.404744222620199</v>
          </cell>
          <cell r="M37">
            <v>-9.4358559002711608</v>
          </cell>
        </row>
        <row r="38">
          <cell r="B38">
            <v>27.326184711172601</v>
          </cell>
          <cell r="C38">
            <v>19.5298478574529</v>
          </cell>
          <cell r="D38">
            <v>3.5929680482484301</v>
          </cell>
          <cell r="E38">
            <v>58.169756761354002</v>
          </cell>
          <cell r="F38">
            <v>30.462935624764601</v>
          </cell>
          <cell r="G38">
            <v>-26.694810032282099</v>
          </cell>
          <cell r="H38">
            <v>31.045989372469599</v>
          </cell>
          <cell r="I38">
            <v>-58.626325915584097</v>
          </cell>
          <cell r="J38">
            <v>-8.9235005593322398</v>
          </cell>
          <cell r="K38">
            <v>27.7754337624317</v>
          </cell>
          <cell r="L38">
            <v>-38.429950635620997</v>
          </cell>
          <cell r="M38">
            <v>23.937387752227298</v>
          </cell>
        </row>
        <row r="39">
          <cell r="B39">
            <v>-15.6347284676583</v>
          </cell>
          <cell r="C39">
            <v>-41.4702811763188</v>
          </cell>
          <cell r="D39">
            <v>14.160143718721899</v>
          </cell>
          <cell r="E39">
            <v>36.125191359074698</v>
          </cell>
          <cell r="F39">
            <v>5.39294040989199</v>
          </cell>
          <cell r="G39">
            <v>-78.246833871368295</v>
          </cell>
          <cell r="H39">
            <v>27.971596659919001</v>
          </cell>
          <cell r="I39">
            <v>-16.149353855583701</v>
          </cell>
          <cell r="J39">
            <v>-36.494277600894897</v>
          </cell>
          <cell r="K39">
            <v>23.730141645498801</v>
          </cell>
          <cell r="L39">
            <v>-40.4115154427504</v>
          </cell>
          <cell r="M39">
            <v>43.904285663978598</v>
          </cell>
        </row>
        <row r="40">
          <cell r="B40">
            <v>-13.9225181598063</v>
          </cell>
          <cell r="C40">
            <v>44.614013067602002</v>
          </cell>
          <cell r="D40">
            <v>-4.4912100603101697E-2</v>
          </cell>
          <cell r="E40">
            <v>-45.255995917673097</v>
          </cell>
          <cell r="F40">
            <v>138.00002036224399</v>
          </cell>
          <cell r="G40">
            <v>-50.5338962006456</v>
          </cell>
          <cell r="H40">
            <v>-36.590650303643699</v>
          </cell>
          <cell r="I40">
            <v>-16.563090596427902</v>
          </cell>
          <cell r="J40">
            <v>-19.765940968935499</v>
          </cell>
          <cell r="K40">
            <v>44.654066388255103</v>
          </cell>
          <cell r="L40">
            <v>33.331003451138002</v>
          </cell>
          <cell r="M40">
            <v>7.9638694228263498</v>
          </cell>
        </row>
        <row r="41">
          <cell r="B41">
            <v>-40.228294707713601</v>
          </cell>
          <cell r="C41">
            <v>-60.473436638552897</v>
          </cell>
          <cell r="D41">
            <v>-7.3206723983061703</v>
          </cell>
          <cell r="E41">
            <v>-70.239836706922901</v>
          </cell>
          <cell r="F41">
            <v>-26.7692245039248</v>
          </cell>
          <cell r="G41">
            <v>-46.213061832629698</v>
          </cell>
          <cell r="H41">
            <v>-17.119496457489898</v>
          </cell>
          <cell r="I41">
            <v>67.5633800418845</v>
          </cell>
          <cell r="J41">
            <v>-5.9805524481542003</v>
          </cell>
          <cell r="K41">
            <v>59.3008137081844</v>
          </cell>
          <cell r="L41">
            <v>-11.254204709274401</v>
          </cell>
          <cell r="M41">
            <v>-3.5884072261154398</v>
          </cell>
        </row>
        <row r="42">
          <cell r="B42">
            <v>-51.746800415081303</v>
          </cell>
          <cell r="C42">
            <v>-1.94371781487173</v>
          </cell>
          <cell r="D42">
            <v>-57.558064930065399</v>
          </cell>
          <cell r="E42">
            <v>67.538697057322693</v>
          </cell>
          <cell r="F42">
            <v>-55.962574194927797</v>
          </cell>
          <cell r="G42">
            <v>22.622299478519999</v>
          </cell>
          <cell r="H42">
            <v>68.451100708501997</v>
          </cell>
          <cell r="I42">
            <v>-12.563635434934399</v>
          </cell>
          <cell r="J42">
            <v>-2.4180363135702598</v>
          </cell>
          <cell r="K42">
            <v>-40.4365608989538</v>
          </cell>
          <cell r="L42">
            <v>-75.371980254248399</v>
          </cell>
          <cell r="M42">
            <v>-42.5238581540304</v>
          </cell>
        </row>
        <row r="43">
          <cell r="B43">
            <v>-13.9225181598063</v>
          </cell>
          <cell r="C43">
            <v>-21.706999495595301</v>
          </cell>
          <cell r="D43">
            <v>-12.6908764275632</v>
          </cell>
          <cell r="E43">
            <v>12.7946929749957</v>
          </cell>
          <cell r="F43">
            <v>41.183657262703498</v>
          </cell>
          <cell r="G43">
            <v>0.571144772783716</v>
          </cell>
          <cell r="H43">
            <v>-3.6690283400809802</v>
          </cell>
          <cell r="I43">
            <v>18.604532375325601</v>
          </cell>
          <cell r="J43">
            <v>1.29937182686516</v>
          </cell>
          <cell r="K43">
            <v>43.538123735308098</v>
          </cell>
          <cell r="L43">
            <v>52.722030492333197</v>
          </cell>
          <cell r="M43">
            <v>59.877803993379601</v>
          </cell>
        </row>
        <row r="44">
          <cell r="B44">
            <v>2.5769629885852599</v>
          </cell>
          <cell r="C44">
            <v>9.8382385717134504</v>
          </cell>
          <cell r="D44">
            <v>-27.415629411009899</v>
          </cell>
          <cell r="E44">
            <v>-1.71797924817146</v>
          </cell>
          <cell r="F44">
            <v>13.9695177202431</v>
          </cell>
          <cell r="G44">
            <v>6.6799106034268796</v>
          </cell>
          <cell r="H44">
            <v>-27.879870951417001</v>
          </cell>
          <cell r="I44">
            <v>18.742444622273698</v>
          </cell>
          <cell r="J44">
            <v>-2.4180363135702598</v>
          </cell>
          <cell r="K44">
            <v>-15.8858225341198</v>
          </cell>
          <cell r="L44">
            <v>-47.205451924337098</v>
          </cell>
          <cell r="M44">
            <v>-60.0662041764975</v>
          </cell>
        </row>
        <row r="45">
          <cell r="B45">
            <v>-5.5171221030785196</v>
          </cell>
          <cell r="C45">
            <v>-22.0870626048399</v>
          </cell>
          <cell r="D45">
            <v>-3.6827922494546401</v>
          </cell>
          <cell r="E45">
            <v>-45.255995917673097</v>
          </cell>
          <cell r="F45">
            <v>-21.491330774478001</v>
          </cell>
          <cell r="G45">
            <v>-32.8035758629252</v>
          </cell>
          <cell r="H45">
            <v>-36.0782515182186</v>
          </cell>
          <cell r="I45">
            <v>-62.625781077077598</v>
          </cell>
          <cell r="J45">
            <v>50.555029687634502</v>
          </cell>
          <cell r="K45">
            <v>-16.304301028974901</v>
          </cell>
          <cell r="L45">
            <v>22.5739373552925</v>
          </cell>
          <cell r="M45">
            <v>-3.16054512800648</v>
          </cell>
        </row>
        <row r="46">
          <cell r="B46">
            <v>60.480802490487697</v>
          </cell>
          <cell r="C46">
            <v>-50.401764243568799</v>
          </cell>
          <cell r="D46">
            <v>-62.4085717952008</v>
          </cell>
          <cell r="E46">
            <v>-81.262119408062603</v>
          </cell>
          <cell r="F46">
            <v>-29.573105547693501</v>
          </cell>
          <cell r="G46">
            <v>9.80879066302459</v>
          </cell>
          <cell r="H46">
            <v>-4.0533274291497996</v>
          </cell>
          <cell r="I46">
            <v>-2.9097781485706502</v>
          </cell>
          <cell r="J46">
            <v>20.9706565700026</v>
          </cell>
          <cell r="K46">
            <v>-33.0434408231799</v>
          </cell>
          <cell r="L46">
            <v>50.315844655104598</v>
          </cell>
          <cell r="M46">
            <v>-36.819030179244301</v>
          </cell>
        </row>
        <row r="47">
          <cell r="B47">
            <v>-39.916983742649599</v>
          </cell>
          <cell r="C47">
            <v>91.931870168564998</v>
          </cell>
          <cell r="D47">
            <v>68.381881175413795</v>
          </cell>
          <cell r="E47">
            <v>-14.5773090661677</v>
          </cell>
          <cell r="F47">
            <v>-39.963958827542001</v>
          </cell>
          <cell r="G47">
            <v>10.851750682890501</v>
          </cell>
          <cell r="H47">
            <v>-34.925354251012202</v>
          </cell>
          <cell r="I47">
            <v>-1.2548311851940099</v>
          </cell>
          <cell r="J47">
            <v>68.832286378108606</v>
          </cell>
          <cell r="K47">
            <v>-42.807939036466202</v>
          </cell>
          <cell r="L47">
            <v>15.213839500240301</v>
          </cell>
          <cell r="M47">
            <v>24.507870549705999</v>
          </cell>
        </row>
        <row r="48">
          <cell r="B48">
            <v>56.433759944655797</v>
          </cell>
          <cell r="C48">
            <v>122.526950462762</v>
          </cell>
          <cell r="D48">
            <v>29.058129090209199</v>
          </cell>
          <cell r="E48">
            <v>10.773941146453501</v>
          </cell>
          <cell r="F48">
            <v>93.797660378126906</v>
          </cell>
          <cell r="G48">
            <v>-53.066799106034303</v>
          </cell>
          <cell r="H48">
            <v>-1.87563259109312</v>
          </cell>
          <cell r="I48">
            <v>53.634243100131101</v>
          </cell>
          <cell r="J48">
            <v>-30.143705360984399</v>
          </cell>
          <cell r="K48">
            <v>10.6178154733715</v>
          </cell>
          <cell r="L48">
            <v>4.3152330610283496</v>
          </cell>
          <cell r="M48">
            <v>-14.712821776948299</v>
          </cell>
        </row>
        <row r="49">
          <cell r="B49">
            <v>31.6845382220685</v>
          </cell>
          <cell r="C49">
            <v>-19.996715503994199</v>
          </cell>
          <cell r="D49">
            <v>51.751571923521098</v>
          </cell>
          <cell r="E49">
            <v>21.9799285592788</v>
          </cell>
          <cell r="F49">
            <v>93.797660378126906</v>
          </cell>
          <cell r="G49">
            <v>16.960516513533701</v>
          </cell>
          <cell r="H49">
            <v>-34.541055161943298</v>
          </cell>
          <cell r="I49">
            <v>89.215602812728804</v>
          </cell>
          <cell r="J49">
            <v>16.6336804061613</v>
          </cell>
          <cell r="K49">
            <v>-4.8658888362681303</v>
          </cell>
          <cell r="L49">
            <v>116.556725350574</v>
          </cell>
          <cell r="M49">
            <v>-7.1539247103567298</v>
          </cell>
        </row>
        <row r="50">
          <cell r="B50">
            <v>-8.7858872362504297</v>
          </cell>
          <cell r="C50">
            <v>51.075085924761602</v>
          </cell>
          <cell r="D50">
            <v>-53.054022841011196</v>
          </cell>
          <cell r="E50">
            <v>15.366558938595</v>
          </cell>
          <cell r="F50">
            <v>-34.191262560959501</v>
          </cell>
          <cell r="G50">
            <v>39.160665507822202</v>
          </cell>
          <cell r="H50">
            <v>46.417952935222701</v>
          </cell>
          <cell r="I50">
            <v>22.4660752898711</v>
          </cell>
          <cell r="J50">
            <v>-44.858445916874601</v>
          </cell>
          <cell r="K50">
            <v>-47.829680974727701</v>
          </cell>
          <cell r="L50">
            <v>-27.106723166309902</v>
          </cell>
          <cell r="M50">
            <v>-35.107581786808502</v>
          </cell>
        </row>
        <row r="51">
          <cell r="B51">
            <v>-85.057073676928397</v>
          </cell>
          <cell r="C51">
            <v>26.370983823857198</v>
          </cell>
          <cell r="D51">
            <v>-53.746952393173402</v>
          </cell>
          <cell r="E51">
            <v>-19.904745705051901</v>
          </cell>
          <cell r="F51">
            <v>-71.466387025177895</v>
          </cell>
          <cell r="G51">
            <v>46.610379935435802</v>
          </cell>
          <cell r="H51">
            <v>5.2979504048582902</v>
          </cell>
          <cell r="I51">
            <v>43.704561319871303</v>
          </cell>
          <cell r="J51">
            <v>22.6744686343688</v>
          </cell>
          <cell r="K51">
            <v>75.760967839152698</v>
          </cell>
          <cell r="L51">
            <v>8.9860643921191699</v>
          </cell>
          <cell r="M51">
            <v>89.542909462267104</v>
          </cell>
        </row>
        <row r="52">
          <cell r="B52">
            <v>-29.4880664130059</v>
          </cell>
          <cell r="C52">
            <v>25.9909207146125</v>
          </cell>
          <cell r="D52">
            <v>41.184396253047602</v>
          </cell>
          <cell r="E52">
            <v>7.4672563361115802</v>
          </cell>
          <cell r="F52">
            <v>-63.054743893872001</v>
          </cell>
          <cell r="G52">
            <v>6.8289048919791497</v>
          </cell>
          <cell r="H52">
            <v>-20.321988866396801</v>
          </cell>
          <cell r="I52">
            <v>70.597449474741595</v>
          </cell>
          <cell r="J52">
            <v>84.011702951553204</v>
          </cell>
          <cell r="K52">
            <v>-16.8622723554484</v>
          </cell>
          <cell r="L52">
            <v>-34.466821021362101</v>
          </cell>
          <cell r="M52">
            <v>-35.6780645842871</v>
          </cell>
        </row>
        <row r="53">
          <cell r="B53">
            <v>-62.953995157385002</v>
          </cell>
          <cell r="C53">
            <v>-41.850344285563502</v>
          </cell>
          <cell r="D53">
            <v>13.4672141665597</v>
          </cell>
          <cell r="E53">
            <v>16.652491920394599</v>
          </cell>
          <cell r="F53">
            <v>-39.963958827542001</v>
          </cell>
          <cell r="G53">
            <v>60.615843059349402</v>
          </cell>
          <cell r="H53">
            <v>57.178327429149803</v>
          </cell>
          <cell r="I53">
            <v>3.5720974579878502</v>
          </cell>
          <cell r="J53">
            <v>8.7341881077359993</v>
          </cell>
          <cell r="K53">
            <v>30.425797563180801</v>
          </cell>
          <cell r="L53">
            <v>68.574548949368705</v>
          </cell>
          <cell r="M53">
            <v>30.925802021340299</v>
          </cell>
        </row>
        <row r="54">
          <cell r="B54">
            <v>-13.611207194742301</v>
          </cell>
          <cell r="C54">
            <v>-49.071543361212399</v>
          </cell>
          <cell r="D54">
            <v>-46.4711920954703</v>
          </cell>
          <cell r="E54">
            <v>-72.995407382207901</v>
          </cell>
          <cell r="F54">
            <v>-30.2328422638743</v>
          </cell>
          <cell r="G54">
            <v>17.407499379190501</v>
          </cell>
          <cell r="H54">
            <v>0.94256072874493202</v>
          </cell>
          <cell r="I54">
            <v>3.9858341988320101</v>
          </cell>
          <cell r="J54">
            <v>8.2695120901815695</v>
          </cell>
          <cell r="K54">
            <v>10.7573083049899</v>
          </cell>
          <cell r="L54">
            <v>23.84780044559</v>
          </cell>
          <cell r="M54">
            <v>-9.4358559002711608</v>
          </cell>
        </row>
        <row r="55">
          <cell r="B55">
            <v>-3.1822898650985798</v>
          </cell>
          <cell r="C55">
            <v>-9.5449799997654008</v>
          </cell>
          <cell r="D55">
            <v>-32.266136276145303</v>
          </cell>
          <cell r="E55">
            <v>-73.913930940636206</v>
          </cell>
          <cell r="F55">
            <v>-23.635475102065701</v>
          </cell>
          <cell r="G55">
            <v>-9.8584554258753396</v>
          </cell>
          <cell r="H55">
            <v>-15.4542004048583</v>
          </cell>
          <cell r="I55">
            <v>8.9506750889619209</v>
          </cell>
          <cell r="J55">
            <v>-19.456156957232601</v>
          </cell>
          <cell r="K55">
            <v>38.795367460283302</v>
          </cell>
          <cell r="L55">
            <v>-62.633349351273402</v>
          </cell>
          <cell r="M55">
            <v>82.982357291263199</v>
          </cell>
        </row>
        <row r="56">
          <cell r="B56">
            <v>-14.3894846074023</v>
          </cell>
          <cell r="C56">
            <v>11.168459454069801</v>
          </cell>
          <cell r="D56">
            <v>-39.195431797767199</v>
          </cell>
          <cell r="E56">
            <v>-13.4750807960537</v>
          </cell>
          <cell r="F56">
            <v>26.6694495067246</v>
          </cell>
          <cell r="G56">
            <v>-15.371244102309401</v>
          </cell>
          <cell r="H56">
            <v>-96.285108805668003</v>
          </cell>
          <cell r="I56">
            <v>-59.040062656428198</v>
          </cell>
          <cell r="J56">
            <v>36.459857155150203</v>
          </cell>
          <cell r="K56">
            <v>103.380548499591</v>
          </cell>
          <cell r="L56">
            <v>1.3428858503341901</v>
          </cell>
          <cell r="M56">
            <v>-20.702891150473601</v>
          </cell>
        </row>
        <row r="57">
          <cell r="B57">
            <v>90.677966101694906</v>
          </cell>
          <cell r="C57">
            <v>-78.146371218430701</v>
          </cell>
          <cell r="D57">
            <v>-45.778262543308102</v>
          </cell>
          <cell r="E57">
            <v>-14.3936043544821</v>
          </cell>
          <cell r="F57">
            <v>-14.564095254579</v>
          </cell>
          <cell r="G57">
            <v>49.590265706481297</v>
          </cell>
          <cell r="H57">
            <v>-19.2971912955466</v>
          </cell>
          <cell r="I57">
            <v>-19.321335535389</v>
          </cell>
          <cell r="J57">
            <v>-17.1327768694605</v>
          </cell>
          <cell r="K57">
            <v>-25.510827915787701</v>
          </cell>
          <cell r="L57">
            <v>-17.623520160761899</v>
          </cell>
          <cell r="M57">
            <v>58.451596999683098</v>
          </cell>
        </row>
        <row r="58">
          <cell r="B58">
            <v>-73.6942234520927</v>
          </cell>
          <cell r="C58">
            <v>-69.784982815047698</v>
          </cell>
          <cell r="D58">
            <v>27.4990375978442</v>
          </cell>
          <cell r="E58">
            <v>-20.823269263480199</v>
          </cell>
          <cell r="F58">
            <v>7.0422822003441299</v>
          </cell>
          <cell r="G58">
            <v>-60.665507822200098</v>
          </cell>
          <cell r="H58">
            <v>-64.900683198380605</v>
          </cell>
          <cell r="I58">
            <v>9.5023240767541299</v>
          </cell>
          <cell r="J58">
            <v>22.519576628517299</v>
          </cell>
          <cell r="K58">
            <v>-7.9347311318723897</v>
          </cell>
          <cell r="L58">
            <v>-43.808483683543798</v>
          </cell>
          <cell r="M58">
            <v>25.6488361446632</v>
          </cell>
        </row>
        <row r="59">
          <cell r="B59">
            <v>-32.134209616049802</v>
          </cell>
          <cell r="C59">
            <v>35.1124353364849</v>
          </cell>
          <cell r="D59">
            <v>41.011163865007099</v>
          </cell>
          <cell r="E59">
            <v>-17.7002891648239</v>
          </cell>
          <cell r="F59">
            <v>-55.632705836837303</v>
          </cell>
          <cell r="G59">
            <v>49.7392599950335</v>
          </cell>
          <cell r="H59">
            <v>139.41833248987899</v>
          </cell>
          <cell r="I59">
            <v>-5.5301108405836503</v>
          </cell>
          <cell r="J59">
            <v>1.4542638327166399</v>
          </cell>
          <cell r="K59">
            <v>9.6413656520428894</v>
          </cell>
          <cell r="L59">
            <v>-14.3680922633349</v>
          </cell>
          <cell r="M59">
            <v>-54.789238299820397</v>
          </cell>
        </row>
        <row r="60">
          <cell r="B60">
            <v>-63.576617087513</v>
          </cell>
          <cell r="C60">
            <v>2.80707105068681</v>
          </cell>
          <cell r="D60">
            <v>-29.667650455537</v>
          </cell>
          <cell r="E60">
            <v>14.815444803538</v>
          </cell>
          <cell r="F60">
            <v>22.381160851549101</v>
          </cell>
          <cell r="G60">
            <v>-32.952570151477502</v>
          </cell>
          <cell r="H60">
            <v>52.182439271255099</v>
          </cell>
          <cell r="I60">
            <v>25.500144722728301</v>
          </cell>
          <cell r="J60">
            <v>69.606746407366003</v>
          </cell>
          <cell r="K60">
            <v>2.38773840788738</v>
          </cell>
          <cell r="L60">
            <v>-46.922371237604303</v>
          </cell>
          <cell r="M60">
            <v>-33.110891995633303</v>
          </cell>
        </row>
        <row r="61">
          <cell r="B61">
            <v>49.117952265652001</v>
          </cell>
          <cell r="C61">
            <v>-89.738296050393501</v>
          </cell>
          <cell r="D61">
            <v>-11.6514820993199</v>
          </cell>
          <cell r="E61">
            <v>47.514883483585599</v>
          </cell>
          <cell r="F61">
            <v>8.5266898117510603</v>
          </cell>
          <cell r="G61">
            <v>-37.273404519493397</v>
          </cell>
          <cell r="H61">
            <v>11.959134615384601</v>
          </cell>
          <cell r="I61">
            <v>94.318355949806801</v>
          </cell>
          <cell r="J61">
            <v>-15.119180793391299</v>
          </cell>
          <cell r="K61">
            <v>46.467473199293899</v>
          </cell>
          <cell r="L61">
            <v>53.712812895897898</v>
          </cell>
          <cell r="M61">
            <v>-76.752826002746801</v>
          </cell>
        </row>
        <row r="62">
          <cell r="B62">
            <v>-35.402974749221698</v>
          </cell>
          <cell r="C62">
            <v>-88.788138277281803</v>
          </cell>
          <cell r="D62">
            <v>30.963685358655201</v>
          </cell>
          <cell r="E62">
            <v>-26.33441061405</v>
          </cell>
          <cell r="F62">
            <v>46.296616813105203</v>
          </cell>
          <cell r="G62">
            <v>44.971442761360798</v>
          </cell>
          <cell r="H62">
            <v>63.199013157894697</v>
          </cell>
          <cell r="I62">
            <v>-28.423543833960501</v>
          </cell>
          <cell r="J62">
            <v>-42.689957834954001</v>
          </cell>
          <cell r="K62">
            <v>-47.969173806346099</v>
          </cell>
          <cell r="L62">
            <v>-38.429950635620997</v>
          </cell>
          <cell r="M62">
            <v>27.6455259358383</v>
          </cell>
        </row>
        <row r="63">
          <cell r="B63">
            <v>4.4448287789692102</v>
          </cell>
          <cell r="C63">
            <v>15.729216765006001</v>
          </cell>
          <cell r="D63">
            <v>-9.0529962787116602</v>
          </cell>
          <cell r="E63">
            <v>-36.805579180132703</v>
          </cell>
          <cell r="F63">
            <v>-68.167703444273599</v>
          </cell>
          <cell r="G63">
            <v>-27.588775763595699</v>
          </cell>
          <cell r="H63">
            <v>-40.6898405870445</v>
          </cell>
          <cell r="I63">
            <v>-25.251562154155199</v>
          </cell>
          <cell r="J63">
            <v>96.867739437225694</v>
          </cell>
          <cell r="K63">
            <v>-15.467344039264599</v>
          </cell>
          <cell r="L63">
            <v>-41.968459219780698</v>
          </cell>
          <cell r="M63">
            <v>-24.838891432193499</v>
          </cell>
        </row>
        <row r="64">
          <cell r="B64">
            <v>-23.573158076790001</v>
          </cell>
          <cell r="C64">
            <v>102.953700336661</v>
          </cell>
          <cell r="D64">
            <v>-79.731810599255795</v>
          </cell>
          <cell r="E64">
            <v>-99.081476441571695</v>
          </cell>
          <cell r="F64">
            <v>-58.1067185225156</v>
          </cell>
          <cell r="G64">
            <v>-45.766078966972898</v>
          </cell>
          <cell r="H64">
            <v>32.711285425101202</v>
          </cell>
          <cell r="I64">
            <v>-46.076311443311297</v>
          </cell>
          <cell r="J64">
            <v>24.533172704586502</v>
          </cell>
          <cell r="K64">
            <v>5.45658070349163</v>
          </cell>
          <cell r="L64">
            <v>15.496920186973</v>
          </cell>
          <cell r="M64">
            <v>-34.6797196886995</v>
          </cell>
        </row>
        <row r="65">
          <cell r="B65">
            <v>-2.5596679349706002</v>
          </cell>
          <cell r="C65">
            <v>14.779058991894299</v>
          </cell>
          <cell r="D65">
            <v>-45.951494931348599</v>
          </cell>
          <cell r="E65">
            <v>-32.2129613879912</v>
          </cell>
          <cell r="F65">
            <v>-42.437971513220198</v>
          </cell>
          <cell r="G65">
            <v>0.42215048423144302</v>
          </cell>
          <cell r="H65">
            <v>51.926239878542503</v>
          </cell>
          <cell r="I65">
            <v>21.500689561234701</v>
          </cell>
          <cell r="J65">
            <v>32.277772997160298</v>
          </cell>
          <cell r="K65">
            <v>92.081629138502606</v>
          </cell>
          <cell r="L65">
            <v>-28.6636669433402</v>
          </cell>
          <cell r="M65">
            <v>-2.16220023241892</v>
          </cell>
        </row>
        <row r="66">
          <cell r="B66">
            <v>2.10999654098927</v>
          </cell>
          <cell r="C66">
            <v>-77.386244999941297</v>
          </cell>
          <cell r="D66">
            <v>-4.4912100603101697E-2</v>
          </cell>
          <cell r="E66">
            <v>8.5694846062255507</v>
          </cell>
          <cell r="F66">
            <v>-45.076918377943599</v>
          </cell>
          <cell r="G66">
            <v>77.452197665756202</v>
          </cell>
          <cell r="H66">
            <v>13.624430668016201</v>
          </cell>
          <cell r="I66">
            <v>17.7770588936373</v>
          </cell>
          <cell r="J66">
            <v>-96.902159882970494</v>
          </cell>
          <cell r="K66">
            <v>19.545356696947501</v>
          </cell>
          <cell r="L66">
            <v>32.764842077672398</v>
          </cell>
          <cell r="M66">
            <v>56.169665809768603</v>
          </cell>
        </row>
        <row r="67">
          <cell r="B67">
            <v>-55.949498443445201</v>
          </cell>
          <cell r="C67">
            <v>-75.865992562962603</v>
          </cell>
          <cell r="D67">
            <v>42.050558193250403</v>
          </cell>
          <cell r="E67">
            <v>-6.4943017519986403</v>
          </cell>
          <cell r="F67">
            <v>-73.775465531810895</v>
          </cell>
          <cell r="G67">
            <v>-5.09063819220263</v>
          </cell>
          <cell r="H67">
            <v>-7.3839195344129598</v>
          </cell>
          <cell r="I67">
            <v>-3.1856026424667498</v>
          </cell>
          <cell r="J67">
            <v>58.144737974356801</v>
          </cell>
          <cell r="K67">
            <v>110.494682912128</v>
          </cell>
          <cell r="L67">
            <v>-29.229828316805701</v>
          </cell>
          <cell r="M67">
            <v>-31.8273057013065</v>
          </cell>
        </row>
        <row r="68">
          <cell r="B68">
            <v>-63.109650639917</v>
          </cell>
          <cell r="C68">
            <v>53.545496134852002</v>
          </cell>
          <cell r="D68">
            <v>13.9869113306814</v>
          </cell>
          <cell r="E68">
            <v>42.371151556387098</v>
          </cell>
          <cell r="F68">
            <v>-25.449751071563099</v>
          </cell>
          <cell r="G68">
            <v>88.179786441519795</v>
          </cell>
          <cell r="H68">
            <v>-50.681616902834001</v>
          </cell>
          <cell r="I68">
            <v>34.464440774351701</v>
          </cell>
          <cell r="J68">
            <v>50.090353670079999</v>
          </cell>
          <cell r="K68">
            <v>-76.425711456494597</v>
          </cell>
          <cell r="L68">
            <v>-32.060635184133503</v>
          </cell>
          <cell r="M68">
            <v>-25.694615628411501</v>
          </cell>
        </row>
        <row r="69">
          <cell r="B69">
            <v>-60.930473884469002</v>
          </cell>
          <cell r="C69">
            <v>72.928714706330894</v>
          </cell>
          <cell r="D69">
            <v>-20.4863338893879</v>
          </cell>
          <cell r="E69">
            <v>-26.5181153257357</v>
          </cell>
          <cell r="F69">
            <v>24.030502642001199</v>
          </cell>
          <cell r="G69">
            <v>11.7457164142041</v>
          </cell>
          <cell r="H69">
            <v>-56.830402327935197</v>
          </cell>
          <cell r="I69">
            <v>-20.286721264025299</v>
          </cell>
          <cell r="J69">
            <v>-82.3423113329318</v>
          </cell>
          <cell r="K69">
            <v>-30.672062685667498</v>
          </cell>
          <cell r="L69">
            <v>-35.032982394827698</v>
          </cell>
          <cell r="M69">
            <v>-43.664823748987601</v>
          </cell>
        </row>
        <row r="70">
          <cell r="B70">
            <v>29.1940505015566</v>
          </cell>
          <cell r="C70">
            <v>-46.221070041877297</v>
          </cell>
          <cell r="D70">
            <v>-57.904529706146498</v>
          </cell>
          <cell r="E70">
            <v>78.928389181833694</v>
          </cell>
          <cell r="F70">
            <v>44.812209201698202</v>
          </cell>
          <cell r="G70">
            <v>-38.763347405016098</v>
          </cell>
          <cell r="H70">
            <v>24.384805161943301</v>
          </cell>
          <cell r="I70">
            <v>-65.659850509934799</v>
          </cell>
          <cell r="J70">
            <v>83.547026933998794</v>
          </cell>
          <cell r="K70">
            <v>-48.666637964437903</v>
          </cell>
          <cell r="L70">
            <v>-56.830195273251498</v>
          </cell>
          <cell r="M70">
            <v>0.69021375497411497</v>
          </cell>
        </row>
        <row r="71">
          <cell r="B71">
            <v>36.976824628156301</v>
          </cell>
          <cell r="C71">
            <v>26.5610153784795</v>
          </cell>
          <cell r="D71">
            <v>-67.605543436417307</v>
          </cell>
          <cell r="E71">
            <v>-25.232182343936</v>
          </cell>
          <cell r="F71">
            <v>-13.4095560012625</v>
          </cell>
          <cell r="G71">
            <v>-7.1765582319344396</v>
          </cell>
          <cell r="H71">
            <v>-8.28061740890689</v>
          </cell>
          <cell r="I71">
            <v>-2.9097781485706502</v>
          </cell>
          <cell r="J71">
            <v>-33.861113501419801</v>
          </cell>
          <cell r="K71">
            <v>4.4801308821630101</v>
          </cell>
          <cell r="L71">
            <v>-44.657725743742098</v>
          </cell>
          <cell r="M71">
            <v>70.289115047364106</v>
          </cell>
        </row>
        <row r="72">
          <cell r="B72">
            <v>-44.119681771013497</v>
          </cell>
          <cell r="C72">
            <v>-12.9655479829675</v>
          </cell>
          <cell r="D72">
            <v>92.287950725009594</v>
          </cell>
          <cell r="E72">
            <v>32.2673924136758</v>
          </cell>
          <cell r="F72">
            <v>-84.661121348795106</v>
          </cell>
          <cell r="G72">
            <v>-25.204867146759401</v>
          </cell>
          <cell r="H72">
            <v>-24.164979757085</v>
          </cell>
          <cell r="I72">
            <v>-25.3894744011033</v>
          </cell>
          <cell r="J72">
            <v>-13.2604767231736</v>
          </cell>
          <cell r="K72">
            <v>0.71382442846687599</v>
          </cell>
          <cell r="L72">
            <v>-47.630072954436201</v>
          </cell>
          <cell r="M72">
            <v>4.1131105398457599</v>
          </cell>
        </row>
        <row r="73">
          <cell r="B73">
            <v>-21.705292286406099</v>
          </cell>
          <cell r="C73">
            <v>-2.7038440333610998</v>
          </cell>
          <cell r="D73">
            <v>-44.0459386629026</v>
          </cell>
          <cell r="E73">
            <v>-4.8409593468276899</v>
          </cell>
          <cell r="F73">
            <v>50.749839647325899</v>
          </cell>
          <cell r="G73">
            <v>-15.371244102309401</v>
          </cell>
          <cell r="H73">
            <v>-18.784792510121498</v>
          </cell>
          <cell r="I73">
            <v>26.603442698312701</v>
          </cell>
          <cell r="J73">
            <v>9.1988641252904308</v>
          </cell>
          <cell r="K73">
            <v>3.78266672407113</v>
          </cell>
          <cell r="L73">
            <v>-46.922371237604303</v>
          </cell>
          <cell r="M73">
            <v>-2.8753037292671801</v>
          </cell>
        </row>
        <row r="74">
          <cell r="B74">
            <v>-16.257350397786201</v>
          </cell>
          <cell r="C74">
            <v>-39.569965630095403</v>
          </cell>
          <cell r="D74">
            <v>-8.3600667265494604</v>
          </cell>
          <cell r="E74">
            <v>139.55094403810199</v>
          </cell>
          <cell r="F74">
            <v>-35.675670172366402</v>
          </cell>
          <cell r="G74">
            <v>-28.929724360566201</v>
          </cell>
          <cell r="H74">
            <v>55.384931680161898</v>
          </cell>
          <cell r="I74">
            <v>-12.563635434934399</v>
          </cell>
          <cell r="J74">
            <v>14.465192324240601</v>
          </cell>
          <cell r="K74">
            <v>53.721100443449401</v>
          </cell>
          <cell r="L74">
            <v>-5.7341313179852396</v>
          </cell>
          <cell r="M74">
            <v>-54.503996901081102</v>
          </cell>
        </row>
        <row r="75">
          <cell r="B75">
            <v>-7.8519543410584598</v>
          </cell>
          <cell r="C75">
            <v>30.361646470926299</v>
          </cell>
          <cell r="D75">
            <v>4.9788271525728298</v>
          </cell>
          <cell r="E75">
            <v>-61.7894199693825</v>
          </cell>
          <cell r="F75">
            <v>-27.428961220105698</v>
          </cell>
          <cell r="G75">
            <v>-40.104296001986597</v>
          </cell>
          <cell r="H75">
            <v>-37.231148785425098</v>
          </cell>
          <cell r="I75">
            <v>-31.8713500076618</v>
          </cell>
          <cell r="J75">
            <v>-6.9099044832630501</v>
          </cell>
          <cell r="K75">
            <v>-41.413010720282401</v>
          </cell>
          <cell r="L75">
            <v>-6.5833733781835697</v>
          </cell>
          <cell r="M75">
            <v>16.948973483114401</v>
          </cell>
        </row>
        <row r="76">
          <cell r="B76">
            <v>-39.294361812521601</v>
          </cell>
          <cell r="C76">
            <v>-42.610470504052799</v>
          </cell>
          <cell r="D76">
            <v>66.996022071089399</v>
          </cell>
          <cell r="E76">
            <v>9.8554175880251798</v>
          </cell>
          <cell r="F76">
            <v>57.017338451044097</v>
          </cell>
          <cell r="G76">
            <v>18.3014651105041</v>
          </cell>
          <cell r="H76">
            <v>4.1450531376518098</v>
          </cell>
          <cell r="I76">
            <v>65.770520831559793</v>
          </cell>
          <cell r="J76">
            <v>5.0167799673005797</v>
          </cell>
          <cell r="K76">
            <v>59.719292203039601</v>
          </cell>
          <cell r="L76">
            <v>1.62596653706697</v>
          </cell>
          <cell r="M76">
            <v>-57.641652287213397</v>
          </cell>
        </row>
        <row r="77">
          <cell r="B77">
            <v>51.764095468695899</v>
          </cell>
          <cell r="C77">
            <v>13.6388696641603</v>
          </cell>
          <cell r="D77">
            <v>39.798537148723199</v>
          </cell>
          <cell r="E77">
            <v>-23.5788399387651</v>
          </cell>
          <cell r="F77">
            <v>21.721424135368199</v>
          </cell>
          <cell r="G77">
            <v>-49.341941892227503</v>
          </cell>
          <cell r="H77">
            <v>41.165865384615401</v>
          </cell>
          <cell r="I77">
            <v>-48.834556382272297</v>
          </cell>
          <cell r="J77">
            <v>-33.086653472162503</v>
          </cell>
          <cell r="K77">
            <v>-22.999956946656901</v>
          </cell>
          <cell r="L77">
            <v>22.432397011926099</v>
          </cell>
          <cell r="M77">
            <v>5.9671796316512298</v>
          </cell>
        </row>
        <row r="78">
          <cell r="B78">
            <v>-13.9225181598063</v>
          </cell>
          <cell r="C78">
            <v>-24.557472814930399</v>
          </cell>
          <cell r="D78">
            <v>-26.376235082766598</v>
          </cell>
          <cell r="E78">
            <v>2.3235244089130802</v>
          </cell>
          <cell r="F78">
            <v>12.8149784669266</v>
          </cell>
          <cell r="G78">
            <v>0.12416190712689899</v>
          </cell>
          <cell r="H78">
            <v>-33.131958502024297</v>
          </cell>
          <cell r="I78">
            <v>-48.007082900584003</v>
          </cell>
          <cell r="J78">
            <v>-71.499870923328501</v>
          </cell>
          <cell r="K78">
            <v>8.9439014939510102</v>
          </cell>
          <cell r="L78">
            <v>-44.516185400375697</v>
          </cell>
          <cell r="M78">
            <v>-30.686340106349299</v>
          </cell>
        </row>
        <row r="79">
          <cell r="B79">
            <v>-40.8509166378416</v>
          </cell>
          <cell r="C79">
            <v>37.202782437330598</v>
          </cell>
          <cell r="D79">
            <v>-14.7696650840498</v>
          </cell>
          <cell r="E79">
            <v>-9.4335771389692091</v>
          </cell>
          <cell r="F79">
            <v>20.401950703006499</v>
          </cell>
          <cell r="G79">
            <v>-22.373975664266201</v>
          </cell>
          <cell r="H79">
            <v>-16.222798582995999</v>
          </cell>
          <cell r="I79">
            <v>26.051793710520499</v>
          </cell>
          <cell r="J79">
            <v>-25.4969451854402</v>
          </cell>
          <cell r="K79">
            <v>-86.190209669780899</v>
          </cell>
          <cell r="L79">
            <v>1.90904722379975</v>
          </cell>
          <cell r="M79">
            <v>-46.231996337641299</v>
          </cell>
        </row>
        <row r="80">
          <cell r="B80">
            <v>-34.624697336561702</v>
          </cell>
          <cell r="C80">
            <v>-57.242900209973101</v>
          </cell>
          <cell r="D80">
            <v>27.325805209803701</v>
          </cell>
          <cell r="E80">
            <v>21.9799285592788</v>
          </cell>
          <cell r="F80">
            <v>-47.880799421712297</v>
          </cell>
          <cell r="G80">
            <v>2.8060591010678002</v>
          </cell>
          <cell r="H80">
            <v>71.909792510121406</v>
          </cell>
          <cell r="I80">
            <v>-3.4614271363628601</v>
          </cell>
          <cell r="J80">
            <v>21.900008605111399</v>
          </cell>
          <cell r="K80">
            <v>9.9203513152796408</v>
          </cell>
          <cell r="L80">
            <v>-43.525402996811003</v>
          </cell>
          <cell r="M80">
            <v>75.423460224671601</v>
          </cell>
        </row>
        <row r="81">
          <cell r="B81">
            <v>13.784157730889</v>
          </cell>
          <cell r="C81">
            <v>119.29641403418201</v>
          </cell>
          <cell r="D81">
            <v>-27.415629411009899</v>
          </cell>
          <cell r="E81">
            <v>1.40500085048478</v>
          </cell>
          <cell r="F81">
            <v>58.171877704360597</v>
          </cell>
          <cell r="G81">
            <v>-7.77253538614353</v>
          </cell>
          <cell r="H81">
            <v>85.616460020242897</v>
          </cell>
          <cell r="I81">
            <v>-25.251562154155199</v>
          </cell>
          <cell r="J81">
            <v>5.0167799673005797</v>
          </cell>
          <cell r="K81">
            <v>-25.371335084169299</v>
          </cell>
          <cell r="L81">
            <v>57.817482853523202</v>
          </cell>
          <cell r="M81">
            <v>21.512835862943302</v>
          </cell>
        </row>
        <row r="82">
          <cell r="B82">
            <v>-44.742303701141502</v>
          </cell>
          <cell r="C82">
            <v>-5.55431735269622</v>
          </cell>
          <cell r="D82">
            <v>48.806621326831802</v>
          </cell>
          <cell r="E82">
            <v>-37.540398026875302</v>
          </cell>
          <cell r="F82">
            <v>1.7643884708972699</v>
          </cell>
          <cell r="G82">
            <v>24.5592252296995</v>
          </cell>
          <cell r="H82">
            <v>-89.623924595141702</v>
          </cell>
          <cell r="I82">
            <v>-65.246113769090599</v>
          </cell>
          <cell r="J82">
            <v>13.690732294983199</v>
          </cell>
          <cell r="K82">
            <v>20.940285013131302</v>
          </cell>
          <cell r="L82">
            <v>14.506137783408301</v>
          </cell>
          <cell r="M82">
            <v>39.340423284149701</v>
          </cell>
        </row>
        <row r="83">
          <cell r="B83">
            <v>10.826703562781001</v>
          </cell>
          <cell r="C83">
            <v>-1.18359159638236</v>
          </cell>
          <cell r="D83">
            <v>72.712690876427601</v>
          </cell>
          <cell r="E83">
            <v>-60.136077564211597</v>
          </cell>
          <cell r="F83">
            <v>-42.437971513220198</v>
          </cell>
          <cell r="G83">
            <v>20.3873851502359</v>
          </cell>
          <cell r="H83">
            <v>-13.5327049595142</v>
          </cell>
          <cell r="I83">
            <v>124.245313537534</v>
          </cell>
          <cell r="J83">
            <v>31.348420962051499</v>
          </cell>
          <cell r="K83">
            <v>-2.2155250355190002</v>
          </cell>
          <cell r="L83">
            <v>42.531125769953299</v>
          </cell>
          <cell r="M83">
            <v>0.97545515371341796</v>
          </cell>
        </row>
        <row r="84">
          <cell r="B84">
            <v>13.784157730889</v>
          </cell>
          <cell r="C84">
            <v>-50.401764243568799</v>
          </cell>
          <cell r="D84">
            <v>60.932888489670198</v>
          </cell>
          <cell r="E84">
            <v>29.5118217383909</v>
          </cell>
          <cell r="F84">
            <v>62.954968896671801</v>
          </cell>
          <cell r="G84">
            <v>11.894710702756401</v>
          </cell>
          <cell r="H84">
            <v>25.025303643724701</v>
          </cell>
          <cell r="I84">
            <v>-61.246658607597098</v>
          </cell>
          <cell r="J84">
            <v>-44.393769899320198</v>
          </cell>
          <cell r="K84">
            <v>-46.992723985017399</v>
          </cell>
          <cell r="L84">
            <v>11.9584116028133</v>
          </cell>
          <cell r="M84">
            <v>-10.006338697749801</v>
          </cell>
        </row>
        <row r="85">
          <cell r="B85">
            <v>23.279142165340701</v>
          </cell>
          <cell r="C85">
            <v>-19.236589285504799</v>
          </cell>
          <cell r="D85">
            <v>115.847555498524</v>
          </cell>
          <cell r="E85">
            <v>-25.599591767307398</v>
          </cell>
          <cell r="F85">
            <v>16.1136620478309</v>
          </cell>
          <cell r="G85">
            <v>9.2128135088155005</v>
          </cell>
          <cell r="H85">
            <v>53.719635627530401</v>
          </cell>
          <cell r="I85">
            <v>-44.835101220778803</v>
          </cell>
          <cell r="J85">
            <v>12.4515962481714</v>
          </cell>
          <cell r="K85">
            <v>-42.668446204847797</v>
          </cell>
          <cell r="L85">
            <v>-14.2265519199685</v>
          </cell>
          <cell r="M85">
            <v>26.932422438989999</v>
          </cell>
        </row>
        <row r="86">
          <cell r="B86">
            <v>79.782082324455203</v>
          </cell>
          <cell r="C86">
            <v>33.7822144541285</v>
          </cell>
          <cell r="D86">
            <v>-36.943410753240101</v>
          </cell>
          <cell r="E86">
            <v>-0.43204626637183102</v>
          </cell>
          <cell r="F86">
            <v>-30.397776442919501</v>
          </cell>
          <cell r="G86">
            <v>-26.247827166625299</v>
          </cell>
          <cell r="H86">
            <v>-6.9996204453441404</v>
          </cell>
          <cell r="I86">
            <v>43.566649072923198</v>
          </cell>
          <cell r="J86">
            <v>-1.6435762843128801</v>
          </cell>
          <cell r="K86">
            <v>-53.967365565936198</v>
          </cell>
          <cell r="L86">
            <v>32.764842077672398</v>
          </cell>
          <cell r="M86">
            <v>108.368841779061</v>
          </cell>
        </row>
        <row r="87">
          <cell r="B87">
            <v>8.6475268073329101E-2</v>
          </cell>
          <cell r="C87">
            <v>51.265117479383903</v>
          </cell>
          <cell r="D87">
            <v>38.932375208520497</v>
          </cell>
          <cell r="E87">
            <v>93.073651981629496</v>
          </cell>
          <cell r="F87">
            <v>25.844778611498601</v>
          </cell>
          <cell r="G87">
            <v>64.787683138812994</v>
          </cell>
          <cell r="H87">
            <v>21.9509109311741</v>
          </cell>
          <cell r="I87">
            <v>-4.56472511194728</v>
          </cell>
          <cell r="J87">
            <v>17.0983564237157</v>
          </cell>
          <cell r="K87">
            <v>-0.26262539286175102</v>
          </cell>
          <cell r="L87">
            <v>-11.254204709274401</v>
          </cell>
          <cell r="M87">
            <v>88.259323167940295</v>
          </cell>
        </row>
        <row r="88">
          <cell r="B88">
            <v>-4.4275337253545501</v>
          </cell>
          <cell r="C88">
            <v>-63.323909957888098</v>
          </cell>
          <cell r="D88">
            <v>8.0970101373027106</v>
          </cell>
          <cell r="E88">
            <v>20.5102908657935</v>
          </cell>
          <cell r="F88">
            <v>18.7526089125544</v>
          </cell>
          <cell r="G88">
            <v>72.535386143531198</v>
          </cell>
          <cell r="H88">
            <v>29.124493927125499</v>
          </cell>
          <cell r="I88">
            <v>41.6358776156505</v>
          </cell>
          <cell r="J88">
            <v>-75.527063075466799</v>
          </cell>
          <cell r="K88">
            <v>72.413139880311704</v>
          </cell>
          <cell r="L88">
            <v>-7.0079944082827303</v>
          </cell>
          <cell r="M88">
            <v>-50.225375919991599</v>
          </cell>
        </row>
        <row r="89">
          <cell r="B89">
            <v>43.358699411968203</v>
          </cell>
          <cell r="C89">
            <v>-6.3144435711855902</v>
          </cell>
          <cell r="D89">
            <v>-39.888361349929397</v>
          </cell>
          <cell r="E89">
            <v>-3.7387310767137301</v>
          </cell>
          <cell r="F89">
            <v>-41.9431689760845</v>
          </cell>
          <cell r="G89">
            <v>-58.281599205363797</v>
          </cell>
          <cell r="H89">
            <v>21.054213056680201</v>
          </cell>
          <cell r="I89">
            <v>45.359508283247898</v>
          </cell>
          <cell r="J89">
            <v>71.000774460029305</v>
          </cell>
          <cell r="K89">
            <v>-3.0524820252292502</v>
          </cell>
          <cell r="L89">
            <v>-26.5405617928444</v>
          </cell>
          <cell r="M89">
            <v>53.602493221114898</v>
          </cell>
        </row>
        <row r="90">
          <cell r="B90">
            <v>-23.261847111725999</v>
          </cell>
          <cell r="C90">
            <v>4.7073865969102302</v>
          </cell>
          <cell r="D90">
            <v>26.806108045681999</v>
          </cell>
          <cell r="E90">
            <v>57.618642626297003</v>
          </cell>
          <cell r="F90">
            <v>-57.117113448244297</v>
          </cell>
          <cell r="G90">
            <v>-28.6317357834616</v>
          </cell>
          <cell r="H90">
            <v>85.488360323886596</v>
          </cell>
          <cell r="I90">
            <v>-51.454889074285298</v>
          </cell>
          <cell r="J90">
            <v>22.6744686343688</v>
          </cell>
          <cell r="K90">
            <v>18.5689068756189</v>
          </cell>
          <cell r="L90">
            <v>58.3836442269888</v>
          </cell>
          <cell r="M90">
            <v>125.911187801528</v>
          </cell>
        </row>
        <row r="91">
          <cell r="B91">
            <v>84.918713248011102</v>
          </cell>
          <cell r="C91">
            <v>-40.330091848584701</v>
          </cell>
          <cell r="D91">
            <v>-50.975234184524602</v>
          </cell>
          <cell r="E91">
            <v>88.481034189488</v>
          </cell>
          <cell r="F91">
            <v>26.009712790543801</v>
          </cell>
          <cell r="G91">
            <v>-27.886764340700299</v>
          </cell>
          <cell r="H91">
            <v>60.637019230769198</v>
          </cell>
          <cell r="I91">
            <v>-28.6993683278566</v>
          </cell>
          <cell r="J91">
            <v>-22.244213062559201</v>
          </cell>
          <cell r="K91">
            <v>-79.494553752098895</v>
          </cell>
          <cell r="L91">
            <v>-59.519461797212898</v>
          </cell>
          <cell r="M91">
            <v>-12.5735112864035</v>
          </cell>
        </row>
        <row r="92">
          <cell r="B92">
            <v>20.3216879972328</v>
          </cell>
          <cell r="C92">
            <v>-81.947002310877494</v>
          </cell>
          <cell r="D92">
            <v>-32.612601052226402</v>
          </cell>
          <cell r="E92">
            <v>-38.642626296989299</v>
          </cell>
          <cell r="F92">
            <v>-70.146913592816205</v>
          </cell>
          <cell r="G92">
            <v>-74.521976657561495</v>
          </cell>
          <cell r="H92">
            <v>-92.442117914979704</v>
          </cell>
          <cell r="I92">
            <v>-72.555462857337403</v>
          </cell>
          <cell r="J92">
            <v>-59.418294466913302</v>
          </cell>
          <cell r="K92">
            <v>-67.358677401300199</v>
          </cell>
          <cell r="L92">
            <v>14.6476781267747</v>
          </cell>
          <cell r="M92">
            <v>-20.560270451104</v>
          </cell>
        </row>
        <row r="93">
          <cell r="B93">
            <v>43.981321342096201</v>
          </cell>
          <cell r="C93">
            <v>-3.6540018064728099</v>
          </cell>
          <cell r="D93">
            <v>-0.56460926472474904</v>
          </cell>
          <cell r="E93">
            <v>58.169756761354002</v>
          </cell>
          <cell r="F93">
            <v>-79.878030156483803</v>
          </cell>
          <cell r="G93">
            <v>78.495157685622104</v>
          </cell>
          <cell r="H93">
            <v>41.550164473684198</v>
          </cell>
          <cell r="I93">
            <v>28.810038649481601</v>
          </cell>
          <cell r="J93">
            <v>48.0767575940109</v>
          </cell>
          <cell r="K93">
            <v>-29.974598527575701</v>
          </cell>
          <cell r="L93">
            <v>12.9491940063781</v>
          </cell>
          <cell r="M93">
            <v>-14.2849596788393</v>
          </cell>
        </row>
        <row r="94">
          <cell r="B94">
            <v>-16.879972327914199</v>
          </cell>
          <cell r="C94">
            <v>74.448967143309602</v>
          </cell>
          <cell r="D94">
            <v>-22.911587321955601</v>
          </cell>
          <cell r="E94">
            <v>-50.216023133185899</v>
          </cell>
          <cell r="F94">
            <v>97.261278138076406</v>
          </cell>
          <cell r="G94">
            <v>-29.823690091879801</v>
          </cell>
          <cell r="H94">
            <v>-0.72273532388664696</v>
          </cell>
          <cell r="I94">
            <v>-27.733982599220202</v>
          </cell>
          <cell r="J94">
            <v>-5.5158764305997696</v>
          </cell>
          <cell r="K94">
            <v>124.025487579111</v>
          </cell>
          <cell r="L94">
            <v>-14.3680922633349</v>
          </cell>
          <cell r="M94">
            <v>46.328837553262701</v>
          </cell>
        </row>
        <row r="95">
          <cell r="B95">
            <v>-32.7568315461778</v>
          </cell>
          <cell r="C95">
            <v>-25.697662142664399</v>
          </cell>
          <cell r="D95">
            <v>-25.6833055306044</v>
          </cell>
          <cell r="E95">
            <v>42.738560979758503</v>
          </cell>
          <cell r="F95">
            <v>30.957738161900199</v>
          </cell>
          <cell r="G95">
            <v>-20.735038490191201</v>
          </cell>
          <cell r="H95">
            <v>-2.77233046558705</v>
          </cell>
          <cell r="I95">
            <v>76.803500587404002</v>
          </cell>
          <cell r="J95">
            <v>11.522244213062599</v>
          </cell>
          <cell r="K95">
            <v>37.260946312481202</v>
          </cell>
          <cell r="L95">
            <v>-22.435891835219099</v>
          </cell>
          <cell r="M95">
            <v>-16.281649470014401</v>
          </cell>
        </row>
        <row r="96">
          <cell r="B96">
            <v>94.569353164994794</v>
          </cell>
          <cell r="C96">
            <v>4.5173550422878801</v>
          </cell>
          <cell r="D96">
            <v>6.8843834210188701</v>
          </cell>
          <cell r="E96">
            <v>37.778533764245601</v>
          </cell>
          <cell r="F96">
            <v>12.320175929791001</v>
          </cell>
          <cell r="G96">
            <v>-22.820958529923001</v>
          </cell>
          <cell r="H96">
            <v>17.211222165991899</v>
          </cell>
          <cell r="I96">
            <v>45.635332777144001</v>
          </cell>
          <cell r="J96">
            <v>46.218053523793102</v>
          </cell>
          <cell r="K96">
            <v>6.8515090196753796</v>
          </cell>
          <cell r="L96">
            <v>74.236162684024293</v>
          </cell>
          <cell r="M96">
            <v>69.4333908511462</v>
          </cell>
        </row>
        <row r="97">
          <cell r="B97">
            <v>-1.1587685921826401</v>
          </cell>
          <cell r="C97">
            <v>21.810226512920998</v>
          </cell>
          <cell r="D97">
            <v>-34.171692544591302</v>
          </cell>
          <cell r="E97">
            <v>-47.644157169586698</v>
          </cell>
          <cell r="F97">
            <v>11.330570855519699</v>
          </cell>
          <cell r="G97">
            <v>-5.6866153464117204</v>
          </cell>
          <cell r="H97">
            <v>72.165991902833994</v>
          </cell>
          <cell r="I97">
            <v>9.7781485706502398</v>
          </cell>
          <cell r="J97">
            <v>-21.6246450391533</v>
          </cell>
          <cell r="K97">
            <v>137.13781375123801</v>
          </cell>
          <cell r="L97">
            <v>-17.3404394740291</v>
          </cell>
          <cell r="M97">
            <v>-24.5536500334542</v>
          </cell>
        </row>
        <row r="98">
          <cell r="B98">
            <v>9.7371151850570694</v>
          </cell>
          <cell r="C98">
            <v>18.7697216389635</v>
          </cell>
          <cell r="D98">
            <v>10.349031181829901</v>
          </cell>
          <cell r="E98">
            <v>18.489539037251198</v>
          </cell>
          <cell r="F98">
            <v>-46.231457631260099</v>
          </cell>
          <cell r="G98">
            <v>3.9980134094859801</v>
          </cell>
          <cell r="H98">
            <v>-18.9128922064777</v>
          </cell>
          <cell r="I98">
            <v>43.980385813767398</v>
          </cell>
          <cell r="J98">
            <v>61.087686085534799</v>
          </cell>
          <cell r="K98">
            <v>-69.590562707194195</v>
          </cell>
          <cell r="L98">
            <v>-6.8664540649163399</v>
          </cell>
          <cell r="M98">
            <v>27.6455259358383</v>
          </cell>
        </row>
        <row r="99">
          <cell r="B99">
            <v>20.477343479764802</v>
          </cell>
          <cell r="C99">
            <v>-0.99356004176002299</v>
          </cell>
          <cell r="D99">
            <v>-40.06159373797</v>
          </cell>
          <cell r="E99">
            <v>56.700119067868698</v>
          </cell>
          <cell r="F99">
            <v>23.0408975677299</v>
          </cell>
          <cell r="G99">
            <v>7.5738763347405103</v>
          </cell>
          <cell r="H99">
            <v>-58.623798076923102</v>
          </cell>
          <cell r="I99">
            <v>7.2957281255852804</v>
          </cell>
          <cell r="J99">
            <v>-63.4454866190517</v>
          </cell>
          <cell r="K99">
            <v>36.4239893227709</v>
          </cell>
          <cell r="L99">
            <v>106.93198200166</v>
          </cell>
          <cell r="M99">
            <v>17.662076979962698</v>
          </cell>
        </row>
        <row r="100">
          <cell r="B100">
            <v>-52.836388792805302</v>
          </cell>
          <cell r="C100">
            <v>-61.04353130242</v>
          </cell>
          <cell r="D100">
            <v>-90.298986269729298</v>
          </cell>
          <cell r="E100">
            <v>27.307365198163001</v>
          </cell>
          <cell r="F100">
            <v>-77.733885828896106</v>
          </cell>
          <cell r="G100">
            <v>28.731065309163199</v>
          </cell>
          <cell r="H100">
            <v>-48.119622975708502</v>
          </cell>
          <cell r="I100">
            <v>-52.971923790713902</v>
          </cell>
          <cell r="J100">
            <v>-35.255141554083103</v>
          </cell>
          <cell r="K100">
            <v>49.257329831661401</v>
          </cell>
          <cell r="L100">
            <v>47.201957101044101</v>
          </cell>
          <cell r="M100">
            <v>65.012149170686996</v>
          </cell>
        </row>
        <row r="101">
          <cell r="B101">
            <v>-23.884469041854</v>
          </cell>
          <cell r="C101">
            <v>-44.510786050276302</v>
          </cell>
          <cell r="D101">
            <v>-47.510586423713598</v>
          </cell>
          <cell r="E101">
            <v>7.6509610477972503</v>
          </cell>
          <cell r="F101">
            <v>90.498976797222596</v>
          </cell>
          <cell r="G101">
            <v>-40.253290290538899</v>
          </cell>
          <cell r="H101">
            <v>118.409982287449</v>
          </cell>
          <cell r="I101">
            <v>-2.08230466688233</v>
          </cell>
          <cell r="J101">
            <v>47.302297564753502</v>
          </cell>
          <cell r="K101">
            <v>10.059844146898</v>
          </cell>
          <cell r="L101">
            <v>105.79965925472899</v>
          </cell>
          <cell r="M101">
            <v>-39.243582068528397</v>
          </cell>
        </row>
        <row r="102">
          <cell r="B102">
            <v>49.740574195779999</v>
          </cell>
          <cell r="C102">
            <v>88.701333739985202</v>
          </cell>
          <cell r="D102">
            <v>-53.573720005132799</v>
          </cell>
          <cell r="E102">
            <v>34.104439530532403</v>
          </cell>
          <cell r="F102">
            <v>32.772014131397597</v>
          </cell>
          <cell r="G102">
            <v>-49.490936180779698</v>
          </cell>
          <cell r="H102">
            <v>32.711285425101202</v>
          </cell>
          <cell r="I102">
            <v>77.630974069092304</v>
          </cell>
          <cell r="J102">
            <v>-7.0647964891145296</v>
          </cell>
          <cell r="K102">
            <v>-33.182933654798298</v>
          </cell>
          <cell r="L102">
            <v>-44.799266087108499</v>
          </cell>
          <cell r="M102">
            <v>-32.112547100045802</v>
          </cell>
        </row>
        <row r="103">
          <cell r="B103">
            <v>-31.355932203389798</v>
          </cell>
          <cell r="C103">
            <v>-65.034193949489094</v>
          </cell>
          <cell r="D103">
            <v>-32.4393686641858</v>
          </cell>
          <cell r="E103">
            <v>70.110563020921902</v>
          </cell>
          <cell r="F103">
            <v>12.320175929791001</v>
          </cell>
          <cell r="G103">
            <v>-70.797119443754696</v>
          </cell>
          <cell r="H103">
            <v>-5.46242408906883</v>
          </cell>
          <cell r="I103">
            <v>-23.5966151907786</v>
          </cell>
          <cell r="J103">
            <v>97.332415454780104</v>
          </cell>
          <cell r="K103">
            <v>216.78822060533</v>
          </cell>
          <cell r="L103">
            <v>-54.424009436022899</v>
          </cell>
          <cell r="M103">
            <v>-59.353100679649302</v>
          </cell>
        </row>
        <row r="104">
          <cell r="B104">
            <v>-55.326876513317202</v>
          </cell>
          <cell r="C104">
            <v>-21.326936386350599</v>
          </cell>
          <cell r="D104">
            <v>-19.620171949185199</v>
          </cell>
          <cell r="E104">
            <v>-72.076883823779596</v>
          </cell>
          <cell r="F104">
            <v>105.178118732247</v>
          </cell>
          <cell r="G104">
            <v>40.948596970449501</v>
          </cell>
          <cell r="H104">
            <v>-15.1980010121458</v>
          </cell>
          <cell r="I104">
            <v>-25.113649907207201</v>
          </cell>
          <cell r="J104">
            <v>33.826693055675101</v>
          </cell>
          <cell r="K104">
            <v>30.286304731562399</v>
          </cell>
          <cell r="L104">
            <v>-25.832860076012398</v>
          </cell>
          <cell r="M104">
            <v>-85.737930063034796</v>
          </cell>
        </row>
        <row r="105">
          <cell r="B105">
            <v>-1.6257350397786301</v>
          </cell>
          <cell r="C105">
            <v>-83.847317857101004</v>
          </cell>
          <cell r="D105">
            <v>14.6798408828436</v>
          </cell>
          <cell r="E105">
            <v>20.6939955774792</v>
          </cell>
          <cell r="F105">
            <v>-32.871789128597698</v>
          </cell>
          <cell r="G105">
            <v>1.6141047926496199</v>
          </cell>
          <cell r="H105">
            <v>-67.462677125506104</v>
          </cell>
          <cell r="I105">
            <v>-25.3894744011033</v>
          </cell>
          <cell r="J105">
            <v>-55.7008863264779</v>
          </cell>
          <cell r="K105">
            <v>44.793559219873401</v>
          </cell>
          <cell r="L105">
            <v>-28.522126599973799</v>
          </cell>
          <cell r="M105">
            <v>58.451596999683098</v>
          </cell>
        </row>
        <row r="106">
          <cell r="B106">
            <v>1.64303009339329</v>
          </cell>
          <cell r="C106">
            <v>57.916221891165897</v>
          </cell>
          <cell r="D106">
            <v>-67.605543436417307</v>
          </cell>
          <cell r="E106">
            <v>126.875318931791</v>
          </cell>
          <cell r="F106">
            <v>-35.675670172366402</v>
          </cell>
          <cell r="G106">
            <v>71.194437546560707</v>
          </cell>
          <cell r="H106">
            <v>-89.367725202429099</v>
          </cell>
          <cell r="I106">
            <v>40.946316380910197</v>
          </cell>
          <cell r="J106">
            <v>73.479046553652907</v>
          </cell>
          <cell r="K106">
            <v>22.195720497696701</v>
          </cell>
          <cell r="L106">
            <v>-23.992835612249401</v>
          </cell>
          <cell r="M106">
            <v>15.3801457900482</v>
          </cell>
        </row>
        <row r="107">
          <cell r="B107">
            <v>57.679003804911801</v>
          </cell>
          <cell r="C107">
            <v>-29.688324789733599</v>
          </cell>
          <cell r="D107">
            <v>-70.723726421147205</v>
          </cell>
          <cell r="E107">
            <v>16.836196632080298</v>
          </cell>
          <cell r="F107">
            <v>-67.507966728092796</v>
          </cell>
          <cell r="G107">
            <v>10.2557735286814</v>
          </cell>
          <cell r="H107">
            <v>91.380946356275302</v>
          </cell>
          <cell r="I107">
            <v>-83.036793625389507</v>
          </cell>
          <cell r="J107">
            <v>-19.456156957232601</v>
          </cell>
          <cell r="K107">
            <v>19.684849528565898</v>
          </cell>
          <cell r="L107">
            <v>4.8813944344938998</v>
          </cell>
          <cell r="M107">
            <v>-16.852132267493001</v>
          </cell>
        </row>
        <row r="108">
          <cell r="B108">
            <v>50.207540643375999</v>
          </cell>
          <cell r="C108">
            <v>156.732630294784</v>
          </cell>
          <cell r="D108">
            <v>64.051071474400104</v>
          </cell>
          <cell r="E108">
            <v>84.623235244089102</v>
          </cell>
          <cell r="F108">
            <v>7.7020189165249899</v>
          </cell>
          <cell r="G108">
            <v>-22.0759870871617</v>
          </cell>
          <cell r="H108">
            <v>-12.251707995951399</v>
          </cell>
          <cell r="I108">
            <v>-27.044421364479899</v>
          </cell>
          <cell r="J108">
            <v>-6.6001204715600998</v>
          </cell>
          <cell r="K108">
            <v>-67.219184569681801</v>
          </cell>
          <cell r="L108">
            <v>-47.913153641169004</v>
          </cell>
          <cell r="M108">
            <v>7.1081452266084399</v>
          </cell>
        </row>
        <row r="109">
          <cell r="B109">
            <v>113.559322033898</v>
          </cell>
          <cell r="C109">
            <v>-25.507630588042101</v>
          </cell>
          <cell r="D109">
            <v>-43.872706274862097</v>
          </cell>
          <cell r="E109">
            <v>-45.439700629358697</v>
          </cell>
          <cell r="F109">
            <v>-1.69922928905223</v>
          </cell>
          <cell r="G109">
            <v>-53.960764837347902</v>
          </cell>
          <cell r="H109">
            <v>-40.305541497975703</v>
          </cell>
          <cell r="I109">
            <v>-14.7702313861032</v>
          </cell>
          <cell r="J109">
            <v>-41.605713793993601</v>
          </cell>
          <cell r="K109">
            <v>12.291729452792</v>
          </cell>
          <cell r="L109">
            <v>32.764842077672398</v>
          </cell>
          <cell r="M109">
            <v>-21.273373947952201</v>
          </cell>
        </row>
        <row r="110">
          <cell r="B110">
            <v>47.0944309927361</v>
          </cell>
          <cell r="C110">
            <v>-15.6259897476803</v>
          </cell>
          <cell r="D110">
            <v>59.893494161426901</v>
          </cell>
          <cell r="E110">
            <v>31.348868855247499</v>
          </cell>
          <cell r="F110">
            <v>-21.656264953523198</v>
          </cell>
          <cell r="G110">
            <v>-27.141792897938899</v>
          </cell>
          <cell r="H110">
            <v>-32.235260627530401</v>
          </cell>
          <cell r="I110">
            <v>-13.115284422726599</v>
          </cell>
          <cell r="J110">
            <v>-4.2767403837879696</v>
          </cell>
          <cell r="K110">
            <v>73.529082533258702</v>
          </cell>
          <cell r="L110">
            <v>127.31379144642</v>
          </cell>
          <cell r="M110">
            <v>-45.804134239532303</v>
          </cell>
        </row>
        <row r="111">
          <cell r="B111">
            <v>-34.936008301625698</v>
          </cell>
          <cell r="C111">
            <v>-2.5138124787387599</v>
          </cell>
          <cell r="D111">
            <v>61.279353265751297</v>
          </cell>
          <cell r="E111">
            <v>38.880762034359599</v>
          </cell>
          <cell r="F111">
            <v>-30.397776442919501</v>
          </cell>
          <cell r="G111">
            <v>-61.559473553513797</v>
          </cell>
          <cell r="H111">
            <v>9.2690409919028305</v>
          </cell>
          <cell r="I111">
            <v>-43.180154257402101</v>
          </cell>
          <cell r="J111">
            <v>-20.3855089923414</v>
          </cell>
          <cell r="K111">
            <v>-63.034399621130603</v>
          </cell>
          <cell r="L111">
            <v>127.738412476519</v>
          </cell>
          <cell r="M111">
            <v>46.328837553262701</v>
          </cell>
        </row>
        <row r="112">
          <cell r="B112">
            <v>-38.671739882393602</v>
          </cell>
          <cell r="C112">
            <v>-21.706999495595301</v>
          </cell>
          <cell r="D112">
            <v>76.870268189400704</v>
          </cell>
          <cell r="E112">
            <v>-59.0338492940976</v>
          </cell>
          <cell r="F112">
            <v>-21.161462416387501</v>
          </cell>
          <cell r="G112">
            <v>-40.700273156195699</v>
          </cell>
          <cell r="H112">
            <v>-7.2558198380566896</v>
          </cell>
          <cell r="I112">
            <v>50.048524679481702</v>
          </cell>
          <cell r="J112">
            <v>-61.741674554685503</v>
          </cell>
          <cell r="K112">
            <v>66.972919447195096</v>
          </cell>
          <cell r="L112">
            <v>-53.999388405923703</v>
          </cell>
          <cell r="M112">
            <v>-2.0195795330492698</v>
          </cell>
        </row>
        <row r="113">
          <cell r="B113">
            <v>2.26565202352127</v>
          </cell>
          <cell r="C113">
            <v>-36.3394292015156</v>
          </cell>
          <cell r="D113">
            <v>11.561657898113699</v>
          </cell>
          <cell r="E113">
            <v>-66.933151896581094</v>
          </cell>
          <cell r="F113">
            <v>69.057533521344695</v>
          </cell>
          <cell r="G113">
            <v>-49.043953315122899</v>
          </cell>
          <cell r="H113">
            <v>151.71590334008101</v>
          </cell>
          <cell r="I113">
            <v>-21.8037559804539</v>
          </cell>
          <cell r="J113">
            <v>-12.4860166939162</v>
          </cell>
          <cell r="K113">
            <v>8.1069445042407597</v>
          </cell>
          <cell r="L113">
            <v>-33.4760386177974</v>
          </cell>
          <cell r="M113">
            <v>5.2540761348029701</v>
          </cell>
        </row>
        <row r="114">
          <cell r="B114">
            <v>44.759598754756098</v>
          </cell>
          <cell r="C114">
            <v>-20.946873277105901</v>
          </cell>
          <cell r="D114">
            <v>-72.282817913512105</v>
          </cell>
          <cell r="E114">
            <v>5.2627997958836499</v>
          </cell>
          <cell r="F114">
            <v>-3.18363690045916</v>
          </cell>
          <cell r="G114">
            <v>7.2758877576359602</v>
          </cell>
          <cell r="H114">
            <v>8.5004428137651704</v>
          </cell>
          <cell r="I114">
            <v>-7.3229700509083404</v>
          </cell>
          <cell r="J114">
            <v>7.0303760433697704</v>
          </cell>
          <cell r="K114">
            <v>-68.056141559392103</v>
          </cell>
          <cell r="L114">
            <v>66.592984142239303</v>
          </cell>
          <cell r="M114">
            <v>-28.689650315174099</v>
          </cell>
        </row>
        <row r="115">
          <cell r="B115">
            <v>-0.84745762711864603</v>
          </cell>
          <cell r="C115">
            <v>-18.096399957770799</v>
          </cell>
          <cell r="D115">
            <v>-52.361093288848998</v>
          </cell>
          <cell r="E115">
            <v>-37.907807450246601</v>
          </cell>
          <cell r="F115">
            <v>-56.127508373973001</v>
          </cell>
          <cell r="G115">
            <v>-5.2396324807549002</v>
          </cell>
          <cell r="H115">
            <v>-33.516257591093101</v>
          </cell>
          <cell r="I115">
            <v>-79.037338463895907</v>
          </cell>
          <cell r="J115">
            <v>39.093021254625199</v>
          </cell>
          <cell r="K115">
            <v>51.489215137555398</v>
          </cell>
          <cell r="L115">
            <v>104.384255821065</v>
          </cell>
          <cell r="M115">
            <v>14.381800894460699</v>
          </cell>
        </row>
        <row r="116">
          <cell r="B116">
            <v>2.4213075060532701</v>
          </cell>
          <cell r="C116">
            <v>17.439500756607099</v>
          </cell>
          <cell r="D116">
            <v>-38.156037469523902</v>
          </cell>
          <cell r="E116">
            <v>-18.067698588195299</v>
          </cell>
          <cell r="F116">
            <v>64.934179045214407</v>
          </cell>
          <cell r="G116">
            <v>-27.886764340700299</v>
          </cell>
          <cell r="H116">
            <v>-37.231148785425098</v>
          </cell>
          <cell r="I116">
            <v>77.768886316040394</v>
          </cell>
          <cell r="J116">
            <v>-14.9642887875398</v>
          </cell>
          <cell r="K116">
            <v>-51.595987428423797</v>
          </cell>
          <cell r="L116">
            <v>-43.1007819667118</v>
          </cell>
          <cell r="M116">
            <v>5.9671796316512298</v>
          </cell>
        </row>
        <row r="117">
          <cell r="B117">
            <v>7.5579384296091296</v>
          </cell>
          <cell r="C117">
            <v>183.147016387289</v>
          </cell>
          <cell r="D117">
            <v>-6.6277428461439696</v>
          </cell>
          <cell r="E117">
            <v>-23.5788399387651</v>
          </cell>
          <cell r="F117">
            <v>12.485110108836199</v>
          </cell>
          <cell r="G117">
            <v>11.894710702756401</v>
          </cell>
          <cell r="H117">
            <v>-23.012082489878502</v>
          </cell>
          <cell r="I117">
            <v>27.844652920845199</v>
          </cell>
          <cell r="J117">
            <v>-12.795800705619101</v>
          </cell>
          <cell r="K117">
            <v>-17.978215008395399</v>
          </cell>
          <cell r="L117">
            <v>-37.156087545323501</v>
          </cell>
          <cell r="M117">
            <v>-19.5619255555164</v>
          </cell>
        </row>
        <row r="118">
          <cell r="B118">
            <v>-66.689726738152899</v>
          </cell>
          <cell r="C118">
            <v>-56.292742436861403</v>
          </cell>
          <cell r="D118">
            <v>88.476838188117497</v>
          </cell>
          <cell r="E118">
            <v>15.917673073652001</v>
          </cell>
          <cell r="F118">
            <v>-43.592510766536698</v>
          </cell>
          <cell r="G118">
            <v>-35.038490191209299</v>
          </cell>
          <cell r="H118">
            <v>20.541814271255099</v>
          </cell>
          <cell r="I118">
            <v>-75.727444537142702</v>
          </cell>
          <cell r="J118">
            <v>-43.6193098700628</v>
          </cell>
          <cell r="K118">
            <v>-69.730055538812607</v>
          </cell>
          <cell r="L118">
            <v>15.0722991568739</v>
          </cell>
          <cell r="M118">
            <v>33.635595309363701</v>
          </cell>
        </row>
        <row r="119">
          <cell r="B119">
            <v>94.102386717398801</v>
          </cell>
          <cell r="C119">
            <v>-22.657157268707</v>
          </cell>
          <cell r="D119">
            <v>-34.691389708712897</v>
          </cell>
          <cell r="E119">
            <v>7.0998469127402597</v>
          </cell>
          <cell r="F119">
            <v>-13.5744901803077</v>
          </cell>
          <cell r="G119">
            <v>45.418425627017598</v>
          </cell>
          <cell r="H119">
            <v>66.529605263157904</v>
          </cell>
          <cell r="I119">
            <v>-20.562545757921399</v>
          </cell>
          <cell r="J119">
            <v>-38.043197659409699</v>
          </cell>
          <cell r="K119">
            <v>-37.9256899298231</v>
          </cell>
          <cell r="L119">
            <v>-37.0145472019571</v>
          </cell>
          <cell r="M119">
            <v>-7.4391661090960302</v>
          </cell>
        </row>
        <row r="120">
          <cell r="B120">
            <v>-55.326876513317202</v>
          </cell>
          <cell r="C120">
            <v>-61.423594411664702</v>
          </cell>
          <cell r="D120">
            <v>-18.927242397023001</v>
          </cell>
          <cell r="E120">
            <v>-12.005443102568499</v>
          </cell>
          <cell r="F120">
            <v>-11.2654116736747</v>
          </cell>
          <cell r="G120">
            <v>-67.221256518500098</v>
          </cell>
          <cell r="H120">
            <v>-73.995761639676104</v>
          </cell>
          <cell r="I120">
            <v>-21.527931486557801</v>
          </cell>
          <cell r="J120">
            <v>-40.831253764736303</v>
          </cell>
          <cell r="K120">
            <v>-18.675679166487299</v>
          </cell>
          <cell r="L120">
            <v>-21.728190118387101</v>
          </cell>
          <cell r="M120">
            <v>5.2540761348029701</v>
          </cell>
        </row>
        <row r="121">
          <cell r="B121">
            <v>-7.5406433759944704</v>
          </cell>
          <cell r="C121">
            <v>96.112564370256493</v>
          </cell>
          <cell r="D121">
            <v>-64.8338252277685</v>
          </cell>
          <cell r="E121">
            <v>47.331178771899999</v>
          </cell>
          <cell r="F121">
            <v>52.069313079687703</v>
          </cell>
          <cell r="G121">
            <v>-1.0677924012912801</v>
          </cell>
          <cell r="H121">
            <v>38.219572368420998</v>
          </cell>
          <cell r="I121">
            <v>8.1232016072736002</v>
          </cell>
          <cell r="J121">
            <v>46.063161517941701</v>
          </cell>
          <cell r="K121">
            <v>-60.663021483618202</v>
          </cell>
          <cell r="L121">
            <v>74.943864400856199</v>
          </cell>
          <cell r="M121">
            <v>38.056836989822898</v>
          </cell>
        </row>
        <row r="122">
          <cell r="B122">
            <v>45.693531649948099</v>
          </cell>
          <cell r="C122">
            <v>-33.298924327558098</v>
          </cell>
          <cell r="D122">
            <v>72.019761324265403</v>
          </cell>
          <cell r="E122">
            <v>49.903044735499201</v>
          </cell>
          <cell r="F122">
            <v>9.8461632441127804</v>
          </cell>
          <cell r="G122">
            <v>-38.018375962254801</v>
          </cell>
          <cell r="H122">
            <v>-2.77233046558705</v>
          </cell>
          <cell r="I122">
            <v>82.044165971430004</v>
          </cell>
          <cell r="J122">
            <v>17.0983564237157</v>
          </cell>
          <cell r="K122">
            <v>-84.237310027123598</v>
          </cell>
          <cell r="L122">
            <v>36.161810318465797</v>
          </cell>
          <cell r="M122">
            <v>-0.45075183998309898</v>
          </cell>
        </row>
        <row r="123">
          <cell r="B123">
            <v>72.154963680387397</v>
          </cell>
          <cell r="C123">
            <v>35.1124353364849</v>
          </cell>
          <cell r="D123">
            <v>17.798023867573502</v>
          </cell>
          <cell r="E123">
            <v>-72.260588535465203</v>
          </cell>
          <cell r="F123">
            <v>-28.583500473422198</v>
          </cell>
          <cell r="G123">
            <v>-60.8145021107524</v>
          </cell>
          <cell r="H123">
            <v>0.30206224696355599</v>
          </cell>
          <cell r="I123">
            <v>36.808948972468599</v>
          </cell>
          <cell r="J123">
            <v>18.8021684880819</v>
          </cell>
          <cell r="K123">
            <v>10.8968011366083</v>
          </cell>
          <cell r="L123">
            <v>61.355991437682903</v>
          </cell>
          <cell r="M123">
            <v>99.668979117512393</v>
          </cell>
        </row>
        <row r="124">
          <cell r="B124">
            <v>-61.086129367001</v>
          </cell>
          <cell r="C124">
            <v>30.931741134793398</v>
          </cell>
          <cell r="D124">
            <v>-83.542923136147806</v>
          </cell>
          <cell r="E124">
            <v>43.289675114815402</v>
          </cell>
          <cell r="F124">
            <v>-40.788629722768</v>
          </cell>
          <cell r="G124">
            <v>21.2813508815495</v>
          </cell>
          <cell r="H124">
            <v>-16.6070976720648</v>
          </cell>
          <cell r="I124">
            <v>11.0193587931827</v>
          </cell>
          <cell r="J124">
            <v>-21.6246450391533</v>
          </cell>
          <cell r="K124">
            <v>-91.072458776424</v>
          </cell>
          <cell r="L124">
            <v>-73.390415447118997</v>
          </cell>
          <cell r="M124">
            <v>-49.227031024403999</v>
          </cell>
        </row>
        <row r="125">
          <cell r="B125">
            <v>-17.502594258042201</v>
          </cell>
          <cell r="C125">
            <v>-16.006052856924999</v>
          </cell>
          <cell r="D125">
            <v>-2.12370075708969</v>
          </cell>
          <cell r="E125">
            <v>-55.176050348698801</v>
          </cell>
          <cell r="F125">
            <v>-33.366591665733402</v>
          </cell>
          <cell r="G125">
            <v>-39.508318847777502</v>
          </cell>
          <cell r="H125">
            <v>34.376581477732799</v>
          </cell>
          <cell r="I125">
            <v>62.322714657858398</v>
          </cell>
          <cell r="J125">
            <v>62.326822132346599</v>
          </cell>
          <cell r="K125">
            <v>-17.699229345158599</v>
          </cell>
          <cell r="L125">
            <v>-32.202175527499897</v>
          </cell>
          <cell r="M125">
            <v>-33.253512695003003</v>
          </cell>
        </row>
        <row r="126">
          <cell r="B126">
            <v>18.453822206848798</v>
          </cell>
          <cell r="C126">
            <v>56.395969454187103</v>
          </cell>
          <cell r="D126">
            <v>-48.376748363916299</v>
          </cell>
          <cell r="E126">
            <v>-69.872427283551602</v>
          </cell>
          <cell r="F126">
            <v>43.492735769336498</v>
          </cell>
          <cell r="G126">
            <v>-35.038490191209299</v>
          </cell>
          <cell r="H126">
            <v>-77.454453441295499</v>
          </cell>
          <cell r="I126">
            <v>-44.835101220778803</v>
          </cell>
          <cell r="J126">
            <v>11.212460201359599</v>
          </cell>
          <cell r="K126">
            <v>-33.0434408231799</v>
          </cell>
          <cell r="L126">
            <v>-55.4147918395876</v>
          </cell>
          <cell r="M126">
            <v>2.4016621474099402</v>
          </cell>
        </row>
        <row r="127">
          <cell r="B127">
            <v>38.0664130058803</v>
          </cell>
          <cell r="C127">
            <v>-52.682142899036897</v>
          </cell>
          <cell r="D127">
            <v>-35.037854484794003</v>
          </cell>
          <cell r="E127">
            <v>-36.621874468446997</v>
          </cell>
          <cell r="F127">
            <v>-50.849614644526099</v>
          </cell>
          <cell r="G127">
            <v>38.862676930717697</v>
          </cell>
          <cell r="H127">
            <v>6.4508476720647696</v>
          </cell>
          <cell r="I127">
            <v>41.360053121754397</v>
          </cell>
          <cell r="J127">
            <v>-13.2604767231736</v>
          </cell>
          <cell r="K127">
            <v>88.315322684806503</v>
          </cell>
          <cell r="L127">
            <v>-2.0540823904591301</v>
          </cell>
          <cell r="M127">
            <v>-42.809099552769702</v>
          </cell>
        </row>
        <row r="128">
          <cell r="B128">
            <v>-23.1061916291941</v>
          </cell>
          <cell r="C128">
            <v>157.68278806789499</v>
          </cell>
          <cell r="D128">
            <v>-14.2499679199281</v>
          </cell>
          <cell r="E128">
            <v>-41.581901683959899</v>
          </cell>
          <cell r="F128">
            <v>-30.892578980055202</v>
          </cell>
          <cell r="G128">
            <v>-42.786193195927503</v>
          </cell>
          <cell r="H128">
            <v>-13.917004048582999</v>
          </cell>
          <cell r="I128">
            <v>74.458992389287104</v>
          </cell>
          <cell r="J128">
            <v>113.131400051631</v>
          </cell>
          <cell r="K128">
            <v>-44.202867352649903</v>
          </cell>
          <cell r="L128">
            <v>-55.839412869686797</v>
          </cell>
          <cell r="M128">
            <v>-47.230341233228899</v>
          </cell>
        </row>
        <row r="129">
          <cell r="B129">
            <v>17.675544794188902</v>
          </cell>
          <cell r="C129">
            <v>110.74499407617699</v>
          </cell>
          <cell r="D129">
            <v>-51.321698960605701</v>
          </cell>
          <cell r="E129">
            <v>-6.4943017519986403</v>
          </cell>
          <cell r="F129">
            <v>-11.1004774946295</v>
          </cell>
          <cell r="G129">
            <v>12.3416935684132</v>
          </cell>
          <cell r="H129">
            <v>24.6410045546559</v>
          </cell>
          <cell r="I129">
            <v>7.43364037253333</v>
          </cell>
          <cell r="J129">
            <v>-0.55933224335254705</v>
          </cell>
          <cell r="K129">
            <v>37.818917638954701</v>
          </cell>
          <cell r="L129">
            <v>-50.177799135031201</v>
          </cell>
          <cell r="M129">
            <v>-5.5850970172905603</v>
          </cell>
        </row>
        <row r="130">
          <cell r="B130">
            <v>52.853683846419898</v>
          </cell>
          <cell r="C130">
            <v>-88.788138277281803</v>
          </cell>
          <cell r="D130">
            <v>33.735403567303997</v>
          </cell>
          <cell r="E130">
            <v>3.24204796734139</v>
          </cell>
          <cell r="F130">
            <v>-83.176713737388098</v>
          </cell>
          <cell r="G130">
            <v>-45.915073255525201</v>
          </cell>
          <cell r="H130">
            <v>-37.103049089068797</v>
          </cell>
          <cell r="I130">
            <v>-18.631774300648701</v>
          </cell>
          <cell r="J130">
            <v>-92.720075724980603</v>
          </cell>
          <cell r="K130">
            <v>-27.742713221681701</v>
          </cell>
          <cell r="L130">
            <v>-42.109999563147099</v>
          </cell>
          <cell r="M130">
            <v>1.5459379511920299</v>
          </cell>
        </row>
        <row r="131">
          <cell r="B131">
            <v>7.8692493946731199</v>
          </cell>
          <cell r="C131">
            <v>-21.326936386350599</v>
          </cell>
          <cell r="D131">
            <v>-2.4701655331707899</v>
          </cell>
          <cell r="E131">
            <v>-36.989283891818303</v>
          </cell>
          <cell r="F131">
            <v>-35.0159334561855</v>
          </cell>
          <cell r="G131">
            <v>1.3161162155450801</v>
          </cell>
          <cell r="H131">
            <v>74.471786437247005</v>
          </cell>
          <cell r="I131">
            <v>26.4655304513647</v>
          </cell>
          <cell r="J131">
            <v>79.674726787711904</v>
          </cell>
          <cell r="K131">
            <v>48.8388513368063</v>
          </cell>
          <cell r="L131">
            <v>70.556113756498206</v>
          </cell>
          <cell r="M131">
            <v>18.3751804768109</v>
          </cell>
        </row>
        <row r="132">
          <cell r="B132">
            <v>38.377723970944302</v>
          </cell>
          <cell r="C132">
            <v>49.744865042405202</v>
          </cell>
          <cell r="D132">
            <v>-68.125240600538902</v>
          </cell>
          <cell r="E132">
            <v>74.886885524749104</v>
          </cell>
          <cell r="F132">
            <v>-36.500341067592501</v>
          </cell>
          <cell r="G132">
            <v>-14.775266948100301</v>
          </cell>
          <cell r="H132">
            <v>14.5211285425101</v>
          </cell>
          <cell r="I132">
            <v>-42.904329763505999</v>
          </cell>
          <cell r="J132">
            <v>16.478788400309799</v>
          </cell>
          <cell r="K132">
            <v>105.054462479012</v>
          </cell>
          <cell r="L132">
            <v>46.069634354112999</v>
          </cell>
          <cell r="M132">
            <v>0.40497235623481198</v>
          </cell>
        </row>
        <row r="133">
          <cell r="B133">
            <v>47.872708405396097</v>
          </cell>
          <cell r="C133">
            <v>28.461330924702899</v>
          </cell>
          <cell r="D133">
            <v>6.3646862568972198</v>
          </cell>
          <cell r="E133">
            <v>27.491069909848601</v>
          </cell>
          <cell r="F133">
            <v>36.235631891347097</v>
          </cell>
          <cell r="G133">
            <v>-71.9890737521728</v>
          </cell>
          <cell r="H133">
            <v>98.682629048582996</v>
          </cell>
          <cell r="I133">
            <v>8.6748505950658092</v>
          </cell>
          <cell r="J133">
            <v>-52.603046209448401</v>
          </cell>
          <cell r="K133">
            <v>-27.603220390063299</v>
          </cell>
          <cell r="L133">
            <v>-29.937530033637699</v>
          </cell>
          <cell r="M133">
            <v>44.332147762087502</v>
          </cell>
        </row>
        <row r="134">
          <cell r="B134">
            <v>-64.043583535108993</v>
          </cell>
          <cell r="C134">
            <v>-60.283405083930603</v>
          </cell>
          <cell r="D134">
            <v>-11.4782497112794</v>
          </cell>
          <cell r="E134">
            <v>-23.027725803708101</v>
          </cell>
          <cell r="F134">
            <v>-7.9667280927703796</v>
          </cell>
          <cell r="G134">
            <v>129.00422150484201</v>
          </cell>
          <cell r="H134">
            <v>-21.2186867408907</v>
          </cell>
          <cell r="I134">
            <v>47.566104234416798</v>
          </cell>
          <cell r="J134">
            <v>-42.380173823250999</v>
          </cell>
          <cell r="K134">
            <v>1.1323029233220001</v>
          </cell>
          <cell r="L134">
            <v>4.8813944344938998</v>
          </cell>
          <cell r="M134">
            <v>-80.175722787618398</v>
          </cell>
        </row>
        <row r="135">
          <cell r="B135">
            <v>-64.977516430300895</v>
          </cell>
          <cell r="C135">
            <v>-49.641638025079502</v>
          </cell>
          <cell r="D135">
            <v>-6.1080456820223201</v>
          </cell>
          <cell r="E135">
            <v>-7.5965300221126002</v>
          </cell>
          <cell r="F135">
            <v>-27.9237637572413</v>
          </cell>
          <cell r="G135">
            <v>55.997020114229002</v>
          </cell>
          <cell r="H135">
            <v>-52.475012651821899</v>
          </cell>
          <cell r="I135">
            <v>-38.7669623550644</v>
          </cell>
          <cell r="J135">
            <v>22.0549006109629</v>
          </cell>
          <cell r="K135">
            <v>73.389589701640304</v>
          </cell>
          <cell r="L135">
            <v>31.3494386440086</v>
          </cell>
          <cell r="M135">
            <v>51.748424129309399</v>
          </cell>
        </row>
        <row r="136">
          <cell r="B136">
            <v>48.18401937046</v>
          </cell>
          <cell r="C136">
            <v>-41.4702811763188</v>
          </cell>
          <cell r="D136">
            <v>-10.9585525471577</v>
          </cell>
          <cell r="E136">
            <v>88.664738901173706</v>
          </cell>
          <cell r="F136">
            <v>140.144164689832</v>
          </cell>
          <cell r="G136">
            <v>3.2530419667246102</v>
          </cell>
          <cell r="H136">
            <v>105.984311740891</v>
          </cell>
          <cell r="I136">
            <v>6.4682546438969597</v>
          </cell>
          <cell r="J136">
            <v>-11.0919886412529</v>
          </cell>
          <cell r="K136">
            <v>-65.684763421879694</v>
          </cell>
          <cell r="L136">
            <v>28.377091433314401</v>
          </cell>
          <cell r="M136">
            <v>139.88801633975399</v>
          </cell>
        </row>
        <row r="137">
          <cell r="B137">
            <v>-37.893462469733699</v>
          </cell>
          <cell r="C137">
            <v>72.358620042463798</v>
          </cell>
          <cell r="D137">
            <v>41.184396253047602</v>
          </cell>
          <cell r="E137">
            <v>13.3458071100527</v>
          </cell>
          <cell r="F137">
            <v>-35.345801814276001</v>
          </cell>
          <cell r="G137">
            <v>109.33697541594201</v>
          </cell>
          <cell r="H137">
            <v>29.636892712550601</v>
          </cell>
          <cell r="I137">
            <v>32.2578448231829</v>
          </cell>
          <cell r="J137">
            <v>-61.896566560537003</v>
          </cell>
          <cell r="K137">
            <v>52.186679295647302</v>
          </cell>
          <cell r="L137">
            <v>54.278974269363502</v>
          </cell>
          <cell r="M137">
            <v>131.473395076945</v>
          </cell>
        </row>
        <row r="138">
          <cell r="B138">
            <v>-33.379453476305798</v>
          </cell>
          <cell r="C138">
            <v>27.511173151591201</v>
          </cell>
          <cell r="D138">
            <v>13.8136789426408</v>
          </cell>
          <cell r="E138">
            <v>-44.704881782616098</v>
          </cell>
          <cell r="F138">
            <v>12.485110108836199</v>
          </cell>
          <cell r="G138">
            <v>-56.195679165632001</v>
          </cell>
          <cell r="H138">
            <v>-64.644483805668003</v>
          </cell>
          <cell r="I138">
            <v>-17.1147395842201</v>
          </cell>
          <cell r="J138">
            <v>6.2559160141123904</v>
          </cell>
          <cell r="K138">
            <v>19.266371033710801</v>
          </cell>
          <cell r="L138">
            <v>-5.1679699445196796</v>
          </cell>
          <cell r="M138">
            <v>35.917526499278097</v>
          </cell>
        </row>
        <row r="139">
          <cell r="B139">
            <v>34.175025942580397</v>
          </cell>
          <cell r="C139">
            <v>28.081267815458201</v>
          </cell>
          <cell r="D139">
            <v>19.7035801360195</v>
          </cell>
          <cell r="E139">
            <v>-53.890117366899098</v>
          </cell>
          <cell r="F139">
            <v>-21.161462416387501</v>
          </cell>
          <cell r="G139">
            <v>-32.952570151477502</v>
          </cell>
          <cell r="H139">
            <v>38.347672064777299</v>
          </cell>
          <cell r="I139">
            <v>29.637512131169899</v>
          </cell>
          <cell r="J139">
            <v>42.5006453833577</v>
          </cell>
          <cell r="K139">
            <v>-31.7880053386145</v>
          </cell>
          <cell r="L139">
            <v>-57.254816303350701</v>
          </cell>
          <cell r="M139">
            <v>-10.291580096489101</v>
          </cell>
        </row>
        <row r="140">
          <cell r="B140">
            <v>-39.761328260117601</v>
          </cell>
          <cell r="C140">
            <v>12.498680336426199</v>
          </cell>
          <cell r="D140">
            <v>-5.5883485179006804</v>
          </cell>
          <cell r="E140">
            <v>23.6332709644497</v>
          </cell>
          <cell r="F140">
            <v>26.5045153276794</v>
          </cell>
          <cell r="G140">
            <v>57.933945865408504</v>
          </cell>
          <cell r="H140">
            <v>44.752656882591097</v>
          </cell>
          <cell r="I140">
            <v>59.9782064597415</v>
          </cell>
          <cell r="J140">
            <v>-81.877635315377304</v>
          </cell>
          <cell r="K140">
            <v>-89.677530460240206</v>
          </cell>
          <cell r="L140">
            <v>22.857018042025199</v>
          </cell>
          <cell r="M140">
            <v>-44.092685847096497</v>
          </cell>
        </row>
        <row r="141">
          <cell r="B141">
            <v>-34.002075406433804</v>
          </cell>
          <cell r="C141">
            <v>98.773006134969293</v>
          </cell>
          <cell r="D141">
            <v>5.1520595406133696</v>
          </cell>
          <cell r="E141">
            <v>69.559448885864995</v>
          </cell>
          <cell r="F141">
            <v>-45.241852556988803</v>
          </cell>
          <cell r="G141">
            <v>-63.049416439036499</v>
          </cell>
          <cell r="H141">
            <v>-11.3550101214575</v>
          </cell>
          <cell r="I141">
            <v>-3.87516387720702</v>
          </cell>
          <cell r="J141">
            <v>8.1146200843301006</v>
          </cell>
          <cell r="K141">
            <v>2.38773840788738</v>
          </cell>
          <cell r="L141">
            <v>-12.103446769472701</v>
          </cell>
          <cell r="M141">
            <v>-64.202204458217395</v>
          </cell>
        </row>
        <row r="142">
          <cell r="B142">
            <v>-16.5686613628502</v>
          </cell>
          <cell r="C142">
            <v>-31.588640335956999</v>
          </cell>
          <cell r="D142">
            <v>-32.959065828307502</v>
          </cell>
          <cell r="E142">
            <v>-52.236774961728202</v>
          </cell>
          <cell r="F142">
            <v>119.52739230918</v>
          </cell>
          <cell r="G142">
            <v>56.592997268437998</v>
          </cell>
          <cell r="H142">
            <v>-19.040991902834001</v>
          </cell>
          <cell r="I142">
            <v>-12.8394599288305</v>
          </cell>
          <cell r="J142">
            <v>-72.2743309525858</v>
          </cell>
          <cell r="K142">
            <v>-70.288026865286099</v>
          </cell>
          <cell r="L142">
            <v>66.451443798872901</v>
          </cell>
          <cell r="M142">
            <v>-77.180688100855704</v>
          </cell>
        </row>
        <row r="143">
          <cell r="B143">
            <v>-9.7198201314424093</v>
          </cell>
          <cell r="C143">
            <v>-38.429776302361297</v>
          </cell>
          <cell r="D143">
            <v>-0.91107404080584797</v>
          </cell>
          <cell r="E143">
            <v>46.228950501786002</v>
          </cell>
          <cell r="F143">
            <v>60.810824569083998</v>
          </cell>
          <cell r="G143">
            <v>13.682642165383699</v>
          </cell>
          <cell r="H143">
            <v>8.8847419028339996</v>
          </cell>
          <cell r="I143">
            <v>-23.458702943830598</v>
          </cell>
          <cell r="J143">
            <v>-27.355649255657902</v>
          </cell>
          <cell r="K143">
            <v>-68.614112885865595</v>
          </cell>
          <cell r="L143">
            <v>1.3428858503341901</v>
          </cell>
          <cell r="M143">
            <v>-54.646617600450803</v>
          </cell>
        </row>
        <row r="144">
          <cell r="B144">
            <v>-54.392943618125202</v>
          </cell>
          <cell r="C144">
            <v>-4.6041595795845103</v>
          </cell>
          <cell r="D144">
            <v>-70.377261645066099</v>
          </cell>
          <cell r="E144">
            <v>59.088280319782299</v>
          </cell>
          <cell r="F144">
            <v>30.2980014457194</v>
          </cell>
          <cell r="G144">
            <v>-34.442513037000197</v>
          </cell>
          <cell r="H144">
            <v>-18.9128922064777</v>
          </cell>
          <cell r="I144">
            <v>-61.246658607597098</v>
          </cell>
          <cell r="J144">
            <v>21.5902245934085</v>
          </cell>
          <cell r="K144">
            <v>-4.3079175097946303</v>
          </cell>
          <cell r="L144">
            <v>21.441614608361402</v>
          </cell>
          <cell r="M144">
            <v>-9.7210972990104594</v>
          </cell>
        </row>
        <row r="145">
          <cell r="B145">
            <v>-1.9370460048426199</v>
          </cell>
          <cell r="C145">
            <v>27.8912362608359</v>
          </cell>
          <cell r="D145">
            <v>27.152572821763101</v>
          </cell>
          <cell r="E145">
            <v>-51.501956114985497</v>
          </cell>
          <cell r="F145">
            <v>-9.94593824131295</v>
          </cell>
          <cell r="G145">
            <v>31.263968214551799</v>
          </cell>
          <cell r="H145">
            <v>-6.3591219635627603</v>
          </cell>
          <cell r="I145">
            <v>8.2611138542216498</v>
          </cell>
          <cell r="J145">
            <v>120.72110833835301</v>
          </cell>
          <cell r="K145">
            <v>127.51280836957</v>
          </cell>
          <cell r="L145">
            <v>50.032763968371803</v>
          </cell>
          <cell r="M145">
            <v>47.755044546959198</v>
          </cell>
        </row>
        <row r="146">
          <cell r="B146">
            <v>26.703562781044599</v>
          </cell>
          <cell r="C146">
            <v>-64.8441623948668</v>
          </cell>
          <cell r="D146">
            <v>107.35916848453699</v>
          </cell>
          <cell r="E146">
            <v>21.428814424221802</v>
          </cell>
          <cell r="F146">
            <v>-68.002769265228395</v>
          </cell>
          <cell r="G146">
            <v>-19.245095604668499</v>
          </cell>
          <cell r="H146">
            <v>-41.074139676113397</v>
          </cell>
          <cell r="I146">
            <v>-9.9433027429213503</v>
          </cell>
          <cell r="J146">
            <v>22.6744686343688</v>
          </cell>
          <cell r="K146">
            <v>-92.746372755844504</v>
          </cell>
          <cell r="L146">
            <v>90.513302171158998</v>
          </cell>
          <cell r="M146">
            <v>-36.248547381765697</v>
          </cell>
        </row>
        <row r="147">
          <cell r="B147">
            <v>-3.02663438256659</v>
          </cell>
          <cell r="C147">
            <v>-33.298924327558098</v>
          </cell>
          <cell r="D147">
            <v>-50.628769408443503</v>
          </cell>
          <cell r="E147">
            <v>-81.445824119748295</v>
          </cell>
          <cell r="F147">
            <v>-49.860009570254803</v>
          </cell>
          <cell r="G147">
            <v>-81.971691085175095</v>
          </cell>
          <cell r="H147">
            <v>21.822811234817799</v>
          </cell>
          <cell r="I147">
            <v>-79.175250710843997</v>
          </cell>
          <cell r="J147">
            <v>-20.540400998192901</v>
          </cell>
          <cell r="K147">
            <v>-22.162999956946699</v>
          </cell>
          <cell r="L147">
            <v>26.820147656284099</v>
          </cell>
          <cell r="M147">
            <v>-20.702891150473601</v>
          </cell>
        </row>
        <row r="148">
          <cell r="B148">
            <v>-12.6772742995503</v>
          </cell>
          <cell r="C148">
            <v>55.255780126453097</v>
          </cell>
          <cell r="D148">
            <v>54.869754908250997</v>
          </cell>
          <cell r="E148">
            <v>32.2673924136758</v>
          </cell>
          <cell r="F148">
            <v>28.483725476221998</v>
          </cell>
          <cell r="G148">
            <v>73.727340451949303</v>
          </cell>
          <cell r="H148">
            <v>-12.892206477732801</v>
          </cell>
          <cell r="I148">
            <v>-40.421909318441102</v>
          </cell>
          <cell r="J148">
            <v>-54.7715342913691</v>
          </cell>
          <cell r="K148">
            <v>-53.967365565936198</v>
          </cell>
          <cell r="L148">
            <v>80.180857105412599</v>
          </cell>
          <cell r="M148">
            <v>-14.855442476317901</v>
          </cell>
        </row>
        <row r="149">
          <cell r="B149">
            <v>-4.1162227602905599</v>
          </cell>
          <cell r="C149">
            <v>-45.270912268765599</v>
          </cell>
          <cell r="D149">
            <v>59.720261773386397</v>
          </cell>
          <cell r="E149">
            <v>1.2212961387991199</v>
          </cell>
          <cell r="F149">
            <v>100.559961718981</v>
          </cell>
          <cell r="G149">
            <v>25.155202383908598</v>
          </cell>
          <cell r="H149">
            <v>10.293838562753001</v>
          </cell>
          <cell r="I149">
            <v>-58.488413668635999</v>
          </cell>
          <cell r="J149">
            <v>-31.073057396093301</v>
          </cell>
          <cell r="K149">
            <v>-63.7318637792225</v>
          </cell>
          <cell r="L149">
            <v>-57.254816303350701</v>
          </cell>
          <cell r="M149">
            <v>53.317251822375603</v>
          </cell>
        </row>
        <row r="150">
          <cell r="B150">
            <v>6.0013836042891704</v>
          </cell>
          <cell r="C150">
            <v>-11.255263991366499</v>
          </cell>
          <cell r="D150">
            <v>126.414731168998</v>
          </cell>
          <cell r="E150">
            <v>24.9192039462494</v>
          </cell>
          <cell r="F150">
            <v>0.115046680445126</v>
          </cell>
          <cell r="G150">
            <v>-0.17382666997764501</v>
          </cell>
          <cell r="H150">
            <v>-75.661057692307693</v>
          </cell>
          <cell r="I150">
            <v>45.773245024092098</v>
          </cell>
          <cell r="J150">
            <v>-89.777127613802605</v>
          </cell>
          <cell r="K150">
            <v>-41.552503551900799</v>
          </cell>
          <cell r="L150">
            <v>50.740465685203802</v>
          </cell>
          <cell r="M150">
            <v>66.866218262492495</v>
          </cell>
        </row>
        <row r="151">
          <cell r="B151">
            <v>-19.837426496022101</v>
          </cell>
          <cell r="C151">
            <v>6.0376074792666197</v>
          </cell>
          <cell r="D151">
            <v>81.720775054536105</v>
          </cell>
          <cell r="E151">
            <v>-14.944718489539</v>
          </cell>
          <cell r="F151">
            <v>10.835768318384099</v>
          </cell>
          <cell r="G151">
            <v>51.080208592003999</v>
          </cell>
          <cell r="H151">
            <v>127.120761639676</v>
          </cell>
          <cell r="I151">
            <v>-3.87516387720702</v>
          </cell>
          <cell r="J151">
            <v>-75.836847087169801</v>
          </cell>
          <cell r="K151">
            <v>27.356955267576499</v>
          </cell>
          <cell r="L151">
            <v>-30.786772093835999</v>
          </cell>
          <cell r="M151">
            <v>22.511180758530799</v>
          </cell>
        </row>
        <row r="152">
          <cell r="B152">
            <v>85.852646143203003</v>
          </cell>
          <cell r="C152">
            <v>-18.476463067015501</v>
          </cell>
          <cell r="D152">
            <v>86.051584755549896</v>
          </cell>
          <cell r="E152">
            <v>-25.783296478993002</v>
          </cell>
          <cell r="F152">
            <v>73.345822176520301</v>
          </cell>
          <cell r="G152">
            <v>83.411969207846994</v>
          </cell>
          <cell r="H152">
            <v>-55.421305668016203</v>
          </cell>
          <cell r="I152">
            <v>-13.3911089166227</v>
          </cell>
          <cell r="J152">
            <v>0.98958781516220995</v>
          </cell>
          <cell r="K152">
            <v>72.552632711930102</v>
          </cell>
          <cell r="L152">
            <v>20.3092918614303</v>
          </cell>
          <cell r="M152">
            <v>51.605803429939797</v>
          </cell>
        </row>
        <row r="153">
          <cell r="B153">
            <v>5.3787616741611899</v>
          </cell>
          <cell r="C153">
            <v>-73.015519243627494</v>
          </cell>
          <cell r="D153">
            <v>23.341460284871001</v>
          </cell>
          <cell r="E153">
            <v>-35.703350910018699</v>
          </cell>
          <cell r="F153">
            <v>-11.2654116736747</v>
          </cell>
          <cell r="G153">
            <v>60.764837347901697</v>
          </cell>
          <cell r="H153">
            <v>-47.351024797570901</v>
          </cell>
          <cell r="I153">
            <v>4.1237464457800597</v>
          </cell>
          <cell r="J153">
            <v>-35.564925565786098</v>
          </cell>
          <cell r="K153">
            <v>87.478365695096201</v>
          </cell>
          <cell r="L153">
            <v>-4.7433489144205199</v>
          </cell>
          <cell r="M153">
            <v>28.216008733316901</v>
          </cell>
        </row>
        <row r="154">
          <cell r="B154">
            <v>26.859218263576601</v>
          </cell>
          <cell r="C154">
            <v>-9.1649168905207095</v>
          </cell>
          <cell r="D154">
            <v>55.389452072372599</v>
          </cell>
          <cell r="E154">
            <v>45.310426943357697</v>
          </cell>
          <cell r="F154">
            <v>62.460166359536203</v>
          </cell>
          <cell r="G154">
            <v>-5.09063819220263</v>
          </cell>
          <cell r="H154">
            <v>-57.342801113360302</v>
          </cell>
          <cell r="I154">
            <v>-85.657126317402501</v>
          </cell>
          <cell r="J154">
            <v>-23.948025126925401</v>
          </cell>
          <cell r="K154">
            <v>-44.760838679123403</v>
          </cell>
          <cell r="L154">
            <v>-21.303569088288</v>
          </cell>
          <cell r="M154">
            <v>-28.261788217065199</v>
          </cell>
        </row>
        <row r="155">
          <cell r="B155">
            <v>78.381182981667195</v>
          </cell>
          <cell r="C155">
            <v>48.0345810508041</v>
          </cell>
          <cell r="D155">
            <v>-28.4550237392532</v>
          </cell>
          <cell r="E155">
            <v>-52.053070250042502</v>
          </cell>
          <cell r="F155">
            <v>119.362458130135</v>
          </cell>
          <cell r="G155">
            <v>-33.697541594238899</v>
          </cell>
          <cell r="H155">
            <v>-52.090713562753002</v>
          </cell>
          <cell r="I155">
            <v>-56.971378952207402</v>
          </cell>
          <cell r="J155">
            <v>207.92530763273399</v>
          </cell>
          <cell r="K155">
            <v>44.3750807250183</v>
          </cell>
          <cell r="L155">
            <v>11.250709885981401</v>
          </cell>
          <cell r="M155">
            <v>-48.799168926295003</v>
          </cell>
        </row>
        <row r="156">
          <cell r="B156">
            <v>10.3597371151851</v>
          </cell>
          <cell r="C156">
            <v>-73.965677016739207</v>
          </cell>
          <cell r="D156">
            <v>36.333889387912201</v>
          </cell>
          <cell r="E156">
            <v>94.175880251743493</v>
          </cell>
          <cell r="F156">
            <v>-2.5239001842783</v>
          </cell>
          <cell r="G156">
            <v>79.240129128383401</v>
          </cell>
          <cell r="H156">
            <v>-26.342674595141698</v>
          </cell>
          <cell r="I156">
            <v>-15.597704867791499</v>
          </cell>
          <cell r="J156">
            <v>-56.475346355735297</v>
          </cell>
          <cell r="K156">
            <v>-66.940198906445104</v>
          </cell>
          <cell r="L156">
            <v>-14.9342536368005</v>
          </cell>
          <cell r="M156">
            <v>12.2424904039159</v>
          </cell>
        </row>
        <row r="157">
          <cell r="B157">
            <v>108.734002075406</v>
          </cell>
          <cell r="C157">
            <v>-82.327065420122196</v>
          </cell>
          <cell r="D157">
            <v>118.79250609521399</v>
          </cell>
          <cell r="E157">
            <v>3.9768668140840302</v>
          </cell>
          <cell r="F157">
            <v>-14.0692927174433</v>
          </cell>
          <cell r="G157">
            <v>35.2868140054631</v>
          </cell>
          <cell r="H157">
            <v>-57.983299595141702</v>
          </cell>
          <cell r="I157">
            <v>-16.701002843375999</v>
          </cell>
          <cell r="J157">
            <v>38.783237242922297</v>
          </cell>
          <cell r="K157">
            <v>62.927627330262197</v>
          </cell>
          <cell r="L157">
            <v>6.86295924162334</v>
          </cell>
          <cell r="M157">
            <v>45.473113357044802</v>
          </cell>
        </row>
        <row r="158">
          <cell r="B158">
            <v>-41.629194050501603</v>
          </cell>
          <cell r="C158">
            <v>48.984738823915798</v>
          </cell>
          <cell r="D158">
            <v>76.004106249198003</v>
          </cell>
          <cell r="E158">
            <v>-58.6664398707263</v>
          </cell>
          <cell r="F158">
            <v>33.266816668533203</v>
          </cell>
          <cell r="G158">
            <v>91.606655078222005</v>
          </cell>
          <cell r="H158">
            <v>58.203125</v>
          </cell>
          <cell r="I158">
            <v>13.777603732143801</v>
          </cell>
          <cell r="J158">
            <v>-52.757938215299902</v>
          </cell>
          <cell r="K158">
            <v>24.427605803590701</v>
          </cell>
          <cell r="L158">
            <v>49.325062251539897</v>
          </cell>
          <cell r="M158">
            <v>-61.349790470824402</v>
          </cell>
        </row>
        <row r="159">
          <cell r="B159">
            <v>87.876167416119003</v>
          </cell>
          <cell r="C159">
            <v>76.349282689532998</v>
          </cell>
          <cell r="D159">
            <v>139.23392788399801</v>
          </cell>
          <cell r="E159">
            <v>-58.6664398707263</v>
          </cell>
          <cell r="F159">
            <v>91.323647692448702</v>
          </cell>
          <cell r="G159">
            <v>-70.946113732306898</v>
          </cell>
          <cell r="H159">
            <v>78.314777327935204</v>
          </cell>
          <cell r="I159">
            <v>7.7094648664294398</v>
          </cell>
          <cell r="J159">
            <v>23.294036657774701</v>
          </cell>
          <cell r="K159">
            <v>1.1323029233220001</v>
          </cell>
          <cell r="L159">
            <v>-31.494473810667898</v>
          </cell>
          <cell r="M159">
            <v>10.8162834102194</v>
          </cell>
        </row>
        <row r="160">
          <cell r="B160">
            <v>-47.077135939121398</v>
          </cell>
          <cell r="C160">
            <v>6.7977336977559801</v>
          </cell>
          <cell r="D160">
            <v>51.231874759399503</v>
          </cell>
          <cell r="E160">
            <v>71.212791291035899</v>
          </cell>
          <cell r="F160">
            <v>-67.178098370002303</v>
          </cell>
          <cell r="G160">
            <v>-21.182021355848001</v>
          </cell>
          <cell r="H160">
            <v>-74.636260121457497</v>
          </cell>
          <cell r="I160">
            <v>-49.386205370064502</v>
          </cell>
          <cell r="J160">
            <v>-2.8827123311246798</v>
          </cell>
          <cell r="K160">
            <v>-8.7716881215826401</v>
          </cell>
          <cell r="L160">
            <v>-68.719584116028102</v>
          </cell>
          <cell r="M160">
            <v>27.360284537099002</v>
          </cell>
        </row>
        <row r="161">
          <cell r="B161">
            <v>5.3787616741611899</v>
          </cell>
          <cell r="C161">
            <v>111.885183403911</v>
          </cell>
          <cell r="D161">
            <v>-49.069677916078497</v>
          </cell>
          <cell r="E161">
            <v>14.448035380166701</v>
          </cell>
          <cell r="F161">
            <v>-68.662505981409296</v>
          </cell>
          <cell r="G161">
            <v>42.2895455674199</v>
          </cell>
          <cell r="H161">
            <v>-61.057692307692299</v>
          </cell>
          <cell r="I161">
            <v>-38.904874602012498</v>
          </cell>
          <cell r="J161">
            <v>-12.4860166939162</v>
          </cell>
          <cell r="K161">
            <v>11.594265294700101</v>
          </cell>
          <cell r="L161">
            <v>-6.4418330348171802</v>
          </cell>
          <cell r="M161">
            <v>37.914216290453197</v>
          </cell>
        </row>
        <row r="162">
          <cell r="B162">
            <v>29.9723279142165</v>
          </cell>
          <cell r="C162">
            <v>-28.358103907377199</v>
          </cell>
          <cell r="D162">
            <v>-57.384832542024903</v>
          </cell>
          <cell r="E162">
            <v>27.491069909848601</v>
          </cell>
          <cell r="F162">
            <v>-55.632705836837303</v>
          </cell>
          <cell r="G162">
            <v>65.383660293022103</v>
          </cell>
          <cell r="H162">
            <v>41.678264170040499</v>
          </cell>
          <cell r="I162">
            <v>-78.347777229155696</v>
          </cell>
          <cell r="J162">
            <v>-12.021340676361801</v>
          </cell>
          <cell r="K162">
            <v>-50.480044775476799</v>
          </cell>
          <cell r="L162">
            <v>147.12943951771399</v>
          </cell>
          <cell r="M162">
            <v>0.40497235623481198</v>
          </cell>
        </row>
        <row r="163">
          <cell r="B163">
            <v>-52.369422345209301</v>
          </cell>
          <cell r="C163">
            <v>-12.395453319100501</v>
          </cell>
          <cell r="D163">
            <v>60.759656101629702</v>
          </cell>
          <cell r="E163">
            <v>3.7931621023983699</v>
          </cell>
          <cell r="F163">
            <v>-18.6874497307093</v>
          </cell>
          <cell r="G163">
            <v>73.876334740501605</v>
          </cell>
          <cell r="H163">
            <v>-13.404605263157899</v>
          </cell>
          <cell r="I163">
            <v>148.93160574123601</v>
          </cell>
          <cell r="J163">
            <v>-51.518802168488101</v>
          </cell>
          <cell r="K163">
            <v>13.407672105739</v>
          </cell>
          <cell r="L163">
            <v>24.2724214756891</v>
          </cell>
          <cell r="M163">
            <v>8.3917315209353092</v>
          </cell>
        </row>
        <row r="164">
          <cell r="B164">
            <v>32.151504669664497</v>
          </cell>
          <cell r="C164">
            <v>-48.881511806590098</v>
          </cell>
          <cell r="D164">
            <v>-92.724239702296899</v>
          </cell>
          <cell r="E164">
            <v>-41.2144922605885</v>
          </cell>
          <cell r="F164">
            <v>21.556489956322999</v>
          </cell>
          <cell r="G164">
            <v>-1.66376955550037</v>
          </cell>
          <cell r="H164">
            <v>37.835273279352201</v>
          </cell>
          <cell r="I164">
            <v>-44.697188973830698</v>
          </cell>
          <cell r="J164">
            <v>45.598485500387198</v>
          </cell>
          <cell r="K164">
            <v>17.173978559435099</v>
          </cell>
          <cell r="L164">
            <v>3.6075313441964099</v>
          </cell>
          <cell r="M164">
            <v>142.59780962777799</v>
          </cell>
        </row>
        <row r="165">
          <cell r="B165">
            <v>54.254583189207899</v>
          </cell>
          <cell r="C165">
            <v>-25.3175990334198</v>
          </cell>
          <cell r="D165">
            <v>65.090465802643394</v>
          </cell>
          <cell r="E165">
            <v>-3.0039122299710801</v>
          </cell>
          <cell r="F165">
            <v>14.4643202573788</v>
          </cell>
          <cell r="G165">
            <v>-18.053141296250299</v>
          </cell>
          <cell r="H165">
            <v>-12.1236082995951</v>
          </cell>
          <cell r="I165">
            <v>8.4791386271870763</v>
          </cell>
          <cell r="J165">
            <v>-100</v>
          </cell>
          <cell r="K165">
            <v>-100</v>
          </cell>
          <cell r="L165">
            <v>-100</v>
          </cell>
          <cell r="M165">
            <v>-100</v>
          </cell>
        </row>
      </sheetData>
      <sheetData sheetId="2">
        <row r="4">
          <cell r="B4">
            <v>-89.8888888888889</v>
          </cell>
          <cell r="C4">
            <v>52.925925925925903</v>
          </cell>
          <cell r="D4">
            <v>-59.716049382716101</v>
          </cell>
          <cell r="E4">
            <v>-12.9753086419753</v>
          </cell>
          <cell r="F4">
            <v>53.012345679012398</v>
          </cell>
          <cell r="G4">
            <v>16.851851851851801</v>
          </cell>
          <cell r="H4">
            <v>-20.4444444444445</v>
          </cell>
          <cell r="I4">
            <v>-59.148148148148202</v>
          </cell>
          <cell r="J4">
            <v>-38.098765432098801</v>
          </cell>
          <cell r="K4">
            <v>-10.469135802469101</v>
          </cell>
          <cell r="L4">
            <v>-14.8024691358025</v>
          </cell>
          <cell r="M4">
            <v>62.1111111111111</v>
          </cell>
        </row>
        <row r="5">
          <cell r="B5">
            <v>98.1111111111111</v>
          </cell>
          <cell r="C5">
            <v>12.925925925925901</v>
          </cell>
          <cell r="D5">
            <v>16.283950617283899</v>
          </cell>
          <cell r="E5">
            <v>-30.9753086419753</v>
          </cell>
          <cell r="F5">
            <v>37.012345679012398</v>
          </cell>
          <cell r="G5">
            <v>20.851851851851801</v>
          </cell>
          <cell r="H5">
            <v>47.5555555555555</v>
          </cell>
          <cell r="I5">
            <v>34.851851851851798</v>
          </cell>
          <cell r="J5">
            <v>33.901234567901199</v>
          </cell>
          <cell r="K5">
            <v>15.530864197530899</v>
          </cell>
          <cell r="L5">
            <v>5.19753086419753</v>
          </cell>
          <cell r="M5">
            <v>28.1111111111111</v>
          </cell>
        </row>
        <row r="6">
          <cell r="B6">
            <v>28.1111111111111</v>
          </cell>
          <cell r="C6">
            <v>46.925925925925903</v>
          </cell>
          <cell r="D6">
            <v>-15.716049382716101</v>
          </cell>
          <cell r="E6">
            <v>-12.9753086419753</v>
          </cell>
          <cell r="F6">
            <v>-24.987654320987598</v>
          </cell>
          <cell r="G6">
            <v>0.85185185185184797</v>
          </cell>
          <cell r="H6">
            <v>7.5555555555555403</v>
          </cell>
          <cell r="I6">
            <v>4.8518518518518503</v>
          </cell>
          <cell r="J6">
            <v>-2.0987654320987899</v>
          </cell>
          <cell r="K6">
            <v>-20.469135802469101</v>
          </cell>
          <cell r="L6">
            <v>-22.8024691358025</v>
          </cell>
          <cell r="M6">
            <v>-37.8888888888889</v>
          </cell>
        </row>
        <row r="7">
          <cell r="B7">
            <v>6.1111111111111098</v>
          </cell>
          <cell r="C7">
            <v>0.92592592592592404</v>
          </cell>
          <cell r="D7">
            <v>54.283950617283899</v>
          </cell>
          <cell r="E7">
            <v>-24.9753086419753</v>
          </cell>
          <cell r="F7">
            <v>-54.987654320987602</v>
          </cell>
          <cell r="G7">
            <v>14.8518518518518</v>
          </cell>
          <cell r="H7">
            <v>-4.4444444444444597</v>
          </cell>
          <cell r="I7">
            <v>-21.148148148148199</v>
          </cell>
          <cell r="J7">
            <v>-28.098765432098801</v>
          </cell>
          <cell r="K7">
            <v>17.530864197530899</v>
          </cell>
          <cell r="L7">
            <v>11.1975308641975</v>
          </cell>
          <cell r="M7">
            <v>8.1111111111111107</v>
          </cell>
        </row>
        <row r="8">
          <cell r="B8">
            <v>-7.8888888888888902</v>
          </cell>
          <cell r="C8">
            <v>18.925925925925899</v>
          </cell>
          <cell r="D8">
            <v>-77.716049382716093</v>
          </cell>
          <cell r="E8">
            <v>-80.975308641975303</v>
          </cell>
          <cell r="F8">
            <v>-60.987654320987602</v>
          </cell>
          <cell r="G8">
            <v>0.85185185185184797</v>
          </cell>
          <cell r="H8">
            <v>-22.4444444444445</v>
          </cell>
          <cell r="I8">
            <v>20.851851851851801</v>
          </cell>
          <cell r="J8">
            <v>-38.098765432098801</v>
          </cell>
          <cell r="K8">
            <v>11.530864197530899</v>
          </cell>
          <cell r="L8">
            <v>-16.8024691358025</v>
          </cell>
          <cell r="M8">
            <v>18.1111111111111</v>
          </cell>
        </row>
        <row r="9">
          <cell r="B9">
            <v>-165.888888888889</v>
          </cell>
          <cell r="C9">
            <v>-71.074074074074105</v>
          </cell>
          <cell r="D9">
            <v>-3.7160493827160499</v>
          </cell>
          <cell r="E9">
            <v>-52.975308641975303</v>
          </cell>
          <cell r="F9">
            <v>-10.9876543209876</v>
          </cell>
          <cell r="G9">
            <v>-11.1481481481482</v>
          </cell>
          <cell r="H9">
            <v>-10.4444444444445</v>
          </cell>
          <cell r="I9">
            <v>-29.148148148148199</v>
          </cell>
          <cell r="J9">
            <v>-10.0987654320988</v>
          </cell>
          <cell r="K9">
            <v>-4.4691358024691397</v>
          </cell>
          <cell r="L9">
            <v>-8.80246913580247</v>
          </cell>
          <cell r="M9">
            <v>-17.8888888888889</v>
          </cell>
        </row>
        <row r="10">
          <cell r="B10">
            <v>-1.8888888888888899</v>
          </cell>
          <cell r="C10">
            <v>8.9259259259259203</v>
          </cell>
          <cell r="D10">
            <v>-27.716049382716101</v>
          </cell>
          <cell r="E10">
            <v>-66.975308641975303</v>
          </cell>
          <cell r="F10">
            <v>-24.987654320987598</v>
          </cell>
          <cell r="G10">
            <v>22.851851851851801</v>
          </cell>
          <cell r="H10">
            <v>-6.4444444444444597</v>
          </cell>
          <cell r="I10">
            <v>-33.148148148148202</v>
          </cell>
          <cell r="J10">
            <v>3.9012345679012101</v>
          </cell>
          <cell r="K10">
            <v>5.5308641975308603</v>
          </cell>
          <cell r="L10">
            <v>31.1975308641975</v>
          </cell>
          <cell r="M10">
            <v>36.1111111111111</v>
          </cell>
        </row>
        <row r="11">
          <cell r="B11">
            <v>14.1111111111111</v>
          </cell>
          <cell r="C11">
            <v>-7.0740740740740797</v>
          </cell>
          <cell r="D11">
            <v>-69.716049382716093</v>
          </cell>
          <cell r="E11">
            <v>19.0246913580247</v>
          </cell>
          <cell r="F11">
            <v>-2.9876543209876401</v>
          </cell>
          <cell r="G11">
            <v>-3.1481481481481501</v>
          </cell>
          <cell r="H11">
            <v>-42.4444444444445</v>
          </cell>
          <cell r="I11">
            <v>-7.1481481481481497</v>
          </cell>
          <cell r="J11">
            <v>-24.098765432098801</v>
          </cell>
          <cell r="K11">
            <v>-42.469135802469097</v>
          </cell>
          <cell r="L11">
            <v>29.1975308641975</v>
          </cell>
          <cell r="M11">
            <v>-117.888888888889</v>
          </cell>
        </row>
        <row r="12">
          <cell r="B12">
            <v>-29.8888888888889</v>
          </cell>
          <cell r="C12">
            <v>-57.074074074074097</v>
          </cell>
          <cell r="D12">
            <v>52.283950617283899</v>
          </cell>
          <cell r="E12">
            <v>1.0246913580246799</v>
          </cell>
          <cell r="F12">
            <v>59.012345679012398</v>
          </cell>
          <cell r="G12">
            <v>-43.148148148148202</v>
          </cell>
          <cell r="H12">
            <v>-66.4444444444445</v>
          </cell>
          <cell r="I12">
            <v>-25.148148148148199</v>
          </cell>
          <cell r="J12">
            <v>31.901234567901199</v>
          </cell>
          <cell r="K12">
            <v>-4.4691358024691397</v>
          </cell>
          <cell r="L12">
            <v>-6.80246913580247</v>
          </cell>
          <cell r="M12">
            <v>24.1111111111111</v>
          </cell>
        </row>
        <row r="13">
          <cell r="B13">
            <v>-89.8888888888889</v>
          </cell>
          <cell r="C13">
            <v>12.925925925925901</v>
          </cell>
          <cell r="D13">
            <v>10.283950617283899</v>
          </cell>
          <cell r="E13">
            <v>-32.975308641975303</v>
          </cell>
          <cell r="F13">
            <v>7.0123456790123599</v>
          </cell>
          <cell r="G13">
            <v>14.8518518518518</v>
          </cell>
          <cell r="H13">
            <v>-26.4444444444445</v>
          </cell>
          <cell r="I13">
            <v>56.851851851851798</v>
          </cell>
          <cell r="J13">
            <v>-12.0987654320988</v>
          </cell>
          <cell r="K13">
            <v>-54.469135802469097</v>
          </cell>
          <cell r="L13">
            <v>-40.802469135802497</v>
          </cell>
          <cell r="M13">
            <v>18.1111111111111</v>
          </cell>
        </row>
        <row r="14">
          <cell r="B14">
            <v>12.1111111111111</v>
          </cell>
          <cell r="C14">
            <v>-23.074074074074101</v>
          </cell>
          <cell r="D14">
            <v>-3.7160493827160499</v>
          </cell>
          <cell r="E14">
            <v>5.0246913580246799</v>
          </cell>
          <cell r="F14">
            <v>-18.987654320987598</v>
          </cell>
          <cell r="G14">
            <v>-33.148148148148202</v>
          </cell>
          <cell r="H14">
            <v>-24.4444444444445</v>
          </cell>
          <cell r="I14">
            <v>8.8518518518518494</v>
          </cell>
          <cell r="J14">
            <v>15.9012345679012</v>
          </cell>
          <cell r="K14">
            <v>-10.469135802469101</v>
          </cell>
          <cell r="L14">
            <v>13.1975308641975</v>
          </cell>
          <cell r="M14">
            <v>24.1111111111111</v>
          </cell>
        </row>
        <row r="15">
          <cell r="B15">
            <v>-15.8888888888889</v>
          </cell>
          <cell r="C15">
            <v>-41.074074074074097</v>
          </cell>
          <cell r="D15">
            <v>-19.716049382716101</v>
          </cell>
          <cell r="E15">
            <v>39.024691358024697</v>
          </cell>
          <cell r="F15">
            <v>-24.987654320987598</v>
          </cell>
          <cell r="G15">
            <v>-5.1481481481481497</v>
          </cell>
          <cell r="H15">
            <v>-38.4444444444445</v>
          </cell>
          <cell r="I15">
            <v>-59.148148148148202</v>
          </cell>
          <cell r="J15">
            <v>-8.0987654320987907</v>
          </cell>
          <cell r="K15">
            <v>-18.469135802469101</v>
          </cell>
          <cell r="L15">
            <v>9.19753086419753</v>
          </cell>
          <cell r="M15">
            <v>-103.888888888889</v>
          </cell>
        </row>
        <row r="16">
          <cell r="B16">
            <v>-9.8888888888888893</v>
          </cell>
          <cell r="C16">
            <v>-119.07407407407401</v>
          </cell>
          <cell r="D16">
            <v>-135.71604938271599</v>
          </cell>
          <cell r="E16">
            <v>1.0246913580246799</v>
          </cell>
          <cell r="F16">
            <v>-56.987654320987602</v>
          </cell>
          <cell r="G16">
            <v>8.8518518518518494</v>
          </cell>
          <cell r="H16">
            <v>-16.4444444444445</v>
          </cell>
          <cell r="I16">
            <v>-53.148148148148202</v>
          </cell>
          <cell r="J16">
            <v>-44.098765432098801</v>
          </cell>
          <cell r="K16">
            <v>-4.4691358024691397</v>
          </cell>
          <cell r="L16">
            <v>29.1975308641975</v>
          </cell>
          <cell r="M16">
            <v>26.1111111111111</v>
          </cell>
        </row>
        <row r="17">
          <cell r="B17">
            <v>50.1111111111111</v>
          </cell>
          <cell r="C17">
            <v>58.925925925925903</v>
          </cell>
          <cell r="D17">
            <v>18.283950617283899</v>
          </cell>
          <cell r="E17">
            <v>7.0246913580246799</v>
          </cell>
          <cell r="F17">
            <v>-8.9876543209876392</v>
          </cell>
          <cell r="G17">
            <v>54.851851851851798</v>
          </cell>
          <cell r="H17">
            <v>23.5555555555555</v>
          </cell>
          <cell r="I17">
            <v>42.851851851851798</v>
          </cell>
          <cell r="J17">
            <v>25.901234567901199</v>
          </cell>
          <cell r="K17">
            <v>7.5308641975308603</v>
          </cell>
          <cell r="L17">
            <v>-14.8024691358025</v>
          </cell>
          <cell r="M17">
            <v>-103.888888888889</v>
          </cell>
        </row>
        <row r="18">
          <cell r="B18">
            <v>-59.8888888888889</v>
          </cell>
          <cell r="C18">
            <v>-41.074074074074097</v>
          </cell>
          <cell r="D18">
            <v>-27.716049382716101</v>
          </cell>
          <cell r="E18">
            <v>-60.975308641975303</v>
          </cell>
          <cell r="F18">
            <v>31.012345679012402</v>
          </cell>
          <cell r="G18">
            <v>-29.148148148148199</v>
          </cell>
          <cell r="H18">
            <v>25.5555555555555</v>
          </cell>
          <cell r="I18">
            <v>16.851851851851801</v>
          </cell>
          <cell r="J18">
            <v>-48.098765432098801</v>
          </cell>
          <cell r="K18">
            <v>-6.4691358024691397</v>
          </cell>
          <cell r="L18">
            <v>29.1975308641975</v>
          </cell>
          <cell r="M18">
            <v>-21.8888888888889</v>
          </cell>
        </row>
        <row r="19">
          <cell r="B19">
            <v>-109.888888888889</v>
          </cell>
          <cell r="C19">
            <v>40.925925925925903</v>
          </cell>
          <cell r="D19">
            <v>12.283950617283899</v>
          </cell>
          <cell r="E19">
            <v>29.0246913580247</v>
          </cell>
          <cell r="F19">
            <v>11.0123456790124</v>
          </cell>
          <cell r="G19">
            <v>8.8518518518518494</v>
          </cell>
          <cell r="H19">
            <v>-12.4444444444445</v>
          </cell>
          <cell r="I19">
            <v>-31.148148148148199</v>
          </cell>
          <cell r="J19">
            <v>-28.098765432098801</v>
          </cell>
          <cell r="K19">
            <v>11.530864197530899</v>
          </cell>
          <cell r="L19">
            <v>-6.80246913580247</v>
          </cell>
          <cell r="M19">
            <v>26.1111111111111</v>
          </cell>
        </row>
        <row r="20">
          <cell r="B20">
            <v>2.1111111111111098</v>
          </cell>
          <cell r="C20">
            <v>38.925925925925903</v>
          </cell>
          <cell r="D20">
            <v>-27.716049382716101</v>
          </cell>
          <cell r="E20">
            <v>-20.9753086419753</v>
          </cell>
          <cell r="F20">
            <v>13.0123456790124</v>
          </cell>
          <cell r="G20">
            <v>2.8518518518518499</v>
          </cell>
          <cell r="H20">
            <v>-20.4444444444445</v>
          </cell>
          <cell r="I20">
            <v>-27.148148148148199</v>
          </cell>
          <cell r="J20">
            <v>-6.0987654320987899</v>
          </cell>
          <cell r="K20">
            <v>-10.469135802469101</v>
          </cell>
          <cell r="L20">
            <v>-20.8024691358025</v>
          </cell>
          <cell r="M20">
            <v>-23.8888888888889</v>
          </cell>
        </row>
        <row r="21">
          <cell r="B21">
            <v>-99.8888888888889</v>
          </cell>
          <cell r="C21">
            <v>42.925925925925903</v>
          </cell>
          <cell r="D21">
            <v>-49.716049382716101</v>
          </cell>
          <cell r="E21">
            <v>21.0246913580247</v>
          </cell>
          <cell r="F21">
            <v>-30.987654320987598</v>
          </cell>
          <cell r="G21">
            <v>4.8518518518518503</v>
          </cell>
          <cell r="H21">
            <v>-16.4444444444445</v>
          </cell>
          <cell r="I21">
            <v>-27.148148148148199</v>
          </cell>
          <cell r="J21">
            <v>-42.098765432098801</v>
          </cell>
          <cell r="K21">
            <v>-58.469135802469097</v>
          </cell>
          <cell r="L21">
            <v>29.1975308641975</v>
          </cell>
          <cell r="M21">
            <v>0.11111111111111401</v>
          </cell>
        </row>
        <row r="22">
          <cell r="B22">
            <v>42.1111111111111</v>
          </cell>
          <cell r="C22">
            <v>-1.07407407407408</v>
          </cell>
          <cell r="D22">
            <v>-1.7160493827160499</v>
          </cell>
          <cell r="E22">
            <v>-2.9753086419753201</v>
          </cell>
          <cell r="F22">
            <v>-46.987654320987602</v>
          </cell>
          <cell r="G22">
            <v>0.85185185185184797</v>
          </cell>
          <cell r="H22">
            <v>-14.4444444444445</v>
          </cell>
          <cell r="I22">
            <v>0.85185185185184797</v>
          </cell>
          <cell r="J22">
            <v>-36.098765432098801</v>
          </cell>
          <cell r="K22">
            <v>9.5308641975308603</v>
          </cell>
          <cell r="L22">
            <v>-58.802469135802497</v>
          </cell>
          <cell r="M22">
            <v>-3.8888888888888902</v>
          </cell>
        </row>
        <row r="23">
          <cell r="B23">
            <v>44.1111111111111</v>
          </cell>
          <cell r="C23">
            <v>8.9259259259259203</v>
          </cell>
          <cell r="D23">
            <v>-39.716049382716101</v>
          </cell>
          <cell r="E23">
            <v>-44.975308641975303</v>
          </cell>
          <cell r="F23">
            <v>-4.9876543209876401</v>
          </cell>
          <cell r="G23">
            <v>-17.148148148148199</v>
          </cell>
          <cell r="H23">
            <v>61.5555555555555</v>
          </cell>
          <cell r="I23">
            <v>16.851851851851801</v>
          </cell>
          <cell r="J23">
            <v>-4.0987654320987899</v>
          </cell>
          <cell r="K23">
            <v>-34.469135802469097</v>
          </cell>
          <cell r="L23">
            <v>75.197530864197503</v>
          </cell>
          <cell r="M23">
            <v>82.1111111111111</v>
          </cell>
        </row>
        <row r="24">
          <cell r="B24">
            <v>56.1111111111111</v>
          </cell>
          <cell r="C24">
            <v>-63.074074074074097</v>
          </cell>
          <cell r="D24">
            <v>-87.716049382716093</v>
          </cell>
          <cell r="E24">
            <v>-22.9753086419753</v>
          </cell>
          <cell r="F24">
            <v>-12.9876543209876</v>
          </cell>
          <cell r="G24">
            <v>8.8518518518518494</v>
          </cell>
          <cell r="H24">
            <v>9.5555555555555394</v>
          </cell>
          <cell r="I24">
            <v>-9.1481481481481506</v>
          </cell>
          <cell r="J24">
            <v>-6.0987654320987899</v>
          </cell>
          <cell r="K24">
            <v>13.530864197530899</v>
          </cell>
          <cell r="L24">
            <v>-32.802469135802497</v>
          </cell>
          <cell r="M24">
            <v>-121.888888888889</v>
          </cell>
        </row>
        <row r="25">
          <cell r="B25">
            <v>4.1111111111111098</v>
          </cell>
          <cell r="C25">
            <v>-11.074074074074099</v>
          </cell>
          <cell r="D25">
            <v>8.2839506172839492</v>
          </cell>
          <cell r="E25">
            <v>11.0246913580247</v>
          </cell>
          <cell r="F25">
            <v>-22.987654320987598</v>
          </cell>
          <cell r="G25">
            <v>-29.148148148148199</v>
          </cell>
          <cell r="H25">
            <v>-8.4444444444444606</v>
          </cell>
          <cell r="I25">
            <v>-15.1481481481482</v>
          </cell>
          <cell r="J25">
            <v>-6.0987654320987899</v>
          </cell>
          <cell r="K25">
            <v>-6.4691358024691397</v>
          </cell>
          <cell r="L25">
            <v>-30.8024691358025</v>
          </cell>
          <cell r="M25">
            <v>24.1111111111111</v>
          </cell>
        </row>
        <row r="26">
          <cell r="B26">
            <v>-61.8888888888889</v>
          </cell>
          <cell r="C26">
            <v>-147.07407407407399</v>
          </cell>
          <cell r="D26">
            <v>-49.716049382716101</v>
          </cell>
          <cell r="E26">
            <v>-34.975308641975303</v>
          </cell>
          <cell r="F26">
            <v>-46.987654320987602</v>
          </cell>
          <cell r="G26">
            <v>-15.1481481481482</v>
          </cell>
          <cell r="H26">
            <v>-8.4444444444444606</v>
          </cell>
          <cell r="I26">
            <v>4.8518518518518503</v>
          </cell>
          <cell r="J26">
            <v>-14.0987654320988</v>
          </cell>
          <cell r="K26">
            <v>21.530864197530899</v>
          </cell>
          <cell r="L26">
            <v>-38.802469135802497</v>
          </cell>
          <cell r="M26">
            <v>-61.8888888888889</v>
          </cell>
        </row>
        <row r="27">
          <cell r="B27">
            <v>30.1111111111111</v>
          </cell>
          <cell r="C27">
            <v>32.925925925925903</v>
          </cell>
          <cell r="D27">
            <v>-37.716049382716101</v>
          </cell>
          <cell r="E27">
            <v>5.0246913580246799</v>
          </cell>
          <cell r="F27">
            <v>-34.987654320987602</v>
          </cell>
          <cell r="G27">
            <v>-1.1481481481481499</v>
          </cell>
          <cell r="H27">
            <v>-30.4444444444445</v>
          </cell>
          <cell r="I27">
            <v>28.851851851851801</v>
          </cell>
          <cell r="J27">
            <v>-32.098765432098801</v>
          </cell>
          <cell r="K27">
            <v>5.5308641975308603</v>
          </cell>
          <cell r="L27">
            <v>-54.802469135802497</v>
          </cell>
          <cell r="M27">
            <v>12.1111111111111</v>
          </cell>
        </row>
        <row r="28">
          <cell r="B28">
            <v>-21.8888888888889</v>
          </cell>
          <cell r="C28">
            <v>-9.0740740740740797</v>
          </cell>
          <cell r="D28">
            <v>-11.716049382716101</v>
          </cell>
          <cell r="E28">
            <v>-12.9753086419753</v>
          </cell>
          <cell r="F28">
            <v>7.0123456790123599</v>
          </cell>
          <cell r="G28">
            <v>20.851851851851801</v>
          </cell>
          <cell r="H28">
            <v>25.5555555555555</v>
          </cell>
          <cell r="I28">
            <v>48.851851851851798</v>
          </cell>
          <cell r="J28">
            <v>33.901234567901199</v>
          </cell>
          <cell r="K28">
            <v>25.530864197530899</v>
          </cell>
          <cell r="L28">
            <v>7.19753086419753</v>
          </cell>
          <cell r="M28">
            <v>30.1111111111111</v>
          </cell>
        </row>
        <row r="29">
          <cell r="B29">
            <v>-33.8888888888889</v>
          </cell>
          <cell r="C29">
            <v>-57.074074074074097</v>
          </cell>
          <cell r="D29">
            <v>-37.716049382716101</v>
          </cell>
          <cell r="E29">
            <v>3.0246913580246799</v>
          </cell>
          <cell r="F29">
            <v>-36.987654320987602</v>
          </cell>
          <cell r="G29">
            <v>76.851851851851805</v>
          </cell>
          <cell r="H29">
            <v>-20.4444444444445</v>
          </cell>
          <cell r="I29">
            <v>-1.1481481481481499</v>
          </cell>
          <cell r="J29">
            <v>29.901234567901199</v>
          </cell>
          <cell r="K29">
            <v>-6.4691358024691397</v>
          </cell>
          <cell r="L29">
            <v>-90.802469135802497</v>
          </cell>
          <cell r="M29">
            <v>8.1111111111111107</v>
          </cell>
        </row>
        <row r="30">
          <cell r="B30">
            <v>18.1111111111111</v>
          </cell>
          <cell r="C30">
            <v>40.925925925925903</v>
          </cell>
          <cell r="D30">
            <v>36.283950617283899</v>
          </cell>
          <cell r="E30">
            <v>-8.9753086419753192</v>
          </cell>
          <cell r="F30">
            <v>3.0123456790123599</v>
          </cell>
          <cell r="G30">
            <v>28.851851851851801</v>
          </cell>
          <cell r="H30">
            <v>55.5555555555555</v>
          </cell>
          <cell r="I30">
            <v>22.851851851851801</v>
          </cell>
          <cell r="J30">
            <v>-4.0987654320987899</v>
          </cell>
          <cell r="K30">
            <v>21.530864197530899</v>
          </cell>
          <cell r="L30">
            <v>-32.802469135802497</v>
          </cell>
          <cell r="M30">
            <v>-61.8888888888889</v>
          </cell>
        </row>
        <row r="31">
          <cell r="B31">
            <v>36.1111111111111</v>
          </cell>
          <cell r="C31">
            <v>-59.074074074074097</v>
          </cell>
          <cell r="D31">
            <v>-43.716049382716101</v>
          </cell>
          <cell r="E31">
            <v>-44.975308641975303</v>
          </cell>
          <cell r="F31">
            <v>5.0123456790123599</v>
          </cell>
          <cell r="G31">
            <v>-25.148148148148199</v>
          </cell>
          <cell r="H31">
            <v>-46.4444444444445</v>
          </cell>
          <cell r="I31">
            <v>-45.148148148148202</v>
          </cell>
          <cell r="J31">
            <v>-34.098765432098801</v>
          </cell>
          <cell r="K31">
            <v>-8.4691358024691397</v>
          </cell>
          <cell r="L31">
            <v>-54.802469135802497</v>
          </cell>
          <cell r="M31">
            <v>-41.8888888888889</v>
          </cell>
        </row>
        <row r="32">
          <cell r="B32">
            <v>-101.888888888889</v>
          </cell>
          <cell r="C32">
            <v>40.925925925925903</v>
          </cell>
          <cell r="D32">
            <v>12.283950617283899</v>
          </cell>
          <cell r="E32">
            <v>-40.975308641975303</v>
          </cell>
          <cell r="F32">
            <v>-38.987654320987602</v>
          </cell>
          <cell r="G32">
            <v>18.851851851851801</v>
          </cell>
          <cell r="H32">
            <v>-10.4444444444445</v>
          </cell>
          <cell r="I32">
            <v>14.8518518518518</v>
          </cell>
          <cell r="J32">
            <v>-10.0987654320988</v>
          </cell>
          <cell r="K32">
            <v>21.530864197530899</v>
          </cell>
          <cell r="L32">
            <v>-18.8024691358025</v>
          </cell>
          <cell r="M32">
            <v>-1.8888888888888899</v>
          </cell>
        </row>
        <row r="33">
          <cell r="B33">
            <v>-11.8888888888889</v>
          </cell>
          <cell r="C33">
            <v>16.925925925925899</v>
          </cell>
          <cell r="D33">
            <v>48.283950617283899</v>
          </cell>
          <cell r="E33">
            <v>33.024691358024697</v>
          </cell>
          <cell r="F33">
            <v>41.012345679012398</v>
          </cell>
          <cell r="G33">
            <v>-27.148148148148199</v>
          </cell>
          <cell r="H33">
            <v>-26.4444444444445</v>
          </cell>
          <cell r="I33">
            <v>-15.1481481481482</v>
          </cell>
          <cell r="J33">
            <v>5.9012345679012101</v>
          </cell>
          <cell r="K33">
            <v>23.530864197530899</v>
          </cell>
          <cell r="L33">
            <v>-24.8024691358025</v>
          </cell>
          <cell r="M33">
            <v>34.1111111111111</v>
          </cell>
        </row>
        <row r="34">
          <cell r="B34">
            <v>40.1111111111111</v>
          </cell>
          <cell r="C34">
            <v>22.925925925925899</v>
          </cell>
          <cell r="D34">
            <v>10.283950617283899</v>
          </cell>
          <cell r="E34">
            <v>17.0246913580247</v>
          </cell>
          <cell r="F34">
            <v>-20.987654320987598</v>
          </cell>
          <cell r="G34">
            <v>-5.1481481481481497</v>
          </cell>
          <cell r="H34">
            <v>-24.4444444444445</v>
          </cell>
          <cell r="I34">
            <v>16.851851851851801</v>
          </cell>
          <cell r="J34">
            <v>-36.098765432098801</v>
          </cell>
          <cell r="K34">
            <v>29.530864197530899</v>
          </cell>
          <cell r="L34">
            <v>3.19753086419753</v>
          </cell>
          <cell r="M34">
            <v>36.1111111111111</v>
          </cell>
        </row>
        <row r="35">
          <cell r="B35">
            <v>-53.8888888888889</v>
          </cell>
          <cell r="C35">
            <v>-49.074074074074097</v>
          </cell>
          <cell r="D35">
            <v>10.283950617283899</v>
          </cell>
          <cell r="E35">
            <v>-16.9753086419753</v>
          </cell>
          <cell r="F35">
            <v>-18.987654320987598</v>
          </cell>
          <cell r="G35">
            <v>-17.148148148148199</v>
          </cell>
          <cell r="H35">
            <v>-20.4444444444445</v>
          </cell>
          <cell r="I35">
            <v>-37.148148148148202</v>
          </cell>
          <cell r="J35">
            <v>-6.0987654320987899</v>
          </cell>
          <cell r="K35">
            <v>-28.469135802469101</v>
          </cell>
          <cell r="L35">
            <v>-46.802469135802497</v>
          </cell>
          <cell r="M35">
            <v>-69.8888888888889</v>
          </cell>
        </row>
        <row r="36">
          <cell r="B36">
            <v>-15.8888888888889</v>
          </cell>
          <cell r="C36">
            <v>-55.074074074074097</v>
          </cell>
          <cell r="D36">
            <v>-83.716049382716093</v>
          </cell>
          <cell r="E36">
            <v>63.024691358024697</v>
          </cell>
          <cell r="F36">
            <v>61.012345679012398</v>
          </cell>
          <cell r="G36">
            <v>-9.1481481481481506</v>
          </cell>
          <cell r="H36">
            <v>23.5555555555555</v>
          </cell>
          <cell r="I36">
            <v>-15.1481481481482</v>
          </cell>
          <cell r="J36">
            <v>43.901234567901199</v>
          </cell>
          <cell r="K36">
            <v>11.530864197530899</v>
          </cell>
          <cell r="L36">
            <v>27.1975308641975</v>
          </cell>
          <cell r="M36">
            <v>-3.8888888888888902</v>
          </cell>
        </row>
        <row r="37">
          <cell r="B37">
            <v>62.1111111111111</v>
          </cell>
          <cell r="C37">
            <v>44.925925925925903</v>
          </cell>
          <cell r="D37">
            <v>-17.716049382716101</v>
          </cell>
          <cell r="E37">
            <v>27.0246913580247</v>
          </cell>
          <cell r="F37">
            <v>-68.987654320987602</v>
          </cell>
          <cell r="G37">
            <v>28.851851851851801</v>
          </cell>
          <cell r="H37">
            <v>-16.4444444444445</v>
          </cell>
          <cell r="I37">
            <v>-39.148148148148202</v>
          </cell>
          <cell r="J37">
            <v>-2.0987654320987899</v>
          </cell>
          <cell r="K37">
            <v>-14.469135802469101</v>
          </cell>
          <cell r="L37">
            <v>19.1975308641975</v>
          </cell>
          <cell r="M37">
            <v>22.1111111111111</v>
          </cell>
        </row>
        <row r="38">
          <cell r="B38">
            <v>-31.8888888888889</v>
          </cell>
          <cell r="C38">
            <v>74.925925925925895</v>
          </cell>
          <cell r="D38">
            <v>-49.716049382716101</v>
          </cell>
          <cell r="E38">
            <v>11.0246913580247</v>
          </cell>
          <cell r="F38">
            <v>1.0123456790123599</v>
          </cell>
          <cell r="G38">
            <v>-11.1481481481482</v>
          </cell>
          <cell r="H38">
            <v>-34.4444444444445</v>
          </cell>
          <cell r="I38">
            <v>2.8518518518518499</v>
          </cell>
          <cell r="J38">
            <v>7.9012345679012101</v>
          </cell>
          <cell r="K38">
            <v>-16.469135802469101</v>
          </cell>
          <cell r="L38">
            <v>-8.80246913580247</v>
          </cell>
          <cell r="M38">
            <v>-51.8888888888889</v>
          </cell>
        </row>
        <row r="39">
          <cell r="B39">
            <v>-37.8888888888889</v>
          </cell>
          <cell r="C39">
            <v>40.925925925925903</v>
          </cell>
          <cell r="D39">
            <v>16.283950617283899</v>
          </cell>
          <cell r="E39">
            <v>-4.9753086419753201</v>
          </cell>
          <cell r="F39">
            <v>63.012345679012398</v>
          </cell>
          <cell r="G39">
            <v>22.851851851851801</v>
          </cell>
          <cell r="H39">
            <v>35.5555555555555</v>
          </cell>
          <cell r="I39">
            <v>18.851851851851801</v>
          </cell>
          <cell r="J39">
            <v>15.9012345679012</v>
          </cell>
          <cell r="K39">
            <v>-26.469135802469101</v>
          </cell>
          <cell r="L39">
            <v>-26.8024691358025</v>
          </cell>
          <cell r="M39">
            <v>84.1111111111111</v>
          </cell>
        </row>
        <row r="40">
          <cell r="B40">
            <v>0.11111111111111401</v>
          </cell>
          <cell r="C40">
            <v>82.925925925925895</v>
          </cell>
          <cell r="D40">
            <v>-57.716049382716101</v>
          </cell>
          <cell r="E40">
            <v>47.024691358024697</v>
          </cell>
          <cell r="F40">
            <v>-16.987654320987598</v>
          </cell>
          <cell r="G40">
            <v>-59.148148148148202</v>
          </cell>
          <cell r="H40">
            <v>13.5555555555555</v>
          </cell>
          <cell r="I40">
            <v>-35.148148148148202</v>
          </cell>
          <cell r="J40">
            <v>11.9012345679012</v>
          </cell>
          <cell r="K40">
            <v>-26.469135802469101</v>
          </cell>
          <cell r="L40">
            <v>1.19753086419753</v>
          </cell>
          <cell r="M40">
            <v>-29.8888888888889</v>
          </cell>
        </row>
        <row r="41">
          <cell r="B41">
            <v>0.11111111111111401</v>
          </cell>
          <cell r="C41">
            <v>-75.074074074074105</v>
          </cell>
          <cell r="D41">
            <v>-35.716049382716101</v>
          </cell>
          <cell r="E41">
            <v>5.0246913580246799</v>
          </cell>
          <cell r="F41">
            <v>-12.9876543209876</v>
          </cell>
          <cell r="G41">
            <v>-11.1481481481482</v>
          </cell>
          <cell r="H41">
            <v>19.5555555555555</v>
          </cell>
          <cell r="I41">
            <v>-25.148148148148199</v>
          </cell>
          <cell r="J41">
            <v>-34.098765432098801</v>
          </cell>
          <cell r="K41">
            <v>-22.469135802469101</v>
          </cell>
          <cell r="L41">
            <v>-12.8024691358025</v>
          </cell>
          <cell r="M41">
            <v>-91.8888888888889</v>
          </cell>
        </row>
        <row r="42">
          <cell r="B42">
            <v>-89.8888888888889</v>
          </cell>
          <cell r="C42">
            <v>16.925925925925899</v>
          </cell>
          <cell r="D42">
            <v>28.283950617283899</v>
          </cell>
          <cell r="E42">
            <v>-8.9753086419753192</v>
          </cell>
          <cell r="F42">
            <v>-50.987654320987602</v>
          </cell>
          <cell r="G42">
            <v>-59.148148148148202</v>
          </cell>
          <cell r="H42">
            <v>-12.4444444444445</v>
          </cell>
          <cell r="I42">
            <v>10.8518518518518</v>
          </cell>
          <cell r="J42">
            <v>5.9012345679012101</v>
          </cell>
          <cell r="K42">
            <v>-44.469135802469097</v>
          </cell>
          <cell r="L42">
            <v>-74.802469135802497</v>
          </cell>
          <cell r="M42">
            <v>-67.8888888888889</v>
          </cell>
        </row>
        <row r="43">
          <cell r="B43">
            <v>32.1111111111111</v>
          </cell>
          <cell r="C43">
            <v>64.925925925925895</v>
          </cell>
          <cell r="D43">
            <v>32.283950617283899</v>
          </cell>
          <cell r="E43">
            <v>13.0246913580247</v>
          </cell>
          <cell r="F43">
            <v>-30.987654320987598</v>
          </cell>
          <cell r="G43">
            <v>-9.1481481481481506</v>
          </cell>
          <cell r="H43">
            <v>29.5555555555555</v>
          </cell>
          <cell r="I43">
            <v>-11.1481481481482</v>
          </cell>
          <cell r="J43">
            <v>-4.0987654320987899</v>
          </cell>
          <cell r="K43">
            <v>-12.469135802469101</v>
          </cell>
          <cell r="L43">
            <v>31.1975308641975</v>
          </cell>
          <cell r="M43">
            <v>56.1111111111111</v>
          </cell>
        </row>
        <row r="44">
          <cell r="B44">
            <v>48.1111111111111</v>
          </cell>
          <cell r="C44">
            <v>-51.074074074074097</v>
          </cell>
          <cell r="D44">
            <v>12.283950617283899</v>
          </cell>
          <cell r="E44">
            <v>-16.9753086419753</v>
          </cell>
          <cell r="F44">
            <v>-50.987654320987602</v>
          </cell>
          <cell r="G44">
            <v>-3.1481481481481501</v>
          </cell>
          <cell r="H44">
            <v>17.5555555555555</v>
          </cell>
          <cell r="I44">
            <v>2.8518518518518499</v>
          </cell>
          <cell r="J44">
            <v>-36.098765432098801</v>
          </cell>
          <cell r="K44">
            <v>-4.4691358024691397</v>
          </cell>
          <cell r="L44">
            <v>3.19753086419753</v>
          </cell>
          <cell r="M44">
            <v>6.1111111111111098</v>
          </cell>
        </row>
        <row r="45">
          <cell r="B45">
            <v>36.1111111111111</v>
          </cell>
          <cell r="C45">
            <v>-5.0740740740740797</v>
          </cell>
          <cell r="D45">
            <v>-3.7160493827160499</v>
          </cell>
          <cell r="E45">
            <v>21.0246913580247</v>
          </cell>
          <cell r="F45">
            <v>-54.987654320987602</v>
          </cell>
          <cell r="G45">
            <v>-11.1481481481482</v>
          </cell>
          <cell r="H45">
            <v>25.5555555555555</v>
          </cell>
          <cell r="I45">
            <v>-25.148148148148199</v>
          </cell>
          <cell r="J45">
            <v>9.9012345679012093</v>
          </cell>
          <cell r="K45">
            <v>13.530864197530899</v>
          </cell>
          <cell r="L45">
            <v>-30.8024691358025</v>
          </cell>
          <cell r="M45">
            <v>-67.8888888888889</v>
          </cell>
        </row>
        <row r="46">
          <cell r="B46">
            <v>38.1111111111111</v>
          </cell>
          <cell r="C46">
            <v>-63.074074074074097</v>
          </cell>
          <cell r="D46">
            <v>-43.716049382716101</v>
          </cell>
          <cell r="E46">
            <v>-14.9753086419753</v>
          </cell>
          <cell r="F46">
            <v>19.012345679012402</v>
          </cell>
          <cell r="G46">
            <v>-3.1481481481481501</v>
          </cell>
          <cell r="H46">
            <v>-16.4444444444445</v>
          </cell>
          <cell r="I46">
            <v>14.8518518518518</v>
          </cell>
          <cell r="J46">
            <v>15.9012345679012</v>
          </cell>
          <cell r="K46">
            <v>-36.469135802469097</v>
          </cell>
          <cell r="L46">
            <v>-20.8024691358025</v>
          </cell>
          <cell r="M46">
            <v>-37.8888888888889</v>
          </cell>
        </row>
        <row r="47">
          <cell r="B47">
            <v>-55.8888888888889</v>
          </cell>
          <cell r="C47">
            <v>8.9259259259259203</v>
          </cell>
          <cell r="D47">
            <v>-3.7160493827160499</v>
          </cell>
          <cell r="E47">
            <v>1.0246913580246799</v>
          </cell>
          <cell r="F47">
            <v>-70.987654320987602</v>
          </cell>
          <cell r="G47">
            <v>-11.1481481481482</v>
          </cell>
          <cell r="H47">
            <v>17.5555555555555</v>
          </cell>
          <cell r="I47">
            <v>20.851851851851801</v>
          </cell>
          <cell r="J47">
            <v>-30.098765432098801</v>
          </cell>
          <cell r="K47">
            <v>25.530864197530899</v>
          </cell>
          <cell r="L47">
            <v>-4.80246913580247</v>
          </cell>
          <cell r="M47">
            <v>52.1111111111111</v>
          </cell>
        </row>
        <row r="48">
          <cell r="B48">
            <v>64.1111111111111</v>
          </cell>
          <cell r="C48">
            <v>56.925925925925903</v>
          </cell>
          <cell r="D48">
            <v>-27.716049382716101</v>
          </cell>
          <cell r="E48">
            <v>-16.9753086419753</v>
          </cell>
          <cell r="F48">
            <v>-48.987654320987602</v>
          </cell>
          <cell r="G48">
            <v>42.851851851851798</v>
          </cell>
          <cell r="H48">
            <v>-8.4444444444444606</v>
          </cell>
          <cell r="I48">
            <v>2.8518518518518499</v>
          </cell>
          <cell r="J48">
            <v>-52.098765432098801</v>
          </cell>
          <cell r="K48">
            <v>-28.469135802469101</v>
          </cell>
          <cell r="L48">
            <v>35.197530864197503</v>
          </cell>
          <cell r="M48">
            <v>-5.8888888888888902</v>
          </cell>
        </row>
        <row r="49">
          <cell r="B49">
            <v>-1.8888888888888899</v>
          </cell>
          <cell r="C49">
            <v>22.925925925925899</v>
          </cell>
          <cell r="D49">
            <v>-21.716049382716101</v>
          </cell>
          <cell r="E49">
            <v>23.0246913580247</v>
          </cell>
          <cell r="F49">
            <v>9.0123456790123608</v>
          </cell>
          <cell r="G49">
            <v>0.85185185185184797</v>
          </cell>
          <cell r="H49">
            <v>-14.4444444444445</v>
          </cell>
          <cell r="I49">
            <v>2.8518518518518499</v>
          </cell>
          <cell r="J49">
            <v>-2.0987654320987899</v>
          </cell>
          <cell r="K49">
            <v>-4.4691358024691397</v>
          </cell>
          <cell r="L49">
            <v>-32.802469135802497</v>
          </cell>
          <cell r="M49">
            <v>-53.8888888888889</v>
          </cell>
        </row>
        <row r="50">
          <cell r="B50">
            <v>-67.8888888888889</v>
          </cell>
          <cell r="C50">
            <v>-17.074074074074101</v>
          </cell>
          <cell r="D50">
            <v>-21.716049382716101</v>
          </cell>
          <cell r="E50">
            <v>-38.975308641975303</v>
          </cell>
          <cell r="F50">
            <v>-62.987654320987602</v>
          </cell>
          <cell r="G50">
            <v>-9.1481481481481506</v>
          </cell>
          <cell r="H50">
            <v>-54.4444444444445</v>
          </cell>
          <cell r="I50">
            <v>-7.1481481481481497</v>
          </cell>
          <cell r="J50">
            <v>-10.0987654320988</v>
          </cell>
          <cell r="K50">
            <v>-24.469135802469101</v>
          </cell>
          <cell r="L50">
            <v>-54.802469135802497</v>
          </cell>
          <cell r="M50">
            <v>-167.888888888889</v>
          </cell>
        </row>
        <row r="51">
          <cell r="B51">
            <v>-61.8888888888889</v>
          </cell>
          <cell r="C51">
            <v>34.925925925925903</v>
          </cell>
          <cell r="D51">
            <v>30.283950617283899</v>
          </cell>
          <cell r="E51">
            <v>5.0246913580246799</v>
          </cell>
          <cell r="F51">
            <v>-18.987654320987598</v>
          </cell>
          <cell r="G51">
            <v>-29.148148148148199</v>
          </cell>
          <cell r="H51">
            <v>-4.4444444444444597</v>
          </cell>
          <cell r="I51">
            <v>20.851851851851801</v>
          </cell>
          <cell r="J51">
            <v>15.9012345679012</v>
          </cell>
          <cell r="K51">
            <v>-32.469135802469097</v>
          </cell>
          <cell r="L51">
            <v>-16.8024691358025</v>
          </cell>
          <cell r="M51">
            <v>60.1111111111111</v>
          </cell>
        </row>
        <row r="52">
          <cell r="B52">
            <v>-97.8888888888889</v>
          </cell>
          <cell r="C52">
            <v>-1.07407407407408</v>
          </cell>
          <cell r="D52">
            <v>2.2839506172839501</v>
          </cell>
          <cell r="E52">
            <v>-30.9753086419753</v>
          </cell>
          <cell r="F52">
            <v>-8.9876543209876392</v>
          </cell>
          <cell r="G52">
            <v>-17.148148148148199</v>
          </cell>
          <cell r="H52">
            <v>27.5555555555555</v>
          </cell>
          <cell r="I52">
            <v>-31.148148148148199</v>
          </cell>
          <cell r="J52">
            <v>-20.098765432098801</v>
          </cell>
          <cell r="K52">
            <v>-80.469135802469097</v>
          </cell>
          <cell r="L52">
            <v>55.197530864197503</v>
          </cell>
          <cell r="M52">
            <v>-9.8888888888888893</v>
          </cell>
        </row>
        <row r="53">
          <cell r="B53">
            <v>4.1111111111111098</v>
          </cell>
          <cell r="C53">
            <v>22.925925925925899</v>
          </cell>
          <cell r="D53">
            <v>42.283950617283899</v>
          </cell>
          <cell r="E53">
            <v>-4.9753086419753201</v>
          </cell>
          <cell r="F53">
            <v>-4.9876543209876401</v>
          </cell>
          <cell r="G53">
            <v>-41.148148148148202</v>
          </cell>
          <cell r="H53">
            <v>-24.4444444444445</v>
          </cell>
          <cell r="I53">
            <v>-37.148148148148202</v>
          </cell>
          <cell r="J53">
            <v>-24.098765432098801</v>
          </cell>
          <cell r="K53">
            <v>5.5308641975308603</v>
          </cell>
          <cell r="L53">
            <v>1.19753086419753</v>
          </cell>
          <cell r="M53">
            <v>6.1111111111111098</v>
          </cell>
        </row>
        <row r="54">
          <cell r="B54">
            <v>16.1111111111111</v>
          </cell>
          <cell r="C54">
            <v>44.925925925925903</v>
          </cell>
          <cell r="D54">
            <v>-87.716049382716093</v>
          </cell>
          <cell r="E54">
            <v>-6.9753086419753201</v>
          </cell>
          <cell r="F54">
            <v>-2.9876543209876401</v>
          </cell>
          <cell r="G54">
            <v>4.8518518518518503</v>
          </cell>
          <cell r="H54">
            <v>-26.4444444444445</v>
          </cell>
          <cell r="I54">
            <v>-7.1481481481481497</v>
          </cell>
          <cell r="J54">
            <v>-14.0987654320988</v>
          </cell>
          <cell r="K54">
            <v>-10.469135802469101</v>
          </cell>
          <cell r="L54">
            <v>3.19753086419753</v>
          </cell>
          <cell r="M54">
            <v>-1.8888888888888899</v>
          </cell>
        </row>
        <row r="55">
          <cell r="B55">
            <v>58.1111111111111</v>
          </cell>
          <cell r="C55">
            <v>36.925925925925903</v>
          </cell>
          <cell r="D55">
            <v>20.283950617283899</v>
          </cell>
          <cell r="E55">
            <v>-30.9753086419753</v>
          </cell>
          <cell r="F55">
            <v>-0.98765432098764405</v>
          </cell>
          <cell r="G55">
            <v>-47.148148148148202</v>
          </cell>
          <cell r="H55">
            <v>21.5555555555555</v>
          </cell>
          <cell r="I55">
            <v>26.851851851851801</v>
          </cell>
          <cell r="J55">
            <v>15.9012345679012</v>
          </cell>
          <cell r="K55">
            <v>-26.469135802469101</v>
          </cell>
          <cell r="L55">
            <v>-32.802469135802497</v>
          </cell>
          <cell r="M55">
            <v>4.1111111111111098</v>
          </cell>
        </row>
        <row r="56">
          <cell r="B56">
            <v>-51.8888888888889</v>
          </cell>
          <cell r="C56">
            <v>62.925925925925903</v>
          </cell>
          <cell r="D56">
            <v>-35.716049382716101</v>
          </cell>
          <cell r="E56">
            <v>13.0246913580247</v>
          </cell>
          <cell r="F56">
            <v>-56.987654320987602</v>
          </cell>
          <cell r="G56">
            <v>4.8518518518518503</v>
          </cell>
          <cell r="H56">
            <v>-4.4444444444444597</v>
          </cell>
          <cell r="I56">
            <v>-41.148148148148202</v>
          </cell>
          <cell r="J56">
            <v>-26.098765432098801</v>
          </cell>
          <cell r="K56">
            <v>-48.469135802469097</v>
          </cell>
          <cell r="L56">
            <v>-24.8024691358025</v>
          </cell>
          <cell r="M56">
            <v>-27.8888888888889</v>
          </cell>
        </row>
        <row r="57">
          <cell r="B57">
            <v>-29.8888888888889</v>
          </cell>
          <cell r="C57">
            <v>-77.074074074074105</v>
          </cell>
          <cell r="D57">
            <v>-31.716049382716101</v>
          </cell>
          <cell r="E57">
            <v>-4.9753086419753201</v>
          </cell>
          <cell r="F57">
            <v>9.0123456790123608</v>
          </cell>
          <cell r="G57">
            <v>-29.148148148148199</v>
          </cell>
          <cell r="H57">
            <v>-4.4444444444444597</v>
          </cell>
          <cell r="I57">
            <v>-7.1481481481481497</v>
          </cell>
          <cell r="J57">
            <v>35.901234567901199</v>
          </cell>
          <cell r="K57">
            <v>33.530864197530903</v>
          </cell>
          <cell r="L57">
            <v>21.1975308641975</v>
          </cell>
          <cell r="M57">
            <v>-21.8888888888889</v>
          </cell>
        </row>
        <row r="58">
          <cell r="B58">
            <v>-41.8888888888889</v>
          </cell>
          <cell r="C58">
            <v>-25.074074074074101</v>
          </cell>
          <cell r="D58">
            <v>-67.716049382716093</v>
          </cell>
          <cell r="E58">
            <v>-34.975308641975303</v>
          </cell>
          <cell r="F58">
            <v>-50.987654320987602</v>
          </cell>
          <cell r="G58">
            <v>-5.1481481481481497</v>
          </cell>
          <cell r="H58">
            <v>19.5555555555555</v>
          </cell>
          <cell r="I58">
            <v>-15.1481481481482</v>
          </cell>
          <cell r="J58">
            <v>-42.098765432098801</v>
          </cell>
          <cell r="K58">
            <v>-72.469135802469097</v>
          </cell>
          <cell r="L58">
            <v>-30.8024691358025</v>
          </cell>
          <cell r="M58">
            <v>-43.8888888888889</v>
          </cell>
        </row>
        <row r="59">
          <cell r="B59">
            <v>-47.8888888888889</v>
          </cell>
          <cell r="C59">
            <v>-103.07407407407401</v>
          </cell>
          <cell r="D59">
            <v>-61.716049382716101</v>
          </cell>
          <cell r="E59">
            <v>-54.975308641975303</v>
          </cell>
          <cell r="F59">
            <v>-22.987654320987598</v>
          </cell>
          <cell r="G59">
            <v>-3.1481481481481501</v>
          </cell>
          <cell r="H59">
            <v>-56.4444444444445</v>
          </cell>
          <cell r="I59">
            <v>-37.148148148148202</v>
          </cell>
          <cell r="J59">
            <v>-22.098765432098801</v>
          </cell>
          <cell r="K59">
            <v>-46.469135802469097</v>
          </cell>
          <cell r="L59">
            <v>17.1975308641975</v>
          </cell>
          <cell r="M59">
            <v>20.1111111111111</v>
          </cell>
        </row>
        <row r="60">
          <cell r="B60">
            <v>-37.8888888888889</v>
          </cell>
          <cell r="C60">
            <v>-51.074074074074097</v>
          </cell>
          <cell r="D60">
            <v>-47.716049382716101</v>
          </cell>
          <cell r="E60">
            <v>-26.9753086419753</v>
          </cell>
          <cell r="F60">
            <v>39.012345679012398</v>
          </cell>
          <cell r="G60">
            <v>38.851851851851798</v>
          </cell>
          <cell r="H60">
            <v>-26.4444444444445</v>
          </cell>
          <cell r="I60">
            <v>-27.148148148148199</v>
          </cell>
          <cell r="J60">
            <v>-32.098765432098801</v>
          </cell>
          <cell r="K60">
            <v>-22.469135802469101</v>
          </cell>
          <cell r="L60">
            <v>-4.80246913580247</v>
          </cell>
          <cell r="M60">
            <v>-59.8888888888889</v>
          </cell>
        </row>
        <row r="61">
          <cell r="B61">
            <v>54.1111111111111</v>
          </cell>
          <cell r="C61">
            <v>-41.074074074074097</v>
          </cell>
          <cell r="D61">
            <v>4.2839506172839501</v>
          </cell>
          <cell r="E61">
            <v>-30.9753086419753</v>
          </cell>
          <cell r="F61">
            <v>15.0123456790124</v>
          </cell>
          <cell r="G61">
            <v>-33.148148148148202</v>
          </cell>
          <cell r="H61">
            <v>-40.4444444444445</v>
          </cell>
          <cell r="I61">
            <v>-21.148148148148199</v>
          </cell>
          <cell r="J61">
            <v>3.9012345679012101</v>
          </cell>
          <cell r="K61">
            <v>-22.469135802469101</v>
          </cell>
          <cell r="L61">
            <v>-14.8024691358025</v>
          </cell>
          <cell r="M61">
            <v>-147.888888888889</v>
          </cell>
        </row>
        <row r="62">
          <cell r="B62">
            <v>-75.8888888888889</v>
          </cell>
          <cell r="C62">
            <v>-9.0740740740740797</v>
          </cell>
          <cell r="D62">
            <v>-21.716049382716101</v>
          </cell>
          <cell r="E62">
            <v>-50.975308641975303</v>
          </cell>
          <cell r="F62">
            <v>-24.987654320987598</v>
          </cell>
          <cell r="G62">
            <v>-13.1481481481482</v>
          </cell>
          <cell r="H62">
            <v>-30.4444444444445</v>
          </cell>
          <cell r="I62">
            <v>-39.148148148148202</v>
          </cell>
          <cell r="J62">
            <v>13.9012345679012</v>
          </cell>
          <cell r="K62">
            <v>15.530864197530899</v>
          </cell>
          <cell r="L62">
            <v>-26.8024691358025</v>
          </cell>
          <cell r="M62">
            <v>22.1111111111111</v>
          </cell>
        </row>
        <row r="63">
          <cell r="B63">
            <v>-25.8888888888889</v>
          </cell>
          <cell r="C63">
            <v>-9.0740740740740797</v>
          </cell>
          <cell r="D63">
            <v>-63.716049382716101</v>
          </cell>
          <cell r="E63">
            <v>-12.9753086419753</v>
          </cell>
          <cell r="F63">
            <v>11.0123456790124</v>
          </cell>
          <cell r="G63">
            <v>-21.148148148148199</v>
          </cell>
          <cell r="H63">
            <v>-30.4444444444445</v>
          </cell>
          <cell r="I63">
            <v>6.8518518518518503</v>
          </cell>
          <cell r="J63">
            <v>-2.0987654320987899</v>
          </cell>
          <cell r="K63">
            <v>-36.469135802469097</v>
          </cell>
          <cell r="L63">
            <v>29.1975308641975</v>
          </cell>
          <cell r="M63">
            <v>-55.8888888888889</v>
          </cell>
        </row>
        <row r="64">
          <cell r="B64">
            <v>-91.8888888888889</v>
          </cell>
          <cell r="C64">
            <v>28.925925925925899</v>
          </cell>
          <cell r="D64">
            <v>34.283950617283899</v>
          </cell>
          <cell r="E64">
            <v>55.024691358024697</v>
          </cell>
          <cell r="F64">
            <v>17.012345679012402</v>
          </cell>
          <cell r="G64">
            <v>4.8518518518518503</v>
          </cell>
          <cell r="H64">
            <v>3.5555555555555398</v>
          </cell>
          <cell r="I64">
            <v>18.851851851851801</v>
          </cell>
          <cell r="J64">
            <v>-18.098765432098801</v>
          </cell>
          <cell r="K64">
            <v>5.5308641975308603</v>
          </cell>
          <cell r="L64">
            <v>-36.802469135802497</v>
          </cell>
          <cell r="M64">
            <v>-7.8888888888888902</v>
          </cell>
        </row>
        <row r="65">
          <cell r="B65">
            <v>0.11111111111111401</v>
          </cell>
          <cell r="C65">
            <v>6.9259259259259203</v>
          </cell>
          <cell r="D65">
            <v>26.283950617283899</v>
          </cell>
          <cell r="E65">
            <v>59.024691358024697</v>
          </cell>
          <cell r="F65">
            <v>-32.987654320987602</v>
          </cell>
          <cell r="G65">
            <v>-29.148148148148199</v>
          </cell>
          <cell r="H65">
            <v>3.5555555555555398</v>
          </cell>
          <cell r="I65">
            <v>-25.148148148148199</v>
          </cell>
          <cell r="J65">
            <v>-38.098765432098801</v>
          </cell>
          <cell r="K65">
            <v>-22.469135802469101</v>
          </cell>
          <cell r="L65">
            <v>27.1975308641975</v>
          </cell>
          <cell r="M65">
            <v>20.1111111111111</v>
          </cell>
        </row>
        <row r="66">
          <cell r="B66">
            <v>-61.8888888888889</v>
          </cell>
          <cell r="C66">
            <v>-161.07407407407399</v>
          </cell>
          <cell r="D66">
            <v>-31.716049382716101</v>
          </cell>
          <cell r="E66">
            <v>9.0246913580246808</v>
          </cell>
          <cell r="F66">
            <v>-2.9876543209876401</v>
          </cell>
          <cell r="G66">
            <v>-3.1481481481481501</v>
          </cell>
          <cell r="H66">
            <v>-20.4444444444445</v>
          </cell>
          <cell r="I66">
            <v>-9.1481481481481506</v>
          </cell>
          <cell r="J66">
            <v>57.901234567901199</v>
          </cell>
          <cell r="K66">
            <v>-34.469135802469097</v>
          </cell>
          <cell r="L66">
            <v>41.197530864197503</v>
          </cell>
          <cell r="M66">
            <v>-15.8888888888889</v>
          </cell>
        </row>
        <row r="67">
          <cell r="B67">
            <v>-3.8888888888888902</v>
          </cell>
          <cell r="C67">
            <v>-7.0740740740740797</v>
          </cell>
          <cell r="D67">
            <v>38.283950617283899</v>
          </cell>
          <cell r="E67">
            <v>-24.9753086419753</v>
          </cell>
          <cell r="F67">
            <v>-32.987654320987602</v>
          </cell>
          <cell r="G67">
            <v>18.851851851851801</v>
          </cell>
          <cell r="H67">
            <v>13.5555555555555</v>
          </cell>
          <cell r="I67">
            <v>-43.148148148148202</v>
          </cell>
          <cell r="J67">
            <v>-4.0987654320987899</v>
          </cell>
          <cell r="K67">
            <v>-38.469135802469097</v>
          </cell>
          <cell r="L67">
            <v>-68.802469135802497</v>
          </cell>
          <cell r="M67">
            <v>-9.8888888888888893</v>
          </cell>
        </row>
        <row r="68">
          <cell r="B68">
            <v>-31.8888888888889</v>
          </cell>
          <cell r="C68">
            <v>30.925925925925899</v>
          </cell>
          <cell r="D68">
            <v>32.283950617283899</v>
          </cell>
          <cell r="E68">
            <v>-10.9753086419753</v>
          </cell>
          <cell r="F68">
            <v>-26.987654320987598</v>
          </cell>
          <cell r="G68">
            <v>26.851851851851801</v>
          </cell>
          <cell r="H68">
            <v>-10.4444444444445</v>
          </cell>
          <cell r="I68">
            <v>8.8518518518518494</v>
          </cell>
          <cell r="J68">
            <v>-32.098765432098801</v>
          </cell>
          <cell r="K68">
            <v>-6.4691358024691397</v>
          </cell>
          <cell r="L68">
            <v>-8.80246913580247</v>
          </cell>
          <cell r="M68">
            <v>12.1111111111111</v>
          </cell>
        </row>
        <row r="69">
          <cell r="B69">
            <v>40.1111111111111</v>
          </cell>
          <cell r="C69">
            <v>10.925925925925901</v>
          </cell>
          <cell r="D69">
            <v>-41.716049382716101</v>
          </cell>
          <cell r="E69">
            <v>-2.9753086419753201</v>
          </cell>
          <cell r="F69">
            <v>-30.987654320987598</v>
          </cell>
          <cell r="G69">
            <v>-25.148148148148199</v>
          </cell>
          <cell r="H69">
            <v>-42.4444444444445</v>
          </cell>
          <cell r="I69">
            <v>38.851851851851798</v>
          </cell>
          <cell r="J69">
            <v>29.901234567901199</v>
          </cell>
          <cell r="K69">
            <v>17.530864197530899</v>
          </cell>
          <cell r="L69">
            <v>27.1975308641975</v>
          </cell>
          <cell r="M69">
            <v>50.1111111111111</v>
          </cell>
        </row>
        <row r="70">
          <cell r="B70">
            <v>48.1111111111111</v>
          </cell>
          <cell r="C70">
            <v>32.925925925925903</v>
          </cell>
          <cell r="D70">
            <v>-23.716049382716101</v>
          </cell>
          <cell r="E70">
            <v>-14.9753086419753</v>
          </cell>
          <cell r="F70">
            <v>-32.987654320987602</v>
          </cell>
          <cell r="G70">
            <v>-11.1481481481482</v>
          </cell>
          <cell r="H70">
            <v>7.5555555555555403</v>
          </cell>
          <cell r="I70">
            <v>26.851851851851801</v>
          </cell>
          <cell r="J70">
            <v>-4.0987654320987899</v>
          </cell>
          <cell r="K70">
            <v>-16.469135802469101</v>
          </cell>
          <cell r="L70">
            <v>55.197530864197503</v>
          </cell>
          <cell r="M70">
            <v>-79.8888888888889</v>
          </cell>
        </row>
        <row r="71">
          <cell r="B71">
            <v>30.1111111111111</v>
          </cell>
          <cell r="C71">
            <v>-3.0740740740740802</v>
          </cell>
          <cell r="D71">
            <v>-43.716049382716101</v>
          </cell>
          <cell r="E71">
            <v>-18.9753086419753</v>
          </cell>
          <cell r="F71">
            <v>-28.987654320987598</v>
          </cell>
          <cell r="G71">
            <v>8.8518518518518494</v>
          </cell>
          <cell r="H71">
            <v>35.5555555555555</v>
          </cell>
          <cell r="I71">
            <v>-19.148148148148199</v>
          </cell>
          <cell r="J71">
            <v>3.9012345679012101</v>
          </cell>
          <cell r="K71">
            <v>-2.4691358024691401</v>
          </cell>
          <cell r="L71">
            <v>17.1975308641975</v>
          </cell>
          <cell r="M71">
            <v>50.1111111111111</v>
          </cell>
        </row>
        <row r="72">
          <cell r="B72">
            <v>-9.8888888888888893</v>
          </cell>
          <cell r="C72">
            <v>-85.074074074074105</v>
          </cell>
          <cell r="D72">
            <v>-39.716049382716101</v>
          </cell>
          <cell r="E72">
            <v>13.0246913580247</v>
          </cell>
          <cell r="F72">
            <v>-0.98765432098764405</v>
          </cell>
          <cell r="G72">
            <v>-1.1481481481481499</v>
          </cell>
          <cell r="H72">
            <v>33.5555555555555</v>
          </cell>
          <cell r="I72">
            <v>4.8518518518518503</v>
          </cell>
          <cell r="J72">
            <v>7.9012345679012101</v>
          </cell>
          <cell r="K72">
            <v>3.5308641975308599</v>
          </cell>
          <cell r="L72">
            <v>-22.8024691358025</v>
          </cell>
          <cell r="M72">
            <v>0.11111111111111401</v>
          </cell>
        </row>
        <row r="73">
          <cell r="B73">
            <v>44.1111111111111</v>
          </cell>
          <cell r="C73">
            <v>-51.074074074074097</v>
          </cell>
          <cell r="D73">
            <v>16.283950617283899</v>
          </cell>
          <cell r="E73">
            <v>9.0246913580246808</v>
          </cell>
          <cell r="F73">
            <v>-74.987654320987602</v>
          </cell>
          <cell r="G73">
            <v>-17.148148148148199</v>
          </cell>
          <cell r="H73">
            <v>-26.4444444444445</v>
          </cell>
          <cell r="I73">
            <v>-31.148148148148199</v>
          </cell>
          <cell r="J73">
            <v>-10.0987654320988</v>
          </cell>
          <cell r="K73">
            <v>-26.469135802469101</v>
          </cell>
          <cell r="L73">
            <v>-14.8024691358025</v>
          </cell>
          <cell r="M73">
            <v>-25.8888888888889</v>
          </cell>
        </row>
        <row r="74">
          <cell r="B74">
            <v>22.1111111111111</v>
          </cell>
          <cell r="C74">
            <v>54.925925925925903</v>
          </cell>
          <cell r="D74">
            <v>44.283950617283899</v>
          </cell>
          <cell r="E74">
            <v>-60.975308641975303</v>
          </cell>
          <cell r="F74">
            <v>11.0123456790124</v>
          </cell>
          <cell r="G74">
            <v>-23.148148148148199</v>
          </cell>
          <cell r="H74">
            <v>-18.4444444444445</v>
          </cell>
          <cell r="I74">
            <v>-25.148148148148199</v>
          </cell>
          <cell r="J74">
            <v>15.9012345679012</v>
          </cell>
          <cell r="K74">
            <v>27.530864197530899</v>
          </cell>
          <cell r="L74">
            <v>7.19753086419753</v>
          </cell>
          <cell r="M74">
            <v>-39.8888888888889</v>
          </cell>
        </row>
        <row r="75">
          <cell r="B75">
            <v>-21.8888888888889</v>
          </cell>
          <cell r="C75">
            <v>2.9259259259259198</v>
          </cell>
          <cell r="D75">
            <v>-29.716049382716101</v>
          </cell>
          <cell r="E75">
            <v>23.0246913580247</v>
          </cell>
          <cell r="F75">
            <v>-0.98765432098764405</v>
          </cell>
          <cell r="G75">
            <v>-17.148148148148199</v>
          </cell>
          <cell r="H75">
            <v>37.5555555555555</v>
          </cell>
          <cell r="I75">
            <v>0.85185185185184797</v>
          </cell>
          <cell r="J75">
            <v>-32.098765432098801</v>
          </cell>
          <cell r="K75">
            <v>-6.4691358024691397</v>
          </cell>
          <cell r="L75">
            <v>-10.8024691358025</v>
          </cell>
          <cell r="M75">
            <v>32.1111111111111</v>
          </cell>
        </row>
        <row r="76">
          <cell r="B76">
            <v>-21.8888888888889</v>
          </cell>
          <cell r="C76">
            <v>18.925925925925899</v>
          </cell>
          <cell r="D76">
            <v>26.283950617283899</v>
          </cell>
          <cell r="E76">
            <v>-20.9753086419753</v>
          </cell>
          <cell r="F76">
            <v>-12.9876543209876</v>
          </cell>
          <cell r="G76">
            <v>26.851851851851801</v>
          </cell>
          <cell r="H76">
            <v>21.5555555555555</v>
          </cell>
          <cell r="I76">
            <v>-11.1481481481482</v>
          </cell>
          <cell r="J76">
            <v>-16.098765432098801</v>
          </cell>
          <cell r="K76">
            <v>-76.469135802469097</v>
          </cell>
          <cell r="L76">
            <v>-22.8024691358025</v>
          </cell>
          <cell r="M76">
            <v>-3.8888888888888902</v>
          </cell>
        </row>
        <row r="77">
          <cell r="B77">
            <v>34.1111111111111</v>
          </cell>
          <cell r="C77">
            <v>-9.0740740740740797</v>
          </cell>
          <cell r="D77">
            <v>-21.716049382716101</v>
          </cell>
          <cell r="E77">
            <v>-8.9753086419753192</v>
          </cell>
          <cell r="F77">
            <v>3.0123456790123599</v>
          </cell>
          <cell r="G77">
            <v>-23.148148148148199</v>
          </cell>
          <cell r="H77">
            <v>1.55555555555554</v>
          </cell>
          <cell r="I77">
            <v>12.8518518518518</v>
          </cell>
          <cell r="J77">
            <v>-4.0987654320987899</v>
          </cell>
          <cell r="K77">
            <v>51.530864197530903</v>
          </cell>
          <cell r="L77">
            <v>39.197530864197503</v>
          </cell>
          <cell r="M77">
            <v>-49.8888888888889</v>
          </cell>
        </row>
        <row r="78">
          <cell r="B78">
            <v>-5.8888888888888902</v>
          </cell>
          <cell r="C78">
            <v>-47.074074074074097</v>
          </cell>
          <cell r="D78">
            <v>6.2839506172839501</v>
          </cell>
          <cell r="E78">
            <v>-16.9753086419753</v>
          </cell>
          <cell r="F78">
            <v>5.0123456790123599</v>
          </cell>
          <cell r="G78">
            <v>-31.148148148148199</v>
          </cell>
          <cell r="H78">
            <v>-62.4444444444445</v>
          </cell>
          <cell r="I78">
            <v>-15.1481481481482</v>
          </cell>
          <cell r="J78">
            <v>15.9012345679012</v>
          </cell>
          <cell r="K78">
            <v>31.530864197530899</v>
          </cell>
          <cell r="L78">
            <v>23.1975308641975</v>
          </cell>
          <cell r="M78">
            <v>16.1111111111111</v>
          </cell>
        </row>
        <row r="79">
          <cell r="B79">
            <v>-49.8888888888889</v>
          </cell>
          <cell r="C79">
            <v>14.925925925925901</v>
          </cell>
          <cell r="D79">
            <v>-29.716049382716101</v>
          </cell>
          <cell r="E79">
            <v>-42.975308641975303</v>
          </cell>
          <cell r="F79">
            <v>23.012345679012402</v>
          </cell>
          <cell r="G79">
            <v>24.851851851851801</v>
          </cell>
          <cell r="H79">
            <v>1.55555555555554</v>
          </cell>
          <cell r="I79">
            <v>-29.148148148148199</v>
          </cell>
          <cell r="J79">
            <v>-9.8765432098787201E-2</v>
          </cell>
          <cell r="K79">
            <v>27.530864197530899</v>
          </cell>
          <cell r="L79">
            <v>-4.80246913580247</v>
          </cell>
          <cell r="M79">
            <v>-29.8888888888889</v>
          </cell>
        </row>
        <row r="80">
          <cell r="B80">
            <v>-17.8888888888889</v>
          </cell>
          <cell r="C80">
            <v>-35.074074074074097</v>
          </cell>
          <cell r="D80">
            <v>-29.716049382716101</v>
          </cell>
          <cell r="E80">
            <v>27.0246913580247</v>
          </cell>
          <cell r="F80">
            <v>-8.9876543209876392</v>
          </cell>
          <cell r="G80">
            <v>-41.148148148148202</v>
          </cell>
          <cell r="H80">
            <v>-50.4444444444445</v>
          </cell>
          <cell r="I80">
            <v>8.8518518518518494</v>
          </cell>
          <cell r="J80">
            <v>-14.0987654320988</v>
          </cell>
          <cell r="K80">
            <v>31.530864197530899</v>
          </cell>
          <cell r="L80">
            <v>-32.802469135802497</v>
          </cell>
          <cell r="M80">
            <v>16.1111111111111</v>
          </cell>
        </row>
        <row r="81">
          <cell r="B81">
            <v>26.1111111111111</v>
          </cell>
          <cell r="C81">
            <v>28.925925925925899</v>
          </cell>
          <cell r="D81">
            <v>16.283950617283899</v>
          </cell>
          <cell r="E81">
            <v>-6.9753086419753201</v>
          </cell>
          <cell r="F81">
            <v>1.0123456790123599</v>
          </cell>
          <cell r="G81">
            <v>24.851851851851801</v>
          </cell>
          <cell r="H81">
            <v>-34.4444444444445</v>
          </cell>
          <cell r="I81">
            <v>-11.1481481481482</v>
          </cell>
          <cell r="J81">
            <v>-2.0987654320987899</v>
          </cell>
          <cell r="K81">
            <v>29.530864197530899</v>
          </cell>
          <cell r="L81">
            <v>-32.802469135802497</v>
          </cell>
          <cell r="M81">
            <v>62.1111111111111</v>
          </cell>
        </row>
        <row r="82">
          <cell r="B82">
            <v>-27.8888888888889</v>
          </cell>
          <cell r="C82">
            <v>16.925925925925899</v>
          </cell>
          <cell r="D82">
            <v>10.283950617283899</v>
          </cell>
          <cell r="E82">
            <v>-14.9753086419753</v>
          </cell>
          <cell r="F82">
            <v>35.012345679012398</v>
          </cell>
          <cell r="G82">
            <v>-9.1481481481481506</v>
          </cell>
          <cell r="H82">
            <v>55.5555555555555</v>
          </cell>
          <cell r="I82">
            <v>80.851851851851805</v>
          </cell>
          <cell r="J82">
            <v>43.901234567901199</v>
          </cell>
          <cell r="K82">
            <v>7.5308641975308603</v>
          </cell>
          <cell r="L82">
            <v>11.1975308641975</v>
          </cell>
          <cell r="M82">
            <v>62.1111111111111</v>
          </cell>
        </row>
        <row r="83">
          <cell r="B83">
            <v>22.1111111111111</v>
          </cell>
          <cell r="C83">
            <v>60.925925925925903</v>
          </cell>
          <cell r="D83">
            <v>50.283950617283899</v>
          </cell>
          <cell r="E83">
            <v>13.0246913580247</v>
          </cell>
          <cell r="F83">
            <v>13.0123456790124</v>
          </cell>
          <cell r="G83">
            <v>0.85185185185184797</v>
          </cell>
          <cell r="H83">
            <v>27.5555555555555</v>
          </cell>
          <cell r="I83">
            <v>-55.148148148148202</v>
          </cell>
          <cell r="J83">
            <v>-64.098765432098801</v>
          </cell>
          <cell r="K83">
            <v>-22.469135802469101</v>
          </cell>
          <cell r="L83">
            <v>-4.80246913580247</v>
          </cell>
          <cell r="M83">
            <v>60.1111111111111</v>
          </cell>
        </row>
        <row r="84">
          <cell r="B84">
            <v>38.1111111111111</v>
          </cell>
          <cell r="C84">
            <v>20.925925925925899</v>
          </cell>
          <cell r="D84">
            <v>48.283950617283899</v>
          </cell>
          <cell r="E84">
            <v>13.0246913580247</v>
          </cell>
          <cell r="F84">
            <v>17.012345679012402</v>
          </cell>
          <cell r="G84">
            <v>-15.1481481481482</v>
          </cell>
          <cell r="H84">
            <v>-48.4444444444445</v>
          </cell>
          <cell r="I84">
            <v>-21.148148148148199</v>
          </cell>
          <cell r="J84">
            <v>9.9012345679012093</v>
          </cell>
          <cell r="K84">
            <v>37.530864197530903</v>
          </cell>
          <cell r="L84">
            <v>65.197530864197503</v>
          </cell>
          <cell r="M84">
            <v>12.1111111111111</v>
          </cell>
        </row>
        <row r="85">
          <cell r="B85">
            <v>-57.8888888888889</v>
          </cell>
          <cell r="C85">
            <v>68.925925925925895</v>
          </cell>
          <cell r="D85">
            <v>24.283950617283899</v>
          </cell>
          <cell r="E85">
            <v>55.024691358024697</v>
          </cell>
          <cell r="F85">
            <v>-12.9876543209876</v>
          </cell>
          <cell r="G85">
            <v>-15.1481481481482</v>
          </cell>
          <cell r="H85">
            <v>3.5555555555555398</v>
          </cell>
          <cell r="I85">
            <v>20.851851851851801</v>
          </cell>
          <cell r="J85">
            <v>3.9012345679012101</v>
          </cell>
          <cell r="K85">
            <v>-2.4691358024691401</v>
          </cell>
          <cell r="L85">
            <v>-6.80246913580247</v>
          </cell>
          <cell r="M85">
            <v>48.1111111111111</v>
          </cell>
        </row>
        <row r="86">
          <cell r="B86">
            <v>18.1111111111111</v>
          </cell>
          <cell r="C86">
            <v>14.925925925925901</v>
          </cell>
          <cell r="D86">
            <v>-15.716049382716101</v>
          </cell>
          <cell r="E86">
            <v>-10.9753086419753</v>
          </cell>
          <cell r="F86">
            <v>23.012345679012402</v>
          </cell>
          <cell r="G86">
            <v>28.851851851851801</v>
          </cell>
          <cell r="H86">
            <v>-22.4444444444445</v>
          </cell>
          <cell r="I86">
            <v>-11.1481481481482</v>
          </cell>
          <cell r="J86">
            <v>-6.0987654320987899</v>
          </cell>
          <cell r="K86">
            <v>-30.469135802469101</v>
          </cell>
          <cell r="L86">
            <v>-54.802469135802497</v>
          </cell>
          <cell r="M86">
            <v>70.1111111111111</v>
          </cell>
        </row>
        <row r="87">
          <cell r="B87">
            <v>82.1111111111111</v>
          </cell>
          <cell r="C87">
            <v>6.9259259259259203</v>
          </cell>
          <cell r="D87">
            <v>-1.7160493827160499</v>
          </cell>
          <cell r="E87">
            <v>15.0246913580247</v>
          </cell>
          <cell r="F87">
            <v>31.012345679012402</v>
          </cell>
          <cell r="G87">
            <v>-59.148148148148202</v>
          </cell>
          <cell r="H87">
            <v>-24.4444444444445</v>
          </cell>
          <cell r="I87">
            <v>2.8518518518518499</v>
          </cell>
          <cell r="J87">
            <v>-2.0987654320987899</v>
          </cell>
          <cell r="K87">
            <v>11.530864197530899</v>
          </cell>
          <cell r="L87">
            <v>9.19753086419753</v>
          </cell>
          <cell r="M87">
            <v>0.11111111111111401</v>
          </cell>
        </row>
        <row r="88">
          <cell r="B88">
            <v>-55.8888888888889</v>
          </cell>
          <cell r="C88">
            <v>-87.074074074074105</v>
          </cell>
          <cell r="D88">
            <v>-53.716049382716101</v>
          </cell>
          <cell r="E88">
            <v>-74.975308641975303</v>
          </cell>
          <cell r="F88">
            <v>65.012345679012398</v>
          </cell>
          <cell r="G88">
            <v>46.851851851851798</v>
          </cell>
          <cell r="H88">
            <v>-2.4444444444444602</v>
          </cell>
          <cell r="I88">
            <v>-13.1481481481482</v>
          </cell>
          <cell r="J88">
            <v>25.901234567901199</v>
          </cell>
          <cell r="K88">
            <v>-32.469135802469097</v>
          </cell>
          <cell r="L88">
            <v>35.197530864197503</v>
          </cell>
          <cell r="M88">
            <v>-59.8888888888889</v>
          </cell>
        </row>
        <row r="89">
          <cell r="B89">
            <v>28.1111111111111</v>
          </cell>
          <cell r="C89">
            <v>38.925925925925903</v>
          </cell>
          <cell r="D89">
            <v>10.283950617283899</v>
          </cell>
          <cell r="E89">
            <v>-4.9753086419753201</v>
          </cell>
          <cell r="F89">
            <v>51.012345679012398</v>
          </cell>
          <cell r="G89">
            <v>-29.148148148148199</v>
          </cell>
          <cell r="H89">
            <v>-8.4444444444444606</v>
          </cell>
          <cell r="I89">
            <v>0.85185185185184797</v>
          </cell>
          <cell r="J89">
            <v>-9.8765432098787201E-2</v>
          </cell>
          <cell r="K89">
            <v>-14.469135802469101</v>
          </cell>
          <cell r="L89">
            <v>-12.8024691358025</v>
          </cell>
          <cell r="M89">
            <v>70.1111111111111</v>
          </cell>
        </row>
        <row r="90">
          <cell r="B90">
            <v>4.1111111111111098</v>
          </cell>
          <cell r="C90">
            <v>-29.074074074074101</v>
          </cell>
          <cell r="D90">
            <v>-11.716049382716101</v>
          </cell>
          <cell r="E90">
            <v>-36.975308641975303</v>
          </cell>
          <cell r="F90">
            <v>23.012345679012402</v>
          </cell>
          <cell r="G90">
            <v>0.85185185185184797</v>
          </cell>
          <cell r="H90">
            <v>-64.4444444444445</v>
          </cell>
          <cell r="I90">
            <v>8.8518518518518494</v>
          </cell>
          <cell r="J90">
            <v>23.901234567901199</v>
          </cell>
          <cell r="K90">
            <v>-52.469135802469097</v>
          </cell>
          <cell r="L90">
            <v>-58.802469135802497</v>
          </cell>
          <cell r="M90">
            <v>32.1111111111111</v>
          </cell>
        </row>
        <row r="91">
          <cell r="B91">
            <v>46.1111111111111</v>
          </cell>
          <cell r="C91">
            <v>66.925925925925895</v>
          </cell>
          <cell r="D91">
            <v>54.283950617283899</v>
          </cell>
          <cell r="E91">
            <v>19.0246913580247</v>
          </cell>
          <cell r="F91">
            <v>21.012345679012402</v>
          </cell>
          <cell r="G91">
            <v>2.8518518518518499</v>
          </cell>
          <cell r="H91">
            <v>-16.4444444444445</v>
          </cell>
          <cell r="I91">
            <v>-45.148148148148202</v>
          </cell>
          <cell r="J91">
            <v>-4.0987654320987899</v>
          </cell>
          <cell r="K91">
            <v>3.5308641975308599</v>
          </cell>
          <cell r="L91">
            <v>-26.8024691358025</v>
          </cell>
          <cell r="M91">
            <v>-3.8888888888888902</v>
          </cell>
        </row>
        <row r="92">
          <cell r="B92">
            <v>84.1111111111111</v>
          </cell>
          <cell r="C92">
            <v>18.925925925925899</v>
          </cell>
          <cell r="D92">
            <v>42.283950617283899</v>
          </cell>
          <cell r="E92">
            <v>11.0246913580247</v>
          </cell>
          <cell r="F92">
            <v>27.012345679012402</v>
          </cell>
          <cell r="G92">
            <v>-1.1481481481481499</v>
          </cell>
          <cell r="H92">
            <v>49.5555555555555</v>
          </cell>
          <cell r="I92">
            <v>12.8518518518518</v>
          </cell>
          <cell r="J92">
            <v>29.901234567901199</v>
          </cell>
          <cell r="K92">
            <v>85.530864197530903</v>
          </cell>
          <cell r="L92">
            <v>-72.802469135802497</v>
          </cell>
          <cell r="M92">
            <v>10.1111111111111</v>
          </cell>
        </row>
        <row r="93">
          <cell r="B93">
            <v>-7.8888888888888902</v>
          </cell>
          <cell r="C93">
            <v>8.9259259259259203</v>
          </cell>
          <cell r="D93">
            <v>-11.716049382716101</v>
          </cell>
          <cell r="E93">
            <v>-38.975308641975303</v>
          </cell>
          <cell r="F93">
            <v>41.012345679012398</v>
          </cell>
          <cell r="G93">
            <v>-1.1481481481481499</v>
          </cell>
          <cell r="H93">
            <v>-38.4444444444445</v>
          </cell>
          <cell r="I93">
            <v>-31.148148148148199</v>
          </cell>
          <cell r="J93">
            <v>-28.098765432098801</v>
          </cell>
          <cell r="K93">
            <v>-64.469135802469097</v>
          </cell>
          <cell r="L93">
            <v>-22.8024691358025</v>
          </cell>
          <cell r="M93">
            <v>34.1111111111111</v>
          </cell>
        </row>
        <row r="94">
          <cell r="B94">
            <v>32.1111111111111</v>
          </cell>
          <cell r="C94">
            <v>48.925925925925903</v>
          </cell>
          <cell r="D94">
            <v>44.283950617283899</v>
          </cell>
          <cell r="E94">
            <v>1.0246913580246799</v>
          </cell>
          <cell r="F94">
            <v>-30.987654320987598</v>
          </cell>
          <cell r="G94">
            <v>-73.148148148148195</v>
          </cell>
          <cell r="H94">
            <v>37.5555555555555</v>
          </cell>
          <cell r="I94">
            <v>-5.1481481481481497</v>
          </cell>
          <cell r="J94">
            <v>-6.0987654320987899</v>
          </cell>
          <cell r="K94">
            <v>27.530864197530899</v>
          </cell>
          <cell r="L94">
            <v>-42.802469135802497</v>
          </cell>
          <cell r="M94">
            <v>-29.8888888888889</v>
          </cell>
        </row>
        <row r="95">
          <cell r="B95">
            <v>6.1111111111111098</v>
          </cell>
          <cell r="C95">
            <v>-41.074074074074097</v>
          </cell>
          <cell r="D95">
            <v>-15.716049382716101</v>
          </cell>
          <cell r="E95">
            <v>-18.9753086419753</v>
          </cell>
          <cell r="F95">
            <v>35.012345679012398</v>
          </cell>
          <cell r="G95">
            <v>-5.1481481481481497</v>
          </cell>
          <cell r="H95">
            <v>-12.4444444444445</v>
          </cell>
          <cell r="I95">
            <v>-47.148148148148202</v>
          </cell>
          <cell r="J95">
            <v>3.9012345679012101</v>
          </cell>
          <cell r="K95">
            <v>21.530864197530899</v>
          </cell>
          <cell r="L95">
            <v>5.19753086419753</v>
          </cell>
          <cell r="M95">
            <v>24.1111111111111</v>
          </cell>
        </row>
        <row r="96">
          <cell r="B96">
            <v>44.1111111111111</v>
          </cell>
          <cell r="C96">
            <v>44.925925925925903</v>
          </cell>
          <cell r="D96">
            <v>-31.716049382716101</v>
          </cell>
          <cell r="E96">
            <v>-0.97530864197531697</v>
          </cell>
          <cell r="F96">
            <v>25.012345679012402</v>
          </cell>
          <cell r="G96">
            <v>-5.1481481481481497</v>
          </cell>
          <cell r="H96">
            <v>11.5555555555555</v>
          </cell>
          <cell r="I96">
            <v>-13.1481481481482</v>
          </cell>
          <cell r="J96">
            <v>-48.098765432098801</v>
          </cell>
          <cell r="K96">
            <v>11.530864197530899</v>
          </cell>
          <cell r="L96">
            <v>-54.802469135802497</v>
          </cell>
          <cell r="M96">
            <v>-5.8888888888888902</v>
          </cell>
        </row>
        <row r="97">
          <cell r="B97">
            <v>22.1111111111111</v>
          </cell>
          <cell r="C97">
            <v>96.925925925925895</v>
          </cell>
          <cell r="D97">
            <v>20.283950617283899</v>
          </cell>
          <cell r="E97">
            <v>35.024691358024697</v>
          </cell>
          <cell r="F97">
            <v>-30.987654320987598</v>
          </cell>
          <cell r="G97">
            <v>-35.148148148148202</v>
          </cell>
          <cell r="H97">
            <v>9.5555555555555394</v>
          </cell>
          <cell r="I97">
            <v>-1.1481481481481499</v>
          </cell>
          <cell r="J97">
            <v>37.901234567901199</v>
          </cell>
          <cell r="K97">
            <v>-20.469135802469101</v>
          </cell>
          <cell r="L97">
            <v>39.197530864197503</v>
          </cell>
          <cell r="M97">
            <v>-19.8888888888889</v>
          </cell>
        </row>
        <row r="98">
          <cell r="B98">
            <v>38.1111111111111</v>
          </cell>
          <cell r="C98">
            <v>14.925925925925901</v>
          </cell>
          <cell r="D98">
            <v>40.283950617283899</v>
          </cell>
          <cell r="E98">
            <v>-2.9753086419753201</v>
          </cell>
          <cell r="F98">
            <v>-2.9876543209876401</v>
          </cell>
          <cell r="G98">
            <v>-29.148148148148199</v>
          </cell>
          <cell r="H98">
            <v>5.5555555555555403</v>
          </cell>
          <cell r="I98">
            <v>4.8518518518518503</v>
          </cell>
          <cell r="J98">
            <v>3.9012345679012101</v>
          </cell>
          <cell r="K98">
            <v>15.530864197530899</v>
          </cell>
          <cell r="L98">
            <v>-10.8024691358025</v>
          </cell>
          <cell r="M98">
            <v>-67.8888888888889</v>
          </cell>
        </row>
        <row r="99">
          <cell r="B99">
            <v>44.1111111111111</v>
          </cell>
          <cell r="C99">
            <v>54.925925925925903</v>
          </cell>
          <cell r="D99">
            <v>16.283950617283899</v>
          </cell>
          <cell r="E99">
            <v>3.0246913580246799</v>
          </cell>
          <cell r="F99">
            <v>-26.987654320987598</v>
          </cell>
          <cell r="G99">
            <v>-23.148148148148199</v>
          </cell>
          <cell r="H99">
            <v>17.5555555555555</v>
          </cell>
          <cell r="I99">
            <v>-1.1481481481481499</v>
          </cell>
          <cell r="J99">
            <v>-12.0987654320988</v>
          </cell>
          <cell r="K99">
            <v>3.5308641975308599</v>
          </cell>
          <cell r="L99">
            <v>45.197530864197503</v>
          </cell>
          <cell r="M99">
            <v>-3.8888888888888902</v>
          </cell>
        </row>
        <row r="100">
          <cell r="B100">
            <v>-63.8888888888889</v>
          </cell>
          <cell r="C100">
            <v>-127.07407407407401</v>
          </cell>
          <cell r="D100">
            <v>8.2839506172839492</v>
          </cell>
          <cell r="E100">
            <v>-46.975308641975303</v>
          </cell>
          <cell r="F100">
            <v>19.012345679012402</v>
          </cell>
          <cell r="G100">
            <v>-31.148148148148199</v>
          </cell>
          <cell r="H100">
            <v>7.5555555555555403</v>
          </cell>
          <cell r="I100">
            <v>0.85185185185184797</v>
          </cell>
          <cell r="J100">
            <v>59.901234567901199</v>
          </cell>
          <cell r="K100">
            <v>3.5308641975308599</v>
          </cell>
          <cell r="L100">
            <v>21.1975308641975</v>
          </cell>
          <cell r="M100">
            <v>60.1111111111111</v>
          </cell>
        </row>
        <row r="101">
          <cell r="B101">
            <v>72.1111111111111</v>
          </cell>
          <cell r="C101">
            <v>-13.074074074074099</v>
          </cell>
          <cell r="D101">
            <v>18.283950617283899</v>
          </cell>
          <cell r="E101">
            <v>23.0246913580247</v>
          </cell>
          <cell r="F101">
            <v>-10.9876543209876</v>
          </cell>
          <cell r="G101">
            <v>46.851851851851798</v>
          </cell>
          <cell r="H101">
            <v>-26.4444444444445</v>
          </cell>
          <cell r="I101">
            <v>4.8518518518518503</v>
          </cell>
          <cell r="J101">
            <v>7.9012345679012101</v>
          </cell>
          <cell r="K101">
            <v>17.530864197530899</v>
          </cell>
          <cell r="L101">
            <v>43.197530864197503</v>
          </cell>
          <cell r="M101">
            <v>2.1111111111111098</v>
          </cell>
        </row>
        <row r="102">
          <cell r="B102">
            <v>20.1111111111111</v>
          </cell>
          <cell r="C102">
            <v>-19.074074074074101</v>
          </cell>
          <cell r="D102">
            <v>-27.716049382716101</v>
          </cell>
          <cell r="E102">
            <v>-12.9753086419753</v>
          </cell>
          <cell r="F102">
            <v>35.012345679012398</v>
          </cell>
          <cell r="G102">
            <v>16.851851851851801</v>
          </cell>
          <cell r="H102">
            <v>-12.4444444444445</v>
          </cell>
          <cell r="I102">
            <v>-23.148148148148199</v>
          </cell>
          <cell r="J102">
            <v>-46.098765432098801</v>
          </cell>
          <cell r="K102">
            <v>-14.469135802469101</v>
          </cell>
          <cell r="L102">
            <v>43.197530864197503</v>
          </cell>
          <cell r="M102">
            <v>0.11111111111111401</v>
          </cell>
        </row>
        <row r="103">
          <cell r="B103">
            <v>50.1111111111111</v>
          </cell>
          <cell r="C103">
            <v>-37.074074074074097</v>
          </cell>
          <cell r="D103">
            <v>-21.716049382716101</v>
          </cell>
          <cell r="E103">
            <v>-18.9753086419753</v>
          </cell>
          <cell r="F103">
            <v>-0.98765432098764405</v>
          </cell>
          <cell r="G103">
            <v>0.85185185185184797</v>
          </cell>
          <cell r="H103">
            <v>7.5555555555555403</v>
          </cell>
          <cell r="I103">
            <v>60.851851851851798</v>
          </cell>
          <cell r="J103">
            <v>25.901234567901199</v>
          </cell>
          <cell r="K103">
            <v>-6.4691358024691397</v>
          </cell>
          <cell r="L103">
            <v>7.19753086419753</v>
          </cell>
          <cell r="M103">
            <v>32.1111111111111</v>
          </cell>
        </row>
        <row r="104">
          <cell r="B104">
            <v>-29.8888888888889</v>
          </cell>
          <cell r="C104">
            <v>6.9259259259259203</v>
          </cell>
          <cell r="D104">
            <v>54.283950617283899</v>
          </cell>
          <cell r="E104">
            <v>9.0246913580246808</v>
          </cell>
          <cell r="F104">
            <v>1.0123456790123599</v>
          </cell>
          <cell r="G104">
            <v>-5.1481481481481497</v>
          </cell>
          <cell r="H104">
            <v>21.5555555555555</v>
          </cell>
          <cell r="I104">
            <v>22.851851851851801</v>
          </cell>
          <cell r="J104">
            <v>21.901234567901199</v>
          </cell>
          <cell r="K104">
            <v>5.5308641975308603</v>
          </cell>
          <cell r="L104">
            <v>-20.8024691358025</v>
          </cell>
          <cell r="M104">
            <v>-109.888888888889</v>
          </cell>
        </row>
        <row r="105">
          <cell r="B105">
            <v>10.1111111111111</v>
          </cell>
          <cell r="C105">
            <v>0.92592592592592404</v>
          </cell>
          <cell r="D105">
            <v>-5.7160493827160499</v>
          </cell>
          <cell r="E105">
            <v>49.024691358024697</v>
          </cell>
          <cell r="F105">
            <v>-2.9876543209876401</v>
          </cell>
          <cell r="G105">
            <v>12.8518518518518</v>
          </cell>
          <cell r="H105">
            <v>23.5555555555555</v>
          </cell>
          <cell r="I105">
            <v>-3.1481481481481501</v>
          </cell>
          <cell r="J105">
            <v>55.901234567901199</v>
          </cell>
          <cell r="K105">
            <v>29.530864197530899</v>
          </cell>
          <cell r="L105">
            <v>-0.80246913580246804</v>
          </cell>
          <cell r="M105">
            <v>94.1111111111111</v>
          </cell>
        </row>
        <row r="106">
          <cell r="B106">
            <v>10.1111111111111</v>
          </cell>
          <cell r="C106">
            <v>32.925925925925903</v>
          </cell>
          <cell r="D106">
            <v>8.2839506172839492</v>
          </cell>
          <cell r="E106">
            <v>-8.9753086419753192</v>
          </cell>
          <cell r="F106">
            <v>-24.987654320987598</v>
          </cell>
          <cell r="G106">
            <v>26.851851851851801</v>
          </cell>
          <cell r="H106">
            <v>19.5555555555555</v>
          </cell>
          <cell r="I106">
            <v>12.8518518518518</v>
          </cell>
          <cell r="J106">
            <v>9.9012345679012093</v>
          </cell>
          <cell r="K106">
            <v>-2.4691358024691401</v>
          </cell>
          <cell r="L106">
            <v>39.197530864197503</v>
          </cell>
          <cell r="M106">
            <v>-3.8888888888888902</v>
          </cell>
        </row>
        <row r="107">
          <cell r="B107">
            <v>62.1111111111111</v>
          </cell>
          <cell r="C107">
            <v>-5.0740740740740797</v>
          </cell>
          <cell r="D107">
            <v>44.283950617283899</v>
          </cell>
          <cell r="E107">
            <v>-38.975308641975303</v>
          </cell>
          <cell r="F107">
            <v>13.0123456790124</v>
          </cell>
          <cell r="G107">
            <v>24.851851851851801</v>
          </cell>
          <cell r="H107">
            <v>-12.4444444444445</v>
          </cell>
          <cell r="I107">
            <v>12.8518518518518</v>
          </cell>
          <cell r="J107">
            <v>13.9012345679012</v>
          </cell>
          <cell r="K107">
            <v>-32.469135802469097</v>
          </cell>
          <cell r="L107">
            <v>1.19753086419753</v>
          </cell>
          <cell r="M107">
            <v>12.1111111111111</v>
          </cell>
        </row>
        <row r="108">
          <cell r="B108">
            <v>46.1111111111111</v>
          </cell>
          <cell r="C108">
            <v>54.925925925925903</v>
          </cell>
          <cell r="D108">
            <v>-27.716049382716101</v>
          </cell>
          <cell r="E108">
            <v>15.0246913580247</v>
          </cell>
          <cell r="F108">
            <v>45.012345679012398</v>
          </cell>
          <cell r="G108">
            <v>8.8518518518518494</v>
          </cell>
          <cell r="H108">
            <v>-2.4444444444444602</v>
          </cell>
          <cell r="I108">
            <v>10.8518518518518</v>
          </cell>
          <cell r="J108">
            <v>-4.0987654320987899</v>
          </cell>
          <cell r="K108">
            <v>29.530864197530899</v>
          </cell>
          <cell r="L108">
            <v>-14.8024691358025</v>
          </cell>
          <cell r="M108">
            <v>-15.8888888888889</v>
          </cell>
        </row>
        <row r="109">
          <cell r="B109">
            <v>46.1111111111111</v>
          </cell>
          <cell r="C109">
            <v>8.9259259259259203</v>
          </cell>
          <cell r="D109">
            <v>70.283950617283907</v>
          </cell>
          <cell r="E109">
            <v>-40.975308641975303</v>
          </cell>
          <cell r="F109">
            <v>-22.987654320987598</v>
          </cell>
          <cell r="G109">
            <v>8.8518518518518494</v>
          </cell>
          <cell r="H109">
            <v>-16.4444444444445</v>
          </cell>
          <cell r="I109">
            <v>20.851851851851801</v>
          </cell>
          <cell r="J109">
            <v>23.901234567901199</v>
          </cell>
          <cell r="K109">
            <v>-0.46913580246914</v>
          </cell>
          <cell r="L109">
            <v>71.197530864197503</v>
          </cell>
          <cell r="M109">
            <v>-31.8888888888889</v>
          </cell>
        </row>
        <row r="110">
          <cell r="B110">
            <v>58.1111111111111</v>
          </cell>
          <cell r="C110">
            <v>26.925925925925899</v>
          </cell>
          <cell r="D110">
            <v>-11.716049382716101</v>
          </cell>
          <cell r="E110">
            <v>31.0246913580247</v>
          </cell>
          <cell r="F110">
            <v>-4.9876543209876401</v>
          </cell>
          <cell r="G110">
            <v>22.851851851851801</v>
          </cell>
          <cell r="H110">
            <v>-2.4444444444444602</v>
          </cell>
          <cell r="I110">
            <v>16.851851851851801</v>
          </cell>
          <cell r="J110">
            <v>13.9012345679012</v>
          </cell>
          <cell r="K110">
            <v>-30.469135802469101</v>
          </cell>
          <cell r="L110">
            <v>53.197530864197503</v>
          </cell>
          <cell r="M110">
            <v>-31.8888888888889</v>
          </cell>
        </row>
        <row r="111">
          <cell r="B111">
            <v>-123.888888888889</v>
          </cell>
          <cell r="C111">
            <v>-27.074074074074101</v>
          </cell>
          <cell r="D111">
            <v>20.283950617283899</v>
          </cell>
          <cell r="E111">
            <v>19.0246913580247</v>
          </cell>
          <cell r="F111">
            <v>27.012345679012402</v>
          </cell>
          <cell r="G111">
            <v>34.851851851851798</v>
          </cell>
          <cell r="H111">
            <v>-22.4444444444445</v>
          </cell>
          <cell r="I111">
            <v>-21.148148148148199</v>
          </cell>
          <cell r="J111">
            <v>-10.0987654320988</v>
          </cell>
          <cell r="K111">
            <v>-6.4691358024691397</v>
          </cell>
          <cell r="L111">
            <v>33.197530864197503</v>
          </cell>
          <cell r="M111">
            <v>-49.8888888888889</v>
          </cell>
        </row>
        <row r="112">
          <cell r="B112">
            <v>-73.8888888888889</v>
          </cell>
          <cell r="C112">
            <v>-1.07407407407408</v>
          </cell>
          <cell r="D112">
            <v>16.283950617283899</v>
          </cell>
          <cell r="E112">
            <v>-20.9753086419753</v>
          </cell>
          <cell r="F112">
            <v>-48.987654320987602</v>
          </cell>
          <cell r="G112">
            <v>40.851851851851798</v>
          </cell>
          <cell r="H112">
            <v>39.5555555555555</v>
          </cell>
          <cell r="I112">
            <v>-31.148148148148199</v>
          </cell>
          <cell r="J112">
            <v>15.9012345679012</v>
          </cell>
          <cell r="K112">
            <v>-4.4691358024691397</v>
          </cell>
          <cell r="L112">
            <v>-0.80246913580246804</v>
          </cell>
          <cell r="M112">
            <v>26.1111111111111</v>
          </cell>
        </row>
        <row r="113">
          <cell r="B113">
            <v>-111.888888888889</v>
          </cell>
          <cell r="C113">
            <v>-125.07407407407401</v>
          </cell>
          <cell r="D113">
            <v>0.28395061728394899</v>
          </cell>
          <cell r="E113">
            <v>31.0246913580247</v>
          </cell>
          <cell r="F113">
            <v>1.0123456790123599</v>
          </cell>
          <cell r="G113">
            <v>2.8518518518518499</v>
          </cell>
          <cell r="H113">
            <v>-16.4444444444445</v>
          </cell>
          <cell r="I113">
            <v>32.851851851851798</v>
          </cell>
          <cell r="J113">
            <v>25.901234567901199</v>
          </cell>
          <cell r="K113">
            <v>49.530864197530903</v>
          </cell>
          <cell r="L113">
            <v>-2.80246913580247</v>
          </cell>
          <cell r="M113">
            <v>32.1111111111111</v>
          </cell>
        </row>
        <row r="114">
          <cell r="B114">
            <v>38.1111111111111</v>
          </cell>
          <cell r="C114">
            <v>32.925925925925903</v>
          </cell>
          <cell r="D114">
            <v>36.283950617283899</v>
          </cell>
          <cell r="E114">
            <v>57.024691358024697</v>
          </cell>
          <cell r="F114">
            <v>31.012345679012402</v>
          </cell>
          <cell r="G114">
            <v>-15.1481481481482</v>
          </cell>
          <cell r="H114">
            <v>9.5555555555555394</v>
          </cell>
          <cell r="I114">
            <v>10.8518518518518</v>
          </cell>
          <cell r="J114">
            <v>1.9012345679012099</v>
          </cell>
          <cell r="K114">
            <v>39.530864197530903</v>
          </cell>
          <cell r="L114">
            <v>-16.8024691358025</v>
          </cell>
          <cell r="M114">
            <v>-21.8888888888889</v>
          </cell>
        </row>
        <row r="115">
          <cell r="B115">
            <v>62.1111111111111</v>
          </cell>
          <cell r="C115">
            <v>-37.074074074074097</v>
          </cell>
          <cell r="D115">
            <v>-37.716049382716101</v>
          </cell>
          <cell r="E115">
            <v>37.024691358024697</v>
          </cell>
          <cell r="F115">
            <v>-0.98765432098764405</v>
          </cell>
          <cell r="G115">
            <v>-23.148148148148199</v>
          </cell>
          <cell r="H115">
            <v>1.55555555555554</v>
          </cell>
          <cell r="I115">
            <v>56.851851851851798</v>
          </cell>
          <cell r="J115">
            <v>-10.0987654320988</v>
          </cell>
          <cell r="K115">
            <v>-10.469135802469101</v>
          </cell>
          <cell r="L115">
            <v>17.1975308641975</v>
          </cell>
          <cell r="M115">
            <v>-1.8888888888888899</v>
          </cell>
        </row>
        <row r="116">
          <cell r="B116">
            <v>-81.8888888888889</v>
          </cell>
          <cell r="C116">
            <v>74.925925925925895</v>
          </cell>
          <cell r="D116">
            <v>58.283950617283899</v>
          </cell>
          <cell r="E116">
            <v>47.024691358024697</v>
          </cell>
          <cell r="F116">
            <v>41.012345679012398</v>
          </cell>
          <cell r="G116">
            <v>22.851851851851801</v>
          </cell>
          <cell r="H116">
            <v>29.5555555555555</v>
          </cell>
          <cell r="I116">
            <v>-7.1481481481481497</v>
          </cell>
          <cell r="J116">
            <v>19.901234567901199</v>
          </cell>
          <cell r="K116">
            <v>39.530864197530903</v>
          </cell>
          <cell r="L116">
            <v>-4.80246913580247</v>
          </cell>
          <cell r="M116">
            <v>20.1111111111111</v>
          </cell>
        </row>
        <row r="117">
          <cell r="B117">
            <v>-31.8888888888889</v>
          </cell>
          <cell r="C117">
            <v>42.925925925925903</v>
          </cell>
          <cell r="D117">
            <v>2.2839506172839501</v>
          </cell>
          <cell r="E117">
            <v>47.024691358024697</v>
          </cell>
          <cell r="F117">
            <v>7.0123456790123599</v>
          </cell>
          <cell r="G117">
            <v>-25.148148148148199</v>
          </cell>
          <cell r="H117">
            <v>15.5555555555555</v>
          </cell>
          <cell r="I117">
            <v>-23.148148148148199</v>
          </cell>
          <cell r="J117">
            <v>15.9012345679012</v>
          </cell>
          <cell r="K117">
            <v>-6.4691358024691397</v>
          </cell>
          <cell r="L117">
            <v>27.1975308641975</v>
          </cell>
          <cell r="M117">
            <v>-53.8888888888889</v>
          </cell>
        </row>
        <row r="118">
          <cell r="B118">
            <v>-41.8888888888889</v>
          </cell>
          <cell r="C118">
            <v>-119.07407407407401</v>
          </cell>
          <cell r="D118">
            <v>-1.7160493827160499</v>
          </cell>
          <cell r="E118">
            <v>43.024691358024697</v>
          </cell>
          <cell r="F118">
            <v>71.012345679012398</v>
          </cell>
          <cell r="G118">
            <v>52.851851851851798</v>
          </cell>
          <cell r="H118">
            <v>41.5555555555555</v>
          </cell>
          <cell r="I118">
            <v>76.851851851851805</v>
          </cell>
          <cell r="J118">
            <v>61.901234567901199</v>
          </cell>
          <cell r="K118">
            <v>7.5308641975308603</v>
          </cell>
          <cell r="L118">
            <v>27.1975308641975</v>
          </cell>
          <cell r="M118">
            <v>22.1111111111111</v>
          </cell>
        </row>
        <row r="119">
          <cell r="B119">
            <v>72.1111111111111</v>
          </cell>
          <cell r="C119">
            <v>8.9259259259259203</v>
          </cell>
          <cell r="D119">
            <v>66.283950617283907</v>
          </cell>
          <cell r="E119">
            <v>33.024691358024697</v>
          </cell>
          <cell r="F119">
            <v>21.012345679012402</v>
          </cell>
          <cell r="G119">
            <v>-5.1481481481481497</v>
          </cell>
          <cell r="H119">
            <v>-14.4444444444445</v>
          </cell>
          <cell r="I119">
            <v>-7.1481481481481497</v>
          </cell>
          <cell r="J119">
            <v>5.9012345679012101</v>
          </cell>
          <cell r="K119">
            <v>-2.4691358024691401</v>
          </cell>
          <cell r="L119">
            <v>13.1975308641975</v>
          </cell>
          <cell r="M119">
            <v>26.1111111111111</v>
          </cell>
        </row>
        <row r="120">
          <cell r="B120">
            <v>42.1111111111111</v>
          </cell>
          <cell r="C120">
            <v>38.925925925925903</v>
          </cell>
          <cell r="D120">
            <v>-21.716049382716101</v>
          </cell>
          <cell r="E120">
            <v>57.024691358024697</v>
          </cell>
          <cell r="F120">
            <v>-16.987654320987598</v>
          </cell>
          <cell r="G120">
            <v>-17.148148148148199</v>
          </cell>
          <cell r="H120">
            <v>25.5555555555555</v>
          </cell>
          <cell r="I120">
            <v>16.851851851851801</v>
          </cell>
          <cell r="J120">
            <v>75.901234567901199</v>
          </cell>
          <cell r="K120">
            <v>41.530864197530903</v>
          </cell>
          <cell r="L120">
            <v>-8.80246913580247</v>
          </cell>
          <cell r="M120">
            <v>22.1111111111111</v>
          </cell>
        </row>
        <row r="121">
          <cell r="B121">
            <v>-9.8888888888888893</v>
          </cell>
          <cell r="C121">
            <v>66.925925925925895</v>
          </cell>
          <cell r="D121">
            <v>38.283950617283899</v>
          </cell>
          <cell r="E121">
            <v>-6.9753086419753201</v>
          </cell>
          <cell r="F121">
            <v>27.012345679012402</v>
          </cell>
          <cell r="G121">
            <v>58.851851851851798</v>
          </cell>
          <cell r="H121">
            <v>23.5555555555555</v>
          </cell>
          <cell r="I121">
            <v>18.851851851851801</v>
          </cell>
          <cell r="J121">
            <v>-16.098765432098801</v>
          </cell>
          <cell r="K121">
            <v>-6.4691358024691397</v>
          </cell>
          <cell r="L121">
            <v>13.1975308641975</v>
          </cell>
          <cell r="M121">
            <v>-79.8888888888889</v>
          </cell>
        </row>
        <row r="122">
          <cell r="B122">
            <v>46.1111111111111</v>
          </cell>
          <cell r="C122">
            <v>28.925925925925899</v>
          </cell>
          <cell r="D122">
            <v>-13.716049382716101</v>
          </cell>
          <cell r="E122">
            <v>-10.9753086419753</v>
          </cell>
          <cell r="F122">
            <v>-10.9876543209876</v>
          </cell>
          <cell r="G122">
            <v>2.8518518518518499</v>
          </cell>
          <cell r="H122">
            <v>3.5555555555555398</v>
          </cell>
          <cell r="I122">
            <v>-3.1481481481481501</v>
          </cell>
          <cell r="J122">
            <v>25.901234567901199</v>
          </cell>
          <cell r="K122">
            <v>-18.469135802469101</v>
          </cell>
          <cell r="L122">
            <v>61.197530864197503</v>
          </cell>
          <cell r="M122">
            <v>34.1111111111111</v>
          </cell>
        </row>
        <row r="123">
          <cell r="B123">
            <v>4.1111111111111098</v>
          </cell>
          <cell r="C123">
            <v>-19.074074074074101</v>
          </cell>
          <cell r="D123">
            <v>24.283950617283899</v>
          </cell>
          <cell r="E123">
            <v>63.024691358024697</v>
          </cell>
          <cell r="F123">
            <v>35.012345679012398</v>
          </cell>
          <cell r="G123">
            <v>14.8518518518518</v>
          </cell>
          <cell r="H123">
            <v>23.5555555555555</v>
          </cell>
          <cell r="I123">
            <v>14.8518518518518</v>
          </cell>
          <cell r="J123">
            <v>-54.098765432098801</v>
          </cell>
          <cell r="K123">
            <v>-22.469135802469101</v>
          </cell>
          <cell r="L123">
            <v>-40.802469135802497</v>
          </cell>
          <cell r="M123">
            <v>-19.8888888888889</v>
          </cell>
        </row>
        <row r="124">
          <cell r="B124">
            <v>-25.8888888888889</v>
          </cell>
          <cell r="C124">
            <v>-7.0740740740740797</v>
          </cell>
          <cell r="D124">
            <v>12.283950617283899</v>
          </cell>
          <cell r="E124">
            <v>21.0246913580247</v>
          </cell>
          <cell r="F124">
            <v>31.012345679012402</v>
          </cell>
          <cell r="G124">
            <v>0.85185185185184797</v>
          </cell>
          <cell r="H124">
            <v>-4.4444444444444597</v>
          </cell>
          <cell r="I124">
            <v>8.8518518518518494</v>
          </cell>
          <cell r="J124">
            <v>7.9012345679012101</v>
          </cell>
          <cell r="K124">
            <v>37.530864197530903</v>
          </cell>
          <cell r="L124">
            <v>19.1975308641975</v>
          </cell>
          <cell r="M124">
            <v>66.1111111111111</v>
          </cell>
        </row>
        <row r="125">
          <cell r="B125">
            <v>-43.8888888888889</v>
          </cell>
          <cell r="C125">
            <v>-39.074074074074097</v>
          </cell>
          <cell r="D125">
            <v>36.283950617283899</v>
          </cell>
          <cell r="E125">
            <v>-20.9753086419753</v>
          </cell>
          <cell r="F125">
            <v>13.0123456790124</v>
          </cell>
          <cell r="G125">
            <v>-5.1481481481481497</v>
          </cell>
          <cell r="H125">
            <v>-46.4444444444445</v>
          </cell>
          <cell r="I125">
            <v>-13.1481481481482</v>
          </cell>
          <cell r="J125">
            <v>-4.0987654320987899</v>
          </cell>
          <cell r="K125">
            <v>41.530864197530903</v>
          </cell>
          <cell r="L125">
            <v>31.1975308641975</v>
          </cell>
          <cell r="M125">
            <v>58.1111111111111</v>
          </cell>
        </row>
        <row r="126">
          <cell r="B126">
            <v>-9.8888888888888893</v>
          </cell>
          <cell r="C126">
            <v>-41.074074074074097</v>
          </cell>
          <cell r="D126">
            <v>-49.716049382716101</v>
          </cell>
          <cell r="E126">
            <v>17.0246913580247</v>
          </cell>
          <cell r="F126">
            <v>-28.987654320987598</v>
          </cell>
          <cell r="G126">
            <v>-3.1481481481481501</v>
          </cell>
          <cell r="H126">
            <v>15.5555555555555</v>
          </cell>
          <cell r="I126">
            <v>28.851851851851801</v>
          </cell>
          <cell r="J126">
            <v>13.9012345679012</v>
          </cell>
          <cell r="K126">
            <v>-10.469135802469101</v>
          </cell>
          <cell r="L126">
            <v>19.1975308641975</v>
          </cell>
          <cell r="M126">
            <v>42.1111111111111</v>
          </cell>
        </row>
        <row r="127">
          <cell r="B127">
            <v>14.1111111111111</v>
          </cell>
          <cell r="C127">
            <v>-177.07407407407399</v>
          </cell>
          <cell r="D127">
            <v>18.283950617283899</v>
          </cell>
          <cell r="E127">
            <v>-34.975308641975303</v>
          </cell>
          <cell r="F127">
            <v>21.012345679012402</v>
          </cell>
          <cell r="G127">
            <v>-51.148148148148202</v>
          </cell>
          <cell r="H127">
            <v>-8.4444444444444606</v>
          </cell>
          <cell r="I127">
            <v>-43.148148148148202</v>
          </cell>
          <cell r="J127">
            <v>27.901234567901199</v>
          </cell>
          <cell r="K127">
            <v>-0.46913580246914</v>
          </cell>
          <cell r="L127">
            <v>-12.8024691358025</v>
          </cell>
          <cell r="M127">
            <v>56.1111111111111</v>
          </cell>
        </row>
        <row r="128">
          <cell r="B128">
            <v>24.1111111111111</v>
          </cell>
          <cell r="C128">
            <v>62.925925925925903</v>
          </cell>
          <cell r="D128">
            <v>86.283950617283907</v>
          </cell>
          <cell r="E128">
            <v>9.0246913580246808</v>
          </cell>
          <cell r="F128">
            <v>-30.987654320987598</v>
          </cell>
          <cell r="G128">
            <v>32.851851851851798</v>
          </cell>
          <cell r="H128">
            <v>21.5555555555555</v>
          </cell>
          <cell r="I128">
            <v>-17.148148148148199</v>
          </cell>
          <cell r="J128">
            <v>-14.0987654320988</v>
          </cell>
          <cell r="K128">
            <v>15.530864197530899</v>
          </cell>
          <cell r="L128">
            <v>13.1975308641975</v>
          </cell>
          <cell r="M128">
            <v>2.1111111111111098</v>
          </cell>
        </row>
        <row r="129">
          <cell r="B129">
            <v>20.1111111111111</v>
          </cell>
          <cell r="C129">
            <v>36.925925925925903</v>
          </cell>
          <cell r="D129">
            <v>-37.716049382716101</v>
          </cell>
          <cell r="E129">
            <v>-28.9753086419753</v>
          </cell>
          <cell r="F129">
            <v>15.0123456790124</v>
          </cell>
          <cell r="G129">
            <v>-7.1481481481481497</v>
          </cell>
          <cell r="H129">
            <v>-2.4444444444444602</v>
          </cell>
          <cell r="I129">
            <v>8.8518518518518494</v>
          </cell>
          <cell r="J129">
            <v>41.901234567901199</v>
          </cell>
          <cell r="K129">
            <v>17.530864197530899</v>
          </cell>
          <cell r="L129">
            <v>-6.80246913580247</v>
          </cell>
          <cell r="M129">
            <v>36.1111111111111</v>
          </cell>
        </row>
        <row r="130">
          <cell r="B130">
            <v>-3.8888888888888902</v>
          </cell>
          <cell r="C130">
            <v>-21.074074074074101</v>
          </cell>
          <cell r="D130">
            <v>54.283950617283899</v>
          </cell>
          <cell r="E130">
            <v>39.024691358024697</v>
          </cell>
          <cell r="F130">
            <v>33.012345679012398</v>
          </cell>
          <cell r="G130">
            <v>24.851851851851801</v>
          </cell>
          <cell r="H130">
            <v>51.5555555555555</v>
          </cell>
          <cell r="I130">
            <v>24.851851851851801</v>
          </cell>
          <cell r="J130">
            <v>41.901234567901199</v>
          </cell>
          <cell r="K130">
            <v>39.530864197530903</v>
          </cell>
          <cell r="L130">
            <v>7.19753086419753</v>
          </cell>
          <cell r="M130">
            <v>44.1111111111111</v>
          </cell>
        </row>
        <row r="131">
          <cell r="B131">
            <v>16.1111111111111</v>
          </cell>
          <cell r="C131">
            <v>24.925925925925899</v>
          </cell>
          <cell r="D131">
            <v>34.283950617283899</v>
          </cell>
          <cell r="E131">
            <v>17.0246913580247</v>
          </cell>
          <cell r="F131">
            <v>35.012345679012398</v>
          </cell>
          <cell r="G131">
            <v>24.851851851851801</v>
          </cell>
          <cell r="H131">
            <v>-34.4444444444445</v>
          </cell>
          <cell r="I131">
            <v>-7.1481481481481497</v>
          </cell>
          <cell r="J131">
            <v>-4.0987654320987899</v>
          </cell>
          <cell r="K131">
            <v>17.530864197530899</v>
          </cell>
          <cell r="L131">
            <v>45.197530864197503</v>
          </cell>
          <cell r="M131">
            <v>4.1111111111111098</v>
          </cell>
        </row>
        <row r="132">
          <cell r="B132">
            <v>12.1111111111111</v>
          </cell>
          <cell r="C132">
            <v>88.925925925925895</v>
          </cell>
          <cell r="D132">
            <v>56.283950617283899</v>
          </cell>
          <cell r="E132">
            <v>67.024691358024697</v>
          </cell>
          <cell r="F132">
            <v>-16.987654320987598</v>
          </cell>
          <cell r="G132">
            <v>2.8518518518518499</v>
          </cell>
          <cell r="H132">
            <v>-24.4444444444445</v>
          </cell>
          <cell r="I132">
            <v>-1.1481481481481499</v>
          </cell>
          <cell r="J132">
            <v>67.901234567901199</v>
          </cell>
          <cell r="K132">
            <v>35.530864197530903</v>
          </cell>
          <cell r="L132">
            <v>-2.80246913580247</v>
          </cell>
          <cell r="M132">
            <v>-3.8888888888888902</v>
          </cell>
        </row>
        <row r="133">
          <cell r="B133">
            <v>36.1111111111111</v>
          </cell>
          <cell r="C133">
            <v>-1.07407407407408</v>
          </cell>
          <cell r="D133">
            <v>-49.716049382716101</v>
          </cell>
          <cell r="E133">
            <v>7.0246913580246799</v>
          </cell>
          <cell r="F133">
            <v>-40.987654320987602</v>
          </cell>
          <cell r="G133">
            <v>-11.1481481481482</v>
          </cell>
          <cell r="H133">
            <v>-30.4444444444445</v>
          </cell>
          <cell r="I133">
            <v>-11.1481481481482</v>
          </cell>
          <cell r="J133">
            <v>-6.0987654320987899</v>
          </cell>
          <cell r="K133">
            <v>17.530864197530899</v>
          </cell>
          <cell r="L133">
            <v>-12.8024691358025</v>
          </cell>
          <cell r="M133">
            <v>-45.8888888888889</v>
          </cell>
        </row>
        <row r="134">
          <cell r="B134">
            <v>-131.888888888889</v>
          </cell>
          <cell r="C134">
            <v>-95.074074074074105</v>
          </cell>
          <cell r="D134">
            <v>14.283950617283899</v>
          </cell>
          <cell r="E134">
            <v>23.0246913580247</v>
          </cell>
          <cell r="F134">
            <v>-18.987654320987598</v>
          </cell>
          <cell r="G134">
            <v>12.8518518518518</v>
          </cell>
          <cell r="H134">
            <v>5.5555555555555403</v>
          </cell>
          <cell r="I134">
            <v>-25.148148148148199</v>
          </cell>
          <cell r="J134">
            <v>3.9012345679012101</v>
          </cell>
          <cell r="K134">
            <v>7.5308641975308603</v>
          </cell>
          <cell r="L134">
            <v>67.197530864197503</v>
          </cell>
          <cell r="M134">
            <v>-65.8888888888889</v>
          </cell>
        </row>
        <row r="135">
          <cell r="B135">
            <v>-25.8888888888889</v>
          </cell>
          <cell r="C135">
            <v>38.925925925925903</v>
          </cell>
          <cell r="D135">
            <v>-35.716049382716101</v>
          </cell>
          <cell r="E135">
            <v>19.0246913580247</v>
          </cell>
          <cell r="F135">
            <v>55.012345679012398</v>
          </cell>
          <cell r="G135">
            <v>12.8518518518518</v>
          </cell>
          <cell r="H135">
            <v>19.5555555555555</v>
          </cell>
          <cell r="I135">
            <v>4.8518518518518503</v>
          </cell>
          <cell r="J135">
            <v>21.901234567901199</v>
          </cell>
          <cell r="K135">
            <v>-34.469135802469097</v>
          </cell>
          <cell r="L135">
            <v>21.1975308641975</v>
          </cell>
          <cell r="M135">
            <v>-9.8888888888888893</v>
          </cell>
        </row>
        <row r="136">
          <cell r="B136">
            <v>14.1111111111111</v>
          </cell>
          <cell r="C136">
            <v>-23.074074074074101</v>
          </cell>
          <cell r="D136">
            <v>12.283950617283899</v>
          </cell>
          <cell r="E136">
            <v>-0.97530864197531697</v>
          </cell>
          <cell r="F136">
            <v>1.0123456790123599</v>
          </cell>
          <cell r="G136">
            <v>-1.1481481481481499</v>
          </cell>
          <cell r="H136">
            <v>-46.4444444444445</v>
          </cell>
          <cell r="I136">
            <v>-13.1481481481482</v>
          </cell>
          <cell r="J136">
            <v>-12.0987654320988</v>
          </cell>
          <cell r="K136">
            <v>23.530864197530899</v>
          </cell>
          <cell r="L136">
            <v>-30.8024691358025</v>
          </cell>
          <cell r="M136">
            <v>38.1111111111111</v>
          </cell>
        </row>
        <row r="137">
          <cell r="B137">
            <v>-19.8888888888889</v>
          </cell>
          <cell r="C137">
            <v>76.925925925925895</v>
          </cell>
          <cell r="D137">
            <v>6.2839506172839501</v>
          </cell>
          <cell r="E137">
            <v>23.0246913580247</v>
          </cell>
          <cell r="F137">
            <v>15.0123456790124</v>
          </cell>
          <cell r="G137">
            <v>30.851851851851801</v>
          </cell>
          <cell r="H137">
            <v>-24.4444444444445</v>
          </cell>
          <cell r="I137">
            <v>-9.1481481481481506</v>
          </cell>
          <cell r="J137">
            <v>11.9012345679012</v>
          </cell>
          <cell r="K137">
            <v>41.530864197530903</v>
          </cell>
          <cell r="L137">
            <v>-14.8024691358025</v>
          </cell>
          <cell r="M137">
            <v>38.1111111111111</v>
          </cell>
        </row>
        <row r="138">
          <cell r="B138">
            <v>28.1111111111111</v>
          </cell>
          <cell r="C138">
            <v>56.925925925925903</v>
          </cell>
          <cell r="D138">
            <v>36.283950617283899</v>
          </cell>
          <cell r="E138">
            <v>-8.9753086419753192</v>
          </cell>
          <cell r="F138">
            <v>11.0123456790124</v>
          </cell>
          <cell r="G138">
            <v>-7.1481481481481497</v>
          </cell>
          <cell r="H138">
            <v>33.5555555555555</v>
          </cell>
          <cell r="I138">
            <v>4.8518518518518503</v>
          </cell>
          <cell r="J138">
            <v>7.9012345679012101</v>
          </cell>
          <cell r="K138">
            <v>41.530864197530903</v>
          </cell>
          <cell r="L138">
            <v>-12.8024691358025</v>
          </cell>
          <cell r="M138">
            <v>-7.8888888888888902</v>
          </cell>
        </row>
        <row r="139">
          <cell r="B139">
            <v>8.1111111111111107</v>
          </cell>
          <cell r="C139">
            <v>-17.074074074074101</v>
          </cell>
          <cell r="D139">
            <v>24.283950617283899</v>
          </cell>
          <cell r="E139">
            <v>31.0246913580247</v>
          </cell>
          <cell r="F139">
            <v>-24.987654320987598</v>
          </cell>
          <cell r="G139">
            <v>-1.1481481481481499</v>
          </cell>
          <cell r="H139">
            <v>-16.4444444444445</v>
          </cell>
          <cell r="I139">
            <v>-1.1481481481481499</v>
          </cell>
          <cell r="J139">
            <v>9.9012345679012093</v>
          </cell>
          <cell r="K139">
            <v>47.530864197530903</v>
          </cell>
          <cell r="L139">
            <v>-6.80246913580247</v>
          </cell>
          <cell r="M139">
            <v>-49.8888888888889</v>
          </cell>
        </row>
        <row r="140">
          <cell r="B140">
            <v>56.1111111111111</v>
          </cell>
          <cell r="C140">
            <v>-39.074074074074097</v>
          </cell>
          <cell r="D140">
            <v>-11.716049382716101</v>
          </cell>
          <cell r="E140">
            <v>5.0246913580246799</v>
          </cell>
          <cell r="F140">
            <v>21.012345679012402</v>
          </cell>
          <cell r="G140">
            <v>-3.1481481481481501</v>
          </cell>
          <cell r="H140">
            <v>27.5555555555555</v>
          </cell>
          <cell r="I140">
            <v>12.8518518518518</v>
          </cell>
          <cell r="J140">
            <v>19.901234567901199</v>
          </cell>
          <cell r="K140">
            <v>57.530864197530903</v>
          </cell>
          <cell r="L140">
            <v>17.1975308641975</v>
          </cell>
          <cell r="M140">
            <v>-65.8888888888889</v>
          </cell>
        </row>
        <row r="141">
          <cell r="B141">
            <v>18.1111111111111</v>
          </cell>
          <cell r="C141">
            <v>-13.074074074074099</v>
          </cell>
          <cell r="D141">
            <v>-35.716049382716101</v>
          </cell>
          <cell r="E141">
            <v>-42.975308641975303</v>
          </cell>
          <cell r="F141">
            <v>19.012345679012402</v>
          </cell>
          <cell r="G141">
            <v>54.851851851851798</v>
          </cell>
          <cell r="H141">
            <v>-16.4444444444445</v>
          </cell>
          <cell r="I141">
            <v>10.8518518518518</v>
          </cell>
          <cell r="J141">
            <v>25.901234567901199</v>
          </cell>
          <cell r="K141">
            <v>19.530864197530899</v>
          </cell>
          <cell r="L141">
            <v>57.197530864197503</v>
          </cell>
          <cell r="M141">
            <v>-9.8888888888888893</v>
          </cell>
        </row>
        <row r="142">
          <cell r="B142">
            <v>30.1111111111111</v>
          </cell>
          <cell r="C142">
            <v>22.925925925925899</v>
          </cell>
          <cell r="D142">
            <v>-39.716049382716101</v>
          </cell>
          <cell r="E142">
            <v>11.0246913580247</v>
          </cell>
          <cell r="F142">
            <v>51.012345679012398</v>
          </cell>
          <cell r="G142">
            <v>-23.148148148148199</v>
          </cell>
          <cell r="H142">
            <v>33.5555555555555</v>
          </cell>
          <cell r="I142">
            <v>8.8518518518518494</v>
          </cell>
          <cell r="J142">
            <v>3.9012345679012101</v>
          </cell>
          <cell r="K142">
            <v>15.530864197530899</v>
          </cell>
          <cell r="L142">
            <v>-10.8024691358025</v>
          </cell>
          <cell r="M142">
            <v>46.1111111111111</v>
          </cell>
        </row>
        <row r="143">
          <cell r="B143">
            <v>-1.8888888888888899</v>
          </cell>
          <cell r="C143">
            <v>34.925925925925903</v>
          </cell>
          <cell r="D143">
            <v>50.283950617283899</v>
          </cell>
          <cell r="E143">
            <v>-6.9753086419753201</v>
          </cell>
          <cell r="F143">
            <v>-12.9876543209876</v>
          </cell>
          <cell r="G143">
            <v>-29.148148148148199</v>
          </cell>
          <cell r="H143">
            <v>7.5555555555555403</v>
          </cell>
          <cell r="I143">
            <v>-15.1481481481482</v>
          </cell>
          <cell r="J143">
            <v>-38.098765432098801</v>
          </cell>
          <cell r="K143">
            <v>-8.4691358024691397</v>
          </cell>
          <cell r="L143">
            <v>1.19753086419753</v>
          </cell>
          <cell r="M143">
            <v>36.1111111111111</v>
          </cell>
        </row>
        <row r="144">
          <cell r="B144">
            <v>22.1111111111111</v>
          </cell>
          <cell r="C144">
            <v>4.9259259259259203</v>
          </cell>
          <cell r="D144">
            <v>14.283950617283899</v>
          </cell>
          <cell r="E144">
            <v>-32.975308641975303</v>
          </cell>
          <cell r="F144">
            <v>7.0123456790123599</v>
          </cell>
          <cell r="G144">
            <v>32.851851851851798</v>
          </cell>
          <cell r="H144">
            <v>5.5555555555555403</v>
          </cell>
          <cell r="I144">
            <v>46.851851851851798</v>
          </cell>
          <cell r="J144">
            <v>25.901234567901199</v>
          </cell>
          <cell r="K144">
            <v>-8.4691358024691397</v>
          </cell>
          <cell r="L144">
            <v>-2.80246913580247</v>
          </cell>
          <cell r="M144">
            <v>4.1111111111111098</v>
          </cell>
        </row>
        <row r="145">
          <cell r="B145">
            <v>78.1111111111111</v>
          </cell>
          <cell r="C145">
            <v>40.925925925925903</v>
          </cell>
          <cell r="D145">
            <v>22.283950617283899</v>
          </cell>
          <cell r="E145">
            <v>37.024691358024697</v>
          </cell>
          <cell r="F145">
            <v>-6.9876543209876401</v>
          </cell>
          <cell r="G145">
            <v>-3.1481481481481501</v>
          </cell>
          <cell r="H145">
            <v>-28.4444444444445</v>
          </cell>
          <cell r="I145">
            <v>6.8518518518518503</v>
          </cell>
          <cell r="J145">
            <v>-22.098765432098801</v>
          </cell>
          <cell r="K145">
            <v>-58.469135802469097</v>
          </cell>
          <cell r="L145">
            <v>25.1975308641975</v>
          </cell>
          <cell r="M145">
            <v>84.1111111111111</v>
          </cell>
        </row>
        <row r="146">
          <cell r="B146">
            <v>86.1111111111111</v>
          </cell>
          <cell r="C146">
            <v>28.925925925925899</v>
          </cell>
          <cell r="D146">
            <v>-9.7160493827160508</v>
          </cell>
          <cell r="E146">
            <v>-10.9753086419753</v>
          </cell>
          <cell r="F146">
            <v>-16.987654320987598</v>
          </cell>
          <cell r="G146">
            <v>-1.1481481481481499</v>
          </cell>
          <cell r="H146">
            <v>29.5555555555555</v>
          </cell>
          <cell r="I146">
            <v>60.851851851851798</v>
          </cell>
          <cell r="J146">
            <v>23.901234567901199</v>
          </cell>
          <cell r="K146">
            <v>-18.469135802469101</v>
          </cell>
          <cell r="L146">
            <v>-6.80246913580247</v>
          </cell>
          <cell r="M146">
            <v>-7.8888888888888902</v>
          </cell>
        </row>
        <row r="147">
          <cell r="B147">
            <v>38.1111111111111</v>
          </cell>
          <cell r="C147">
            <v>12.925925925925901</v>
          </cell>
          <cell r="D147">
            <v>-21.716049382716101</v>
          </cell>
          <cell r="E147">
            <v>-0.97530864197531697</v>
          </cell>
          <cell r="F147">
            <v>37.012345679012398</v>
          </cell>
          <cell r="G147">
            <v>80.851851851851805</v>
          </cell>
          <cell r="H147">
            <v>65.5555555555555</v>
          </cell>
          <cell r="I147">
            <v>36.851851851851798</v>
          </cell>
          <cell r="J147">
            <v>5.9012345679012101</v>
          </cell>
          <cell r="K147">
            <v>33.530864197530903</v>
          </cell>
          <cell r="L147">
            <v>19.1975308641975</v>
          </cell>
          <cell r="M147">
            <v>-31.8888888888889</v>
          </cell>
        </row>
        <row r="148">
          <cell r="B148">
            <v>20.1111111111111</v>
          </cell>
          <cell r="C148">
            <v>48.925925925925903</v>
          </cell>
          <cell r="D148">
            <v>48.283950617283899</v>
          </cell>
          <cell r="E148">
            <v>-32.975308641975303</v>
          </cell>
          <cell r="F148">
            <v>-2.9876543209876401</v>
          </cell>
          <cell r="G148">
            <v>-23.148148148148199</v>
          </cell>
          <cell r="H148">
            <v>-2.4444444444444602</v>
          </cell>
          <cell r="I148">
            <v>-13.1481481481482</v>
          </cell>
          <cell r="J148">
            <v>-14.0987654320988</v>
          </cell>
          <cell r="K148">
            <v>41.530864197530903</v>
          </cell>
          <cell r="L148">
            <v>19.1975308641975</v>
          </cell>
          <cell r="M148">
            <v>52.1111111111111</v>
          </cell>
        </row>
        <row r="149">
          <cell r="B149">
            <v>20.1111111111111</v>
          </cell>
          <cell r="C149">
            <v>-11.074074074074099</v>
          </cell>
          <cell r="D149">
            <v>32.283950617283899</v>
          </cell>
          <cell r="E149">
            <v>-12.9753086419753</v>
          </cell>
          <cell r="F149">
            <v>9.0123456790123608</v>
          </cell>
          <cell r="G149">
            <v>-5.1481481481481497</v>
          </cell>
          <cell r="H149">
            <v>-22.4444444444445</v>
          </cell>
          <cell r="I149">
            <v>-17.148148148148199</v>
          </cell>
          <cell r="J149">
            <v>-10.0987654320988</v>
          </cell>
          <cell r="K149">
            <v>31.530864197530899</v>
          </cell>
          <cell r="L149">
            <v>11.1975308641975</v>
          </cell>
          <cell r="M149">
            <v>8.1111111111111107</v>
          </cell>
        </row>
        <row r="150">
          <cell r="B150">
            <v>-89.8888888888889</v>
          </cell>
          <cell r="C150">
            <v>-49.074074074074097</v>
          </cell>
          <cell r="D150">
            <v>-1.7160493827160499</v>
          </cell>
          <cell r="E150">
            <v>-2.9753086419753201</v>
          </cell>
          <cell r="F150">
            <v>3.0123456790123599</v>
          </cell>
          <cell r="G150">
            <v>2.8518518518518499</v>
          </cell>
          <cell r="H150">
            <v>-6.4444444444444597</v>
          </cell>
          <cell r="I150">
            <v>-13.1481481481482</v>
          </cell>
          <cell r="J150">
            <v>7.9012345679012101</v>
          </cell>
          <cell r="K150">
            <v>37.530864197530903</v>
          </cell>
          <cell r="L150">
            <v>5.19753086419753</v>
          </cell>
          <cell r="M150">
            <v>56.1111111111111</v>
          </cell>
        </row>
        <row r="151">
          <cell r="B151">
            <v>-21.8888888888889</v>
          </cell>
          <cell r="C151">
            <v>62.925925925925903</v>
          </cell>
          <cell r="D151">
            <v>4.2839506172839501</v>
          </cell>
          <cell r="E151">
            <v>1.0246913580246799</v>
          </cell>
          <cell r="F151">
            <v>5.0123456790123599</v>
          </cell>
          <cell r="G151">
            <v>-9.1481481481481506</v>
          </cell>
          <cell r="H151">
            <v>-28.4444444444445</v>
          </cell>
          <cell r="I151">
            <v>16.851851851851801</v>
          </cell>
          <cell r="J151">
            <v>37.901234567901199</v>
          </cell>
          <cell r="K151">
            <v>-12.469135802469101</v>
          </cell>
          <cell r="L151">
            <v>-14.8024691358025</v>
          </cell>
          <cell r="M151">
            <v>8.1111111111111107</v>
          </cell>
        </row>
        <row r="152">
          <cell r="B152">
            <v>20.1111111111111</v>
          </cell>
          <cell r="C152">
            <v>-21.074074074074101</v>
          </cell>
          <cell r="D152">
            <v>78.283950617283907</v>
          </cell>
          <cell r="E152">
            <v>15.0246913580247</v>
          </cell>
          <cell r="F152">
            <v>25.012345679012402</v>
          </cell>
          <cell r="G152">
            <v>-9.1481481481481506</v>
          </cell>
          <cell r="H152">
            <v>-4.4444444444444597</v>
          </cell>
          <cell r="I152">
            <v>8.8518518518518494</v>
          </cell>
          <cell r="J152">
            <v>23.901234567901199</v>
          </cell>
          <cell r="K152">
            <v>-14.469135802469101</v>
          </cell>
          <cell r="L152">
            <v>27.1975308641975</v>
          </cell>
          <cell r="M152">
            <v>-33.8888888888889</v>
          </cell>
        </row>
        <row r="153">
          <cell r="B153">
            <v>6.1111111111111098</v>
          </cell>
          <cell r="C153">
            <v>26.925925925925899</v>
          </cell>
          <cell r="D153">
            <v>12.283950617283899</v>
          </cell>
          <cell r="E153">
            <v>3.0246913580246799</v>
          </cell>
          <cell r="F153">
            <v>27.012345679012402</v>
          </cell>
          <cell r="G153">
            <v>30.851851851851801</v>
          </cell>
          <cell r="H153">
            <v>37.5555555555555</v>
          </cell>
          <cell r="I153">
            <v>10.8518518518518</v>
          </cell>
          <cell r="J153">
            <v>59.901234567901199</v>
          </cell>
          <cell r="K153">
            <v>23.530864197530899</v>
          </cell>
          <cell r="L153">
            <v>53.197530864197503</v>
          </cell>
          <cell r="M153">
            <v>16.1111111111111</v>
          </cell>
        </row>
        <row r="154">
          <cell r="B154">
            <v>78.1111111111111</v>
          </cell>
          <cell r="C154">
            <v>-37.074074074074097</v>
          </cell>
          <cell r="D154">
            <v>22.283950617283899</v>
          </cell>
          <cell r="E154">
            <v>19.0246913580247</v>
          </cell>
          <cell r="F154">
            <v>-24.987654320987598</v>
          </cell>
          <cell r="G154">
            <v>26.851851851851801</v>
          </cell>
          <cell r="H154">
            <v>89.5555555555555</v>
          </cell>
          <cell r="I154">
            <v>40.851851851851798</v>
          </cell>
          <cell r="J154">
            <v>13.9012345679012</v>
          </cell>
          <cell r="K154">
            <v>23.530864197530899</v>
          </cell>
          <cell r="L154">
            <v>23.1975308641975</v>
          </cell>
          <cell r="M154">
            <v>28.1111111111111</v>
          </cell>
        </row>
        <row r="155">
          <cell r="B155">
            <v>30.1111111111111</v>
          </cell>
          <cell r="C155">
            <v>-1.07407407407408</v>
          </cell>
          <cell r="D155">
            <v>-9.7160493827160508</v>
          </cell>
          <cell r="E155">
            <v>15.0246913580247</v>
          </cell>
          <cell r="F155">
            <v>-36.987654320987602</v>
          </cell>
          <cell r="G155">
            <v>-13.1481481481482</v>
          </cell>
          <cell r="H155">
            <v>5.5555555555555403</v>
          </cell>
          <cell r="I155">
            <v>38.851851851851798</v>
          </cell>
          <cell r="J155">
            <v>-8.0987654320987907</v>
          </cell>
          <cell r="K155">
            <v>33.530864197530903</v>
          </cell>
          <cell r="L155">
            <v>79.197530864197503</v>
          </cell>
          <cell r="M155">
            <v>30.1111111111111</v>
          </cell>
        </row>
        <row r="156">
          <cell r="B156">
            <v>-95.8888888888889</v>
          </cell>
          <cell r="C156">
            <v>-51.074074074074097</v>
          </cell>
          <cell r="D156">
            <v>-19.716049382716101</v>
          </cell>
          <cell r="E156">
            <v>13.0246913580247</v>
          </cell>
          <cell r="F156">
            <v>27.012345679012402</v>
          </cell>
          <cell r="G156">
            <v>-15.1481481481482</v>
          </cell>
          <cell r="H156">
            <v>25.5555555555555</v>
          </cell>
          <cell r="I156">
            <v>-5.1481481481481497</v>
          </cell>
          <cell r="J156">
            <v>21.901234567901199</v>
          </cell>
          <cell r="K156">
            <v>23.530864197530899</v>
          </cell>
          <cell r="L156">
            <v>-52.802469135802497</v>
          </cell>
          <cell r="M156">
            <v>58.1111111111111</v>
          </cell>
        </row>
        <row r="157">
          <cell r="B157">
            <v>12.1111111111111</v>
          </cell>
          <cell r="C157">
            <v>-119.07407407407401</v>
          </cell>
          <cell r="D157">
            <v>-7.7160493827160499</v>
          </cell>
          <cell r="E157">
            <v>-34.975308641975303</v>
          </cell>
          <cell r="F157">
            <v>35.012345679012398</v>
          </cell>
          <cell r="G157">
            <v>46.851851851851798</v>
          </cell>
          <cell r="H157">
            <v>17.5555555555555</v>
          </cell>
          <cell r="I157">
            <v>-9.1481481481481506</v>
          </cell>
          <cell r="J157">
            <v>-44.098765432098801</v>
          </cell>
          <cell r="K157">
            <v>45.530864197530903</v>
          </cell>
          <cell r="L157">
            <v>51.197530864197503</v>
          </cell>
          <cell r="M157">
            <v>40.1111111111111</v>
          </cell>
        </row>
        <row r="158">
          <cell r="B158">
            <v>-95.8888888888889</v>
          </cell>
          <cell r="C158">
            <v>-5.0740740740740797</v>
          </cell>
          <cell r="D158">
            <v>-41.716049382716101</v>
          </cell>
          <cell r="E158">
            <v>71.024691358024697</v>
          </cell>
          <cell r="F158">
            <v>-32.987654320987602</v>
          </cell>
          <cell r="G158">
            <v>-17.148148148148199</v>
          </cell>
          <cell r="H158">
            <v>11.5555555555555</v>
          </cell>
          <cell r="I158">
            <v>2.8518518518518499</v>
          </cell>
          <cell r="J158">
            <v>33.901234567901199</v>
          </cell>
          <cell r="K158">
            <v>33.530864197530903</v>
          </cell>
          <cell r="L158">
            <v>11.1975308641975</v>
          </cell>
          <cell r="M158">
            <v>26.1111111111111</v>
          </cell>
        </row>
        <row r="159">
          <cell r="B159">
            <v>84.1111111111111</v>
          </cell>
          <cell r="C159">
            <v>32.925925925925903</v>
          </cell>
          <cell r="D159">
            <v>4.2839506172839501</v>
          </cell>
          <cell r="E159">
            <v>25.0246913580247</v>
          </cell>
          <cell r="F159">
            <v>43.012345679012398</v>
          </cell>
          <cell r="G159">
            <v>-1.1481481481481499</v>
          </cell>
          <cell r="H159">
            <v>-12.4444444444445</v>
          </cell>
          <cell r="I159">
            <v>16.851851851851801</v>
          </cell>
          <cell r="J159">
            <v>1.9012345679012099</v>
          </cell>
          <cell r="K159">
            <v>35.530864197530903</v>
          </cell>
          <cell r="L159">
            <v>7.19753086419753</v>
          </cell>
          <cell r="M159">
            <v>82.1111111111111</v>
          </cell>
        </row>
        <row r="160">
          <cell r="B160">
            <v>46.1111111111111</v>
          </cell>
          <cell r="C160">
            <v>48.925925925925903</v>
          </cell>
          <cell r="D160">
            <v>78.283950617283907</v>
          </cell>
          <cell r="E160">
            <v>-14.9753086419753</v>
          </cell>
          <cell r="F160">
            <v>71.012345679012398</v>
          </cell>
          <cell r="G160">
            <v>22.851851851851801</v>
          </cell>
          <cell r="H160">
            <v>45.5555555555555</v>
          </cell>
          <cell r="I160">
            <v>32.851851851851798</v>
          </cell>
          <cell r="J160">
            <v>37.901234567901199</v>
          </cell>
          <cell r="K160">
            <v>59.530864197530903</v>
          </cell>
          <cell r="L160">
            <v>9.19753086419753</v>
          </cell>
          <cell r="M160">
            <v>48.1111111111111</v>
          </cell>
        </row>
        <row r="161">
          <cell r="B161">
            <v>64.1111111111111</v>
          </cell>
          <cell r="C161">
            <v>102.92592592592599</v>
          </cell>
          <cell r="D161">
            <v>70.283950617283907</v>
          </cell>
          <cell r="E161">
            <v>11.0246913580247</v>
          </cell>
          <cell r="F161">
            <v>61.012345679012398</v>
          </cell>
          <cell r="G161">
            <v>4.8518518518518503</v>
          </cell>
          <cell r="H161">
            <v>27.5555555555555</v>
          </cell>
          <cell r="I161">
            <v>62.851851851851798</v>
          </cell>
          <cell r="J161">
            <v>-18.098765432098801</v>
          </cell>
          <cell r="K161">
            <v>57.530864197530903</v>
          </cell>
          <cell r="L161">
            <v>15.1975308641975</v>
          </cell>
          <cell r="M161">
            <v>14.1111111111111</v>
          </cell>
        </row>
        <row r="162">
          <cell r="B162">
            <v>28.1111111111111</v>
          </cell>
          <cell r="C162">
            <v>-55.074074074074097</v>
          </cell>
          <cell r="D162">
            <v>86.283950617283907</v>
          </cell>
          <cell r="E162">
            <v>11.0246913580247</v>
          </cell>
          <cell r="F162">
            <v>-36.987654320987602</v>
          </cell>
          <cell r="G162">
            <v>-39.148148148148202</v>
          </cell>
          <cell r="H162">
            <v>43.5555555555555</v>
          </cell>
          <cell r="I162">
            <v>48.851851851851798</v>
          </cell>
          <cell r="J162">
            <v>47.901234567901199</v>
          </cell>
          <cell r="K162">
            <v>17.530864197530899</v>
          </cell>
          <cell r="L162">
            <v>7.19753086419753</v>
          </cell>
          <cell r="M162">
            <v>16.1111111111111</v>
          </cell>
        </row>
        <row r="163">
          <cell r="B163">
            <v>12.1111111111111</v>
          </cell>
          <cell r="C163">
            <v>44.925925925925903</v>
          </cell>
          <cell r="D163">
            <v>42.283950617283899</v>
          </cell>
          <cell r="E163">
            <v>17.0246913580247</v>
          </cell>
          <cell r="F163">
            <v>69.012345679012398</v>
          </cell>
          <cell r="G163">
            <v>32.851851851851798</v>
          </cell>
          <cell r="H163">
            <v>33.5555555555555</v>
          </cell>
          <cell r="I163">
            <v>30.851851851851801</v>
          </cell>
          <cell r="J163">
            <v>13.9012345679012</v>
          </cell>
          <cell r="K163">
            <v>-38.469135802469097</v>
          </cell>
          <cell r="L163">
            <v>43.197530864197503</v>
          </cell>
          <cell r="M163">
            <v>20.1111111111111</v>
          </cell>
        </row>
        <row r="164">
          <cell r="B164">
            <v>72.1111111111111</v>
          </cell>
          <cell r="C164">
            <v>-11.074074074074099</v>
          </cell>
          <cell r="D164">
            <v>32.283950617283899</v>
          </cell>
          <cell r="E164">
            <v>69.024691358024697</v>
          </cell>
          <cell r="F164">
            <v>53.012345679012398</v>
          </cell>
          <cell r="G164">
            <v>30.851851851851801</v>
          </cell>
          <cell r="H164">
            <v>-0.44444444444445702</v>
          </cell>
          <cell r="I164">
            <v>-13.1481481481482</v>
          </cell>
          <cell r="J164">
            <v>-6.0987654320987899</v>
          </cell>
          <cell r="K164">
            <v>-10.469135802469101</v>
          </cell>
          <cell r="L164">
            <v>-52.802469135802497</v>
          </cell>
          <cell r="M164">
            <v>46.1111111111111</v>
          </cell>
        </row>
        <row r="165">
          <cell r="B165">
            <v>56.1111111111111</v>
          </cell>
          <cell r="C165">
            <v>0.92592592592592404</v>
          </cell>
          <cell r="D165">
            <v>52.283950617283899</v>
          </cell>
          <cell r="E165">
            <v>13.0246913580247</v>
          </cell>
          <cell r="F165">
            <v>13.0123456790124</v>
          </cell>
          <cell r="G165">
            <v>24.851851851851801</v>
          </cell>
          <cell r="H165">
            <v>101.555555555556</v>
          </cell>
          <cell r="I165">
            <v>20</v>
          </cell>
          <cell r="J165">
            <v>-278.09876543209901</v>
          </cell>
          <cell r="K165">
            <v>-194.469135802469</v>
          </cell>
          <cell r="L165">
            <v>-108.802469135802</v>
          </cell>
          <cell r="M165">
            <v>-55.8888888888889</v>
          </cell>
        </row>
      </sheetData>
      <sheetData sheetId="3">
        <row r="58">
          <cell r="B58">
            <v>-6.1719457013574601</v>
          </cell>
          <cell r="C58">
            <v>33.824070666175899</v>
          </cell>
          <cell r="D58">
            <v>-0.383021965137189</v>
          </cell>
          <cell r="E58">
            <v>0.94062668503983604</v>
          </cell>
          <cell r="F58">
            <v>-30.998345284059599</v>
          </cell>
          <cell r="G58">
            <v>16.167382176723098</v>
          </cell>
          <cell r="H58">
            <v>21.608855384321799</v>
          </cell>
          <cell r="I58">
            <v>15.4375518570941</v>
          </cell>
          <cell r="J58">
            <v>-35.992097789850597</v>
          </cell>
          <cell r="K58">
            <v>-42.236183037609301</v>
          </cell>
          <cell r="L58">
            <v>-41.258741258741303</v>
          </cell>
          <cell r="M58">
            <v>3.2000000000000099</v>
          </cell>
        </row>
        <row r="59">
          <cell r="B59">
            <v>-10.081447963800899</v>
          </cell>
          <cell r="C59">
            <v>-23.150533676849498</v>
          </cell>
          <cell r="D59">
            <v>-51.035722660830103</v>
          </cell>
          <cell r="E59">
            <v>-30.765082978850899</v>
          </cell>
          <cell r="F59">
            <v>-4.1919470490899098</v>
          </cell>
          <cell r="G59">
            <v>-25.102608859744301</v>
          </cell>
          <cell r="H59">
            <v>-48.470823989694203</v>
          </cell>
          <cell r="I59">
            <v>-17.243398896969101</v>
          </cell>
          <cell r="J59">
            <v>2.0125941474256002</v>
          </cell>
          <cell r="K59">
            <v>10.9432040071313</v>
          </cell>
          <cell r="L59">
            <v>-39.580419580419601</v>
          </cell>
          <cell r="M59">
            <v>94.4</v>
          </cell>
        </row>
        <row r="60">
          <cell r="B60">
            <v>-12.036199095022599</v>
          </cell>
          <cell r="C60">
            <v>-27.125506072874501</v>
          </cell>
          <cell r="D60">
            <v>-40.9051825216916</v>
          </cell>
          <cell r="E60">
            <v>-41.765023066323202</v>
          </cell>
          <cell r="F60">
            <v>-13.127413127413099</v>
          </cell>
          <cell r="G60">
            <v>6.4867669953295399</v>
          </cell>
          <cell r="H60">
            <v>-9.3086502218617309</v>
          </cell>
          <cell r="I60">
            <v>-9.3367172629215691</v>
          </cell>
          <cell r="J60">
            <v>-3.9881466847759102</v>
          </cell>
          <cell r="K60">
            <v>-21.147805416419001</v>
          </cell>
          <cell r="L60">
            <v>42.657342657342703</v>
          </cell>
          <cell r="M60">
            <v>-32.799999999999997</v>
          </cell>
        </row>
        <row r="61">
          <cell r="B61">
            <v>-13.9909502262443</v>
          </cell>
          <cell r="C61">
            <v>72.248803827751203</v>
          </cell>
          <cell r="D61">
            <v>-25.7093723129837</v>
          </cell>
          <cell r="E61">
            <v>1.58768198430291</v>
          </cell>
          <cell r="F61">
            <v>15.168229453943701</v>
          </cell>
          <cell r="G61">
            <v>-23.0645846110299</v>
          </cell>
          <cell r="H61">
            <v>-22.190944224438201</v>
          </cell>
          <cell r="I61">
            <v>-17.243398896969101</v>
          </cell>
          <cell r="J61">
            <v>-19.323373255957499</v>
          </cell>
          <cell r="K61">
            <v>3.6081161388912499</v>
          </cell>
          <cell r="L61">
            <v>-47.972027972028002</v>
          </cell>
          <cell r="M61">
            <v>82.4</v>
          </cell>
        </row>
        <row r="62">
          <cell r="B62">
            <v>15.3303167420815</v>
          </cell>
          <cell r="C62">
            <v>19.249171880750801</v>
          </cell>
          <cell r="D62">
            <v>-32.4630657390761</v>
          </cell>
          <cell r="E62">
            <v>-26.235695884009299</v>
          </cell>
          <cell r="F62">
            <v>-34.473248758963003</v>
          </cell>
          <cell r="G62">
            <v>-29.178657357173201</v>
          </cell>
          <cell r="H62">
            <v>-7.76277494155255</v>
          </cell>
          <cell r="I62">
            <v>-12.499389916540601</v>
          </cell>
          <cell r="J62">
            <v>16.6810717372515</v>
          </cell>
          <cell r="K62">
            <v>16.444519908311399</v>
          </cell>
          <cell r="L62">
            <v>-6.0139860139860204</v>
          </cell>
          <cell r="M62">
            <v>39.200000000000003</v>
          </cell>
        </row>
        <row r="63">
          <cell r="B63">
            <v>-19.855203619909499</v>
          </cell>
          <cell r="C63">
            <v>-23.150533676849498</v>
          </cell>
          <cell r="D63">
            <v>21.566481669663101</v>
          </cell>
          <cell r="E63">
            <v>24.8816727577736</v>
          </cell>
          <cell r="F63">
            <v>4.74351902923331</v>
          </cell>
          <cell r="G63">
            <v>-4.7223663725998897</v>
          </cell>
          <cell r="H63">
            <v>11.3030201822606</v>
          </cell>
          <cell r="I63">
            <v>-1.95714773781053</v>
          </cell>
          <cell r="J63">
            <v>-7.32189159155452</v>
          </cell>
          <cell r="K63">
            <v>-29.3997792681891</v>
          </cell>
          <cell r="L63">
            <v>-36.223776223776198</v>
          </cell>
          <cell r="M63">
            <v>39.200000000000003</v>
          </cell>
        </row>
        <row r="64">
          <cell r="B64">
            <v>-8.1266968325791797</v>
          </cell>
          <cell r="C64">
            <v>-35.075450864924598</v>
          </cell>
          <cell r="D64">
            <v>56.179160478386599</v>
          </cell>
          <cell r="E64">
            <v>64.999101312084306</v>
          </cell>
          <cell r="F64">
            <v>0.77220077220076599</v>
          </cell>
          <cell r="G64">
            <v>12.0913336792942</v>
          </cell>
          <cell r="H64">
            <v>-10.339233742067799</v>
          </cell>
          <cell r="I64">
            <v>18.600224510713101</v>
          </cell>
          <cell r="J64">
            <v>-17.989875293246101</v>
          </cell>
          <cell r="K64">
            <v>-21.147805416419001</v>
          </cell>
          <cell r="L64">
            <v>39.3006993006993</v>
          </cell>
          <cell r="M64">
            <v>56</v>
          </cell>
        </row>
        <row r="65">
          <cell r="B65">
            <v>-6.1719457013574601</v>
          </cell>
          <cell r="C65">
            <v>12.624217887375799</v>
          </cell>
          <cell r="D65">
            <v>42.671773626201798</v>
          </cell>
          <cell r="E65">
            <v>4.1759031813552197</v>
          </cell>
          <cell r="F65">
            <v>-2.2062879205736401</v>
          </cell>
          <cell r="G65">
            <v>-29.178657357173201</v>
          </cell>
          <cell r="H65">
            <v>-9.8239419819647793</v>
          </cell>
          <cell r="I65">
            <v>-25.677192639953098</v>
          </cell>
          <cell r="J65">
            <v>-25.324114088159</v>
          </cell>
          <cell r="K65">
            <v>-31.233551235249202</v>
          </cell>
          <cell r="L65">
            <v>24.1958041958042</v>
          </cell>
          <cell r="M65">
            <v>-20.8</v>
          </cell>
        </row>
        <row r="66">
          <cell r="B66">
            <v>-19.855203619909499</v>
          </cell>
          <cell r="C66">
            <v>17.924181082075801</v>
          </cell>
          <cell r="D66">
            <v>-9.6693504260142298</v>
          </cell>
          <cell r="E66">
            <v>-7.4710922053801498</v>
          </cell>
          <cell r="F66">
            <v>4.74351902923331</v>
          </cell>
          <cell r="G66">
            <v>20.243430674151998</v>
          </cell>
          <cell r="H66">
            <v>-9.8239419819647793</v>
          </cell>
          <cell r="I66">
            <v>9.1122065498560207</v>
          </cell>
          <cell r="J66">
            <v>46.018026916903302</v>
          </cell>
          <cell r="K66">
            <v>-6.47762967993887</v>
          </cell>
          <cell r="L66">
            <v>27.5524475524475</v>
          </cell>
          <cell r="M66">
            <v>-25.6</v>
          </cell>
        </row>
        <row r="67">
          <cell r="B67">
            <v>-47.221719457013599</v>
          </cell>
          <cell r="C67">
            <v>13.949208686050801</v>
          </cell>
          <cell r="D67">
            <v>-20.644102243414402</v>
          </cell>
          <cell r="E67">
            <v>-24.294529986220098</v>
          </cell>
          <cell r="F67">
            <v>8.7148372862658494</v>
          </cell>
          <cell r="G67">
            <v>-2.1748360617068401</v>
          </cell>
          <cell r="H67">
            <v>8.2112696216422592</v>
          </cell>
          <cell r="I67">
            <v>-30.421201620381702</v>
          </cell>
          <cell r="J67">
            <v>-20.656871218669</v>
          </cell>
          <cell r="K67">
            <v>-28.482893284659099</v>
          </cell>
          <cell r="L67">
            <v>17.482517482517501</v>
          </cell>
          <cell r="M67">
            <v>-30.4</v>
          </cell>
        </row>
        <row r="68">
          <cell r="B68">
            <v>-31.583710407239799</v>
          </cell>
          <cell r="C68">
            <v>-15.2005888847994</v>
          </cell>
          <cell r="D68">
            <v>-24.0209489564606</v>
          </cell>
          <cell r="E68">
            <v>6.7641243784075202</v>
          </cell>
          <cell r="F68">
            <v>15.6646442360728</v>
          </cell>
          <cell r="G68">
            <v>-7.2698966834929397</v>
          </cell>
          <cell r="H68">
            <v>-1.0639820602127901</v>
          </cell>
          <cell r="I68">
            <v>8.0579823319830197</v>
          </cell>
          <cell r="J68">
            <v>-19.323373255957499</v>
          </cell>
          <cell r="K68">
            <v>49.452415315391796</v>
          </cell>
          <cell r="L68">
            <v>20.839160839160801</v>
          </cell>
          <cell r="M68">
            <v>101.6</v>
          </cell>
        </row>
        <row r="69">
          <cell r="B69">
            <v>-8.1266968325791797</v>
          </cell>
          <cell r="C69">
            <v>-41.700404858299599</v>
          </cell>
          <cell r="D69">
            <v>-40.060970843429999</v>
          </cell>
          <cell r="E69">
            <v>8.0582349769336705</v>
          </cell>
          <cell r="F69">
            <v>-40.9266409266409</v>
          </cell>
          <cell r="G69">
            <v>-26.631127046280099</v>
          </cell>
          <cell r="H69">
            <v>-14.461567822892301</v>
          </cell>
          <cell r="I69">
            <v>20.1815608375226</v>
          </cell>
          <cell r="J69">
            <v>22.681812569453001</v>
          </cell>
          <cell r="K69">
            <v>-19.314033449358998</v>
          </cell>
          <cell r="L69">
            <v>42.657342657342703</v>
          </cell>
          <cell r="M69">
            <v>32</v>
          </cell>
        </row>
        <row r="70">
          <cell r="B70">
            <v>48.561085972850698</v>
          </cell>
          <cell r="C70">
            <v>45.748987854250998</v>
          </cell>
          <cell r="D70">
            <v>16.5012116000938</v>
          </cell>
          <cell r="E70">
            <v>-29.470972380324699</v>
          </cell>
          <cell r="F70">
            <v>-21.5664644236073</v>
          </cell>
          <cell r="G70">
            <v>9.0342973062225909</v>
          </cell>
          <cell r="H70">
            <v>13.8794789827759</v>
          </cell>
          <cell r="I70">
            <v>18.600224510713101</v>
          </cell>
          <cell r="J70">
            <v>-6.6551426101987996</v>
          </cell>
          <cell r="K70">
            <v>45.784871381271799</v>
          </cell>
          <cell r="L70">
            <v>4.0559440559440496</v>
          </cell>
          <cell r="M70">
            <v>22.4</v>
          </cell>
        </row>
        <row r="71">
          <cell r="B71">
            <v>-47.221719457013599</v>
          </cell>
          <cell r="C71">
            <v>-23.150533676849498</v>
          </cell>
          <cell r="D71">
            <v>-29.9304307042914</v>
          </cell>
          <cell r="E71">
            <v>-10.059313402432499</v>
          </cell>
          <cell r="F71">
            <v>-14.120242691671301</v>
          </cell>
          <cell r="G71">
            <v>-20.007548237958201</v>
          </cell>
          <cell r="H71">
            <v>24.700605944940101</v>
          </cell>
          <cell r="I71">
            <v>-11.972277807604099</v>
          </cell>
          <cell r="J71">
            <v>7.3465859982713804</v>
          </cell>
          <cell r="K71">
            <v>10.9432040071313</v>
          </cell>
          <cell r="L71">
            <v>-39.580419580419601</v>
          </cell>
          <cell r="M71">
            <v>-3.9999999999999898</v>
          </cell>
        </row>
        <row r="72">
          <cell r="B72">
            <v>58.334841628959303</v>
          </cell>
          <cell r="C72">
            <v>-28.4504968715495</v>
          </cell>
          <cell r="D72">
            <v>-45.1262409129993</v>
          </cell>
          <cell r="E72">
            <v>2.88179258282906</v>
          </cell>
          <cell r="F72">
            <v>16.1610590182019</v>
          </cell>
          <cell r="G72">
            <v>-0.64631787517100803</v>
          </cell>
          <cell r="H72">
            <v>8.2112696216422592</v>
          </cell>
          <cell r="I72">
            <v>-3.0113719556835399</v>
          </cell>
          <cell r="J72">
            <v>-11.9891344610446</v>
          </cell>
          <cell r="K72">
            <v>-4.6438577128788499</v>
          </cell>
          <cell r="L72">
            <v>30.909090909090899</v>
          </cell>
          <cell r="M72">
            <v>-40</v>
          </cell>
        </row>
        <row r="73">
          <cell r="B73">
            <v>-51.131221719457002</v>
          </cell>
          <cell r="C73">
            <v>19.249171880750801</v>
          </cell>
          <cell r="D73">
            <v>-8.8251387477526801</v>
          </cell>
          <cell r="E73">
            <v>-13.9416451980109</v>
          </cell>
          <cell r="F73">
            <v>-20.077220077220101</v>
          </cell>
          <cell r="G73">
            <v>-0.136811812992398</v>
          </cell>
          <cell r="H73">
            <v>11.3030201822606</v>
          </cell>
          <cell r="I73">
            <v>-25.150080531016599</v>
          </cell>
          <cell r="J73">
            <v>-13.322632423756</v>
          </cell>
          <cell r="K73">
            <v>-34.901095169369199</v>
          </cell>
          <cell r="L73">
            <v>46.013986013985999</v>
          </cell>
          <cell r="M73">
            <v>29.6</v>
          </cell>
        </row>
        <row r="74">
          <cell r="B74">
            <v>34.877828054298703</v>
          </cell>
          <cell r="C74">
            <v>-25.800515274199501</v>
          </cell>
          <cell r="D74">
            <v>17.345423278355302</v>
          </cell>
          <cell r="E74">
            <v>-35.941525372955503</v>
          </cell>
          <cell r="F74">
            <v>8.7148372862658494</v>
          </cell>
          <cell r="G74">
            <v>-12.364957305279001</v>
          </cell>
          <cell r="H74">
            <v>-14.461567822892301</v>
          </cell>
          <cell r="I74">
            <v>-13.0265020254771</v>
          </cell>
          <cell r="J74">
            <v>1.23472033584302E-2</v>
          </cell>
          <cell r="K74">
            <v>-19.314033449358998</v>
          </cell>
          <cell r="L74">
            <v>-21.118881118881099</v>
          </cell>
          <cell r="M74">
            <v>34.4</v>
          </cell>
        </row>
        <row r="75">
          <cell r="B75">
            <v>9.4660633484163004</v>
          </cell>
          <cell r="C75">
            <v>-11.225616488774399</v>
          </cell>
          <cell r="D75">
            <v>-50.191510982568602</v>
          </cell>
          <cell r="E75">
            <v>-2.9417051105386198</v>
          </cell>
          <cell r="F75">
            <v>-16.105901820187501</v>
          </cell>
          <cell r="G75">
            <v>2.4107184979006502</v>
          </cell>
          <cell r="H75">
            <v>47.373443389474701</v>
          </cell>
          <cell r="I75">
            <v>34.4135877788081</v>
          </cell>
          <cell r="J75">
            <v>-0.65440177799729304</v>
          </cell>
          <cell r="K75">
            <v>-2.8100857458188302</v>
          </cell>
          <cell r="L75">
            <v>-17.762237762237799</v>
          </cell>
          <cell r="M75">
            <v>-18.399999999999999</v>
          </cell>
        </row>
        <row r="76">
          <cell r="B76">
            <v>48.561085972850698</v>
          </cell>
          <cell r="C76">
            <v>-27.125506072874501</v>
          </cell>
          <cell r="D76">
            <v>-7.9809270694911296</v>
          </cell>
          <cell r="E76">
            <v>-27.529806482535498</v>
          </cell>
          <cell r="F76">
            <v>5.7363485934914404</v>
          </cell>
          <cell r="G76">
            <v>1.9012124357220399</v>
          </cell>
          <cell r="H76">
            <v>16.455937783291201</v>
          </cell>
          <cell r="I76">
            <v>-1.4300356288740299</v>
          </cell>
          <cell r="J76">
            <v>-28.657858994937701</v>
          </cell>
          <cell r="K76">
            <v>-43.153069021139302</v>
          </cell>
          <cell r="L76">
            <v>-29.510489510489499</v>
          </cell>
          <cell r="M76">
            <v>-6.3999999999999897</v>
          </cell>
        </row>
        <row r="77">
          <cell r="B77">
            <v>25.104072398190102</v>
          </cell>
          <cell r="C77">
            <v>-40.375414059624603</v>
          </cell>
          <cell r="D77">
            <v>4.6822481044321096</v>
          </cell>
          <cell r="E77">
            <v>31.999281049667498</v>
          </cell>
          <cell r="F77">
            <v>-18.091560948703801</v>
          </cell>
          <cell r="G77">
            <v>-6.7603906213143299</v>
          </cell>
          <cell r="H77">
            <v>3.5736437807147299</v>
          </cell>
          <cell r="I77">
            <v>12.8019913124115</v>
          </cell>
          <cell r="J77">
            <v>16.6810717372515</v>
          </cell>
          <cell r="K77">
            <v>14.6107479412514</v>
          </cell>
          <cell r="L77">
            <v>-19.440559440559401</v>
          </cell>
          <cell r="M77">
            <v>8.0000000000000107</v>
          </cell>
        </row>
        <row r="78">
          <cell r="B78">
            <v>-6.1719457013574601</v>
          </cell>
          <cell r="C78">
            <v>-20.500552079499499</v>
          </cell>
          <cell r="D78">
            <v>46.892832017509598</v>
          </cell>
          <cell r="E78">
            <v>-18.471032292852399</v>
          </cell>
          <cell r="F78">
            <v>14.1753998896856</v>
          </cell>
          <cell r="G78">
            <v>-22.045572486672601</v>
          </cell>
          <cell r="H78">
            <v>-13.9462760627893</v>
          </cell>
          <cell r="I78">
            <v>1.73263702474499</v>
          </cell>
          <cell r="J78">
            <v>18.014569699962902</v>
          </cell>
          <cell r="K78">
            <v>-20.230919432888999</v>
          </cell>
          <cell r="L78">
            <v>14.1258741258741</v>
          </cell>
          <cell r="M78">
            <v>10.4</v>
          </cell>
        </row>
        <row r="79">
          <cell r="B79">
            <v>77.882352941176507</v>
          </cell>
          <cell r="C79">
            <v>-44.350386455649598</v>
          </cell>
          <cell r="D79">
            <v>-38.372547486906903</v>
          </cell>
          <cell r="E79">
            <v>-15.2357557965371</v>
          </cell>
          <cell r="F79">
            <v>-24.048538334252601</v>
          </cell>
          <cell r="G79">
            <v>2.92022456007926</v>
          </cell>
          <cell r="H79">
            <v>2.5430602605086099</v>
          </cell>
          <cell r="I79">
            <v>0.15130069793547801</v>
          </cell>
          <cell r="J79">
            <v>14.014075811828601</v>
          </cell>
          <cell r="K79">
            <v>78.792766788352196</v>
          </cell>
          <cell r="L79">
            <v>72.867132867132895</v>
          </cell>
          <cell r="M79">
            <v>-11.2</v>
          </cell>
        </row>
        <row r="80">
          <cell r="B80">
            <v>73.972850678732996</v>
          </cell>
          <cell r="C80">
            <v>45.748987854250998</v>
          </cell>
          <cell r="D80">
            <v>-43.437817556476197</v>
          </cell>
          <cell r="E80">
            <v>44.940387034929003</v>
          </cell>
          <cell r="F80">
            <v>55.377826806398197</v>
          </cell>
          <cell r="G80">
            <v>-31.726187668066199</v>
          </cell>
          <cell r="H80">
            <v>-34.042654706808499</v>
          </cell>
          <cell r="I80">
            <v>14.383327639220999</v>
          </cell>
          <cell r="J80">
            <v>-17.323126311890402</v>
          </cell>
          <cell r="K80">
            <v>-7.39451566346888</v>
          </cell>
          <cell r="L80">
            <v>42.657342657342703</v>
          </cell>
          <cell r="M80">
            <v>-18.399999999999999</v>
          </cell>
        </row>
        <row r="81">
          <cell r="B81">
            <v>-4.2171945701357396</v>
          </cell>
          <cell r="C81">
            <v>-13.8755980861244</v>
          </cell>
          <cell r="D81">
            <v>43.515985304463399</v>
          </cell>
          <cell r="E81">
            <v>0.94062668503983604</v>
          </cell>
          <cell r="F81">
            <v>-11.141753998896901</v>
          </cell>
          <cell r="G81">
            <v>-16.950511864886501</v>
          </cell>
          <cell r="H81">
            <v>-37.649697027529903</v>
          </cell>
          <cell r="I81">
            <v>-6.7011567182390497</v>
          </cell>
          <cell r="J81">
            <v>-15.989628349178901</v>
          </cell>
          <cell r="K81">
            <v>0.857458188301219</v>
          </cell>
          <cell r="L81">
            <v>-12.7272727272727</v>
          </cell>
          <cell r="M81">
            <v>-37.6</v>
          </cell>
        </row>
        <row r="82">
          <cell r="B82">
            <v>3.6018099547511402</v>
          </cell>
          <cell r="C82">
            <v>-17.850570482149401</v>
          </cell>
          <cell r="D82">
            <v>-13.0461971390604</v>
          </cell>
          <cell r="E82">
            <v>14.5287879695644</v>
          </cell>
          <cell r="F82">
            <v>9.7076668505239905</v>
          </cell>
          <cell r="G82">
            <v>-9.8174269943859898</v>
          </cell>
          <cell r="H82">
            <v>61.286320912257302</v>
          </cell>
          <cell r="I82">
            <v>41.793157303919202</v>
          </cell>
          <cell r="J82">
            <v>46.684775898258998</v>
          </cell>
          <cell r="K82">
            <v>15.5276339247814</v>
          </cell>
          <cell r="L82">
            <v>7.4125874125874098</v>
          </cell>
          <cell r="M82">
            <v>-44.8</v>
          </cell>
        </row>
        <row r="83">
          <cell r="B83">
            <v>-37.447963800905001</v>
          </cell>
          <cell r="C83">
            <v>-17.850570482149401</v>
          </cell>
          <cell r="D83">
            <v>-27.397795669506799</v>
          </cell>
          <cell r="E83">
            <v>44.293331735665902</v>
          </cell>
          <cell r="F83">
            <v>-14.120242691671301</v>
          </cell>
          <cell r="G83">
            <v>-12.8744633674577</v>
          </cell>
          <cell r="H83">
            <v>-2.60985734052197</v>
          </cell>
          <cell r="I83">
            <v>-45.180340670603698</v>
          </cell>
          <cell r="J83">
            <v>-29.991356957649099</v>
          </cell>
          <cell r="K83">
            <v>26.530265727141501</v>
          </cell>
          <cell r="L83">
            <v>-56.363636363636402</v>
          </cell>
          <cell r="M83">
            <v>12.8</v>
          </cell>
        </row>
        <row r="84">
          <cell r="B84">
            <v>34.877828054298703</v>
          </cell>
          <cell r="C84">
            <v>55.023923444976099</v>
          </cell>
          <cell r="D84">
            <v>-7.9809270694911296</v>
          </cell>
          <cell r="E84">
            <v>4.8229584806182899</v>
          </cell>
          <cell r="F84">
            <v>-2.2062879205736401</v>
          </cell>
          <cell r="G84">
            <v>-22.555078548851199</v>
          </cell>
          <cell r="H84">
            <v>-36.103821747220799</v>
          </cell>
          <cell r="I84">
            <v>-4.06559617355654</v>
          </cell>
          <cell r="J84">
            <v>14.014075811828601</v>
          </cell>
          <cell r="K84">
            <v>1.7743441718312301</v>
          </cell>
          <cell r="L84">
            <v>-36.223776223776198</v>
          </cell>
          <cell r="M84">
            <v>-42.4</v>
          </cell>
        </row>
        <row r="85">
          <cell r="B85">
            <v>11.420814479638</v>
          </cell>
          <cell r="C85">
            <v>8.6492454913507508</v>
          </cell>
          <cell r="D85">
            <v>-24.0209489564606</v>
          </cell>
          <cell r="E85">
            <v>43.6462764364028</v>
          </cell>
          <cell r="F85">
            <v>-11.6381687810259</v>
          </cell>
          <cell r="G85">
            <v>-4.2128603104212798</v>
          </cell>
          <cell r="H85">
            <v>-12.4004007824801</v>
          </cell>
          <cell r="I85">
            <v>0.67841280687198102</v>
          </cell>
          <cell r="J85">
            <v>12.013828867761401</v>
          </cell>
          <cell r="K85">
            <v>-35.8179811528992</v>
          </cell>
          <cell r="L85">
            <v>-16.083916083916101</v>
          </cell>
          <cell r="M85">
            <v>-30.4</v>
          </cell>
        </row>
        <row r="86">
          <cell r="B86">
            <v>-51.131221719457002</v>
          </cell>
          <cell r="C86">
            <v>-17.850570482149401</v>
          </cell>
          <cell r="D86">
            <v>-27.397795669506799</v>
          </cell>
          <cell r="E86">
            <v>16.469953867353698</v>
          </cell>
          <cell r="F86">
            <v>14.1753998896856</v>
          </cell>
          <cell r="G86">
            <v>28.395527669009802</v>
          </cell>
          <cell r="H86">
            <v>1.5124767403024999</v>
          </cell>
          <cell r="I86">
            <v>-7.22826882717556</v>
          </cell>
          <cell r="J86">
            <v>6.0130880355599396</v>
          </cell>
          <cell r="K86">
            <v>-17.480261482298999</v>
          </cell>
          <cell r="L86">
            <v>-36.223776223776198</v>
          </cell>
          <cell r="M86">
            <v>-40</v>
          </cell>
        </row>
        <row r="87">
          <cell r="B87">
            <v>-23.764705882352899</v>
          </cell>
          <cell r="C87">
            <v>-9.9006256900993801</v>
          </cell>
          <cell r="D87">
            <v>-5.4482920347064798</v>
          </cell>
          <cell r="E87">
            <v>17.764064465879802</v>
          </cell>
          <cell r="F87">
            <v>2.2614451185879698</v>
          </cell>
          <cell r="G87">
            <v>-20.517054300136799</v>
          </cell>
          <cell r="H87">
            <v>-16.5227348633045</v>
          </cell>
          <cell r="I87">
            <v>0.15130069793547801</v>
          </cell>
          <cell r="J87">
            <v>-12.655883442400301</v>
          </cell>
          <cell r="K87">
            <v>-21.147805416419001</v>
          </cell>
          <cell r="L87">
            <v>-0.97902097902098295</v>
          </cell>
          <cell r="M87">
            <v>-32.799999999999997</v>
          </cell>
        </row>
        <row r="88">
          <cell r="B88">
            <v>5.5565610859728602</v>
          </cell>
          <cell r="C88">
            <v>43.099006256900999</v>
          </cell>
          <cell r="D88">
            <v>-20.644102243414402</v>
          </cell>
          <cell r="E88">
            <v>-8.7652028039063001</v>
          </cell>
          <cell r="F88">
            <v>26.089354660783201</v>
          </cell>
          <cell r="G88">
            <v>15.1483700523659</v>
          </cell>
          <cell r="H88">
            <v>-10.339233742067799</v>
          </cell>
          <cell r="I88">
            <v>-5.1198203914295499</v>
          </cell>
          <cell r="J88">
            <v>30.682800345721699</v>
          </cell>
          <cell r="K88">
            <v>4.5250021224212604</v>
          </cell>
          <cell r="L88">
            <v>-47.972027972028002</v>
          </cell>
          <cell r="M88">
            <v>-1.5999999999999901</v>
          </cell>
        </row>
        <row r="89">
          <cell r="B89">
            <v>23.1493212669683</v>
          </cell>
          <cell r="C89">
            <v>4.6742730953257201</v>
          </cell>
          <cell r="D89">
            <v>38.450715234894098</v>
          </cell>
          <cell r="E89">
            <v>-47.588520759690901</v>
          </cell>
          <cell r="F89">
            <v>19.6359624931053</v>
          </cell>
          <cell r="G89">
            <v>24.8289852337595</v>
          </cell>
          <cell r="H89">
            <v>15.9406460231881</v>
          </cell>
          <cell r="I89">
            <v>10.166430767729</v>
          </cell>
          <cell r="J89">
            <v>18.6813186813187</v>
          </cell>
          <cell r="K89">
            <v>-29.3997792681891</v>
          </cell>
          <cell r="L89">
            <v>27.5524475524475</v>
          </cell>
          <cell r="M89">
            <v>-40</v>
          </cell>
        </row>
        <row r="90">
          <cell r="B90">
            <v>-17.900452488687801</v>
          </cell>
          <cell r="C90">
            <v>-7.2506440927493596</v>
          </cell>
          <cell r="D90">
            <v>-42.593605878214703</v>
          </cell>
          <cell r="E90">
            <v>-2.9417051105386198</v>
          </cell>
          <cell r="F90">
            <v>43.960286817429697</v>
          </cell>
          <cell r="G90">
            <v>22.281454922866502</v>
          </cell>
          <cell r="H90">
            <v>-37.649697027529903</v>
          </cell>
          <cell r="I90">
            <v>21.762897164332099</v>
          </cell>
          <cell r="J90">
            <v>20.681565625385801</v>
          </cell>
          <cell r="K90">
            <v>14.6107479412514</v>
          </cell>
          <cell r="L90">
            <v>-44.615384615384599</v>
          </cell>
          <cell r="M90">
            <v>-37.6</v>
          </cell>
        </row>
        <row r="91">
          <cell r="B91">
            <v>1.6470588235294199</v>
          </cell>
          <cell r="C91">
            <v>51.048951048950997</v>
          </cell>
          <cell r="D91">
            <v>4.6822481044321096</v>
          </cell>
          <cell r="E91">
            <v>-29.470972380324699</v>
          </cell>
          <cell r="F91">
            <v>6.2327633756205101</v>
          </cell>
          <cell r="G91">
            <v>-0.64631787517100803</v>
          </cell>
          <cell r="H91">
            <v>-12.4004007824801</v>
          </cell>
          <cell r="I91">
            <v>-21.987407877397601</v>
          </cell>
          <cell r="J91">
            <v>-17.989875293246101</v>
          </cell>
          <cell r="K91">
            <v>74.208336870702098</v>
          </cell>
          <cell r="L91">
            <v>82.937062937062905</v>
          </cell>
          <cell r="M91">
            <v>-68.8</v>
          </cell>
        </row>
        <row r="92">
          <cell r="B92">
            <v>-35.493212669683302</v>
          </cell>
          <cell r="C92">
            <v>5.9992638940007303</v>
          </cell>
          <cell r="D92">
            <v>64.621277261002106</v>
          </cell>
          <cell r="E92">
            <v>24.234617458510598</v>
          </cell>
          <cell r="F92">
            <v>15.168229453943701</v>
          </cell>
          <cell r="G92">
            <v>16.167382176723098</v>
          </cell>
          <cell r="H92">
            <v>50.465193950093003</v>
          </cell>
          <cell r="I92">
            <v>11.220654985602</v>
          </cell>
          <cell r="J92">
            <v>44.017779972836102</v>
          </cell>
          <cell r="K92">
            <v>25.6133797436115</v>
          </cell>
          <cell r="L92">
            <v>56.083916083916101</v>
          </cell>
          <cell r="M92">
            <v>-44.8</v>
          </cell>
        </row>
        <row r="93">
          <cell r="B93">
            <v>-29.628959276018101</v>
          </cell>
          <cell r="C93">
            <v>36.474052263525898</v>
          </cell>
          <cell r="D93">
            <v>-15.5788321738451</v>
          </cell>
          <cell r="E93">
            <v>-24.9415852854832</v>
          </cell>
          <cell r="F93">
            <v>61.334804191947001</v>
          </cell>
          <cell r="G93">
            <v>0.88220031136482302</v>
          </cell>
          <cell r="H93">
            <v>-28.8897371057779</v>
          </cell>
          <cell r="I93">
            <v>-4.06559617355654</v>
          </cell>
          <cell r="J93">
            <v>-22.657118162736101</v>
          </cell>
          <cell r="K93">
            <v>18.278291875371401</v>
          </cell>
          <cell r="L93">
            <v>-66.433566433566398</v>
          </cell>
          <cell r="M93">
            <v>-47.2</v>
          </cell>
        </row>
        <row r="94">
          <cell r="B94">
            <v>-49.176470588235297</v>
          </cell>
          <cell r="C94">
            <v>-53.625322046374698</v>
          </cell>
          <cell r="D94">
            <v>-16.423043852106598</v>
          </cell>
          <cell r="E94">
            <v>13.2346773710383</v>
          </cell>
          <cell r="F94">
            <v>-25.041367898510799</v>
          </cell>
          <cell r="G94">
            <v>-34.783224041137899</v>
          </cell>
          <cell r="H94">
            <v>28.822940025764598</v>
          </cell>
          <cell r="I94">
            <v>30.1966909073161</v>
          </cell>
          <cell r="J94">
            <v>34.683294233856003</v>
          </cell>
          <cell r="K94">
            <v>-22.981577383479099</v>
          </cell>
          <cell r="L94">
            <v>12.4475524475524</v>
          </cell>
          <cell r="M94">
            <v>-16</v>
          </cell>
        </row>
        <row r="95">
          <cell r="B95">
            <v>32.923076923076898</v>
          </cell>
          <cell r="C95">
            <v>-20.500552079499499</v>
          </cell>
          <cell r="D95">
            <v>44.360196982724901</v>
          </cell>
          <cell r="E95">
            <v>-24.294529986220098</v>
          </cell>
          <cell r="F95">
            <v>21.125206839492499</v>
          </cell>
          <cell r="G95">
            <v>7.5057791196867596</v>
          </cell>
          <cell r="H95">
            <v>12.8488954625698</v>
          </cell>
          <cell r="I95">
            <v>-13.0265020254771</v>
          </cell>
          <cell r="J95">
            <v>-5.9883936288430801</v>
          </cell>
          <cell r="K95">
            <v>-3.7269717293488398</v>
          </cell>
          <cell r="L95">
            <v>52.727272727272698</v>
          </cell>
          <cell r="M95">
            <v>41.6</v>
          </cell>
        </row>
        <row r="96">
          <cell r="B96">
            <v>-10.081447963800899</v>
          </cell>
          <cell r="C96">
            <v>-24.475524475524502</v>
          </cell>
          <cell r="D96">
            <v>6.3706714609552098</v>
          </cell>
          <cell r="E96">
            <v>-12.0004793002217</v>
          </cell>
          <cell r="F96">
            <v>11.693325979040299</v>
          </cell>
          <cell r="G96">
            <v>13.6198518658301</v>
          </cell>
          <cell r="H96">
            <v>-6.2168996612433798</v>
          </cell>
          <cell r="I96">
            <v>-19.878959441651599</v>
          </cell>
          <cell r="J96">
            <v>-16.6563773305346</v>
          </cell>
          <cell r="K96">
            <v>24.696493760081498</v>
          </cell>
          <cell r="L96">
            <v>5.7342657342657297</v>
          </cell>
          <cell r="M96">
            <v>-20.8</v>
          </cell>
        </row>
        <row r="97">
          <cell r="B97">
            <v>15.3303167420815</v>
          </cell>
          <cell r="C97">
            <v>-47.000368052999598</v>
          </cell>
          <cell r="D97">
            <v>5.5264597826936601</v>
          </cell>
          <cell r="E97">
            <v>3.5288478820921401</v>
          </cell>
          <cell r="F97">
            <v>-12.6309983452841</v>
          </cell>
          <cell r="G97">
            <v>-13.3839694296363</v>
          </cell>
          <cell r="H97">
            <v>4.6042273009208499</v>
          </cell>
          <cell r="I97">
            <v>9.1122065498560207</v>
          </cell>
          <cell r="J97">
            <v>6.67983701691566</v>
          </cell>
          <cell r="K97">
            <v>-15.646489515239001</v>
          </cell>
          <cell r="L97">
            <v>-0.97902097902098295</v>
          </cell>
          <cell r="M97">
            <v>-8.7999999999999901</v>
          </cell>
        </row>
        <row r="98">
          <cell r="B98">
            <v>-39.402714932126699</v>
          </cell>
          <cell r="C98">
            <v>9.9742362900257504</v>
          </cell>
          <cell r="D98">
            <v>11.4359415305245</v>
          </cell>
          <cell r="E98">
            <v>-2.9417051105386198</v>
          </cell>
          <cell r="F98">
            <v>25.096525096525099</v>
          </cell>
          <cell r="G98">
            <v>-12.8744633674577</v>
          </cell>
          <cell r="H98">
            <v>-22.706235984541198</v>
          </cell>
          <cell r="I98">
            <v>-3.0113719556835399</v>
          </cell>
          <cell r="J98">
            <v>-21.990369181380402</v>
          </cell>
          <cell r="K98">
            <v>-11.062059597588901</v>
          </cell>
          <cell r="L98">
            <v>-58.041958041957997</v>
          </cell>
          <cell r="M98">
            <v>29.6</v>
          </cell>
        </row>
        <row r="99">
          <cell r="B99">
            <v>-49.176470588235297</v>
          </cell>
          <cell r="C99">
            <v>35.149061464850902</v>
          </cell>
          <cell r="D99">
            <v>7.2148831392167496</v>
          </cell>
          <cell r="E99">
            <v>0.29357138577676001</v>
          </cell>
          <cell r="F99">
            <v>-3.6955322669608401</v>
          </cell>
          <cell r="G99">
            <v>10.5628154927584</v>
          </cell>
          <cell r="H99">
            <v>42.2205257884441</v>
          </cell>
          <cell r="I99">
            <v>11.220654985602</v>
          </cell>
          <cell r="J99">
            <v>57.352759599950602</v>
          </cell>
          <cell r="K99">
            <v>-11.062059597588901</v>
          </cell>
          <cell r="L99">
            <v>-36.223776223776198</v>
          </cell>
          <cell r="M99">
            <v>-52</v>
          </cell>
        </row>
        <row r="100">
          <cell r="B100">
            <v>-8.1266968325791797</v>
          </cell>
          <cell r="C100">
            <v>62.973868237026103</v>
          </cell>
          <cell r="D100">
            <v>47.737043695771099</v>
          </cell>
          <cell r="E100">
            <v>0.29357138577676001</v>
          </cell>
          <cell r="F100">
            <v>31.549917264203</v>
          </cell>
          <cell r="G100">
            <v>-14.4029815539935</v>
          </cell>
          <cell r="H100">
            <v>11.3030201822606</v>
          </cell>
          <cell r="I100">
            <v>19.127336619649601</v>
          </cell>
          <cell r="J100">
            <v>42.684282010124697</v>
          </cell>
          <cell r="K100">
            <v>-12.895831564648899</v>
          </cell>
          <cell r="L100">
            <v>51.048951048950997</v>
          </cell>
          <cell r="M100">
            <v>41.6</v>
          </cell>
        </row>
        <row r="101">
          <cell r="B101">
            <v>38.7873303167421</v>
          </cell>
          <cell r="C101">
            <v>57.673905042326098</v>
          </cell>
          <cell r="D101">
            <v>24.099116704447699</v>
          </cell>
          <cell r="E101">
            <v>0.94062668503983604</v>
          </cell>
          <cell r="F101">
            <v>-24.048538334252601</v>
          </cell>
          <cell r="G101">
            <v>36.547624663867502</v>
          </cell>
          <cell r="H101">
            <v>-31.466195906293201</v>
          </cell>
          <cell r="I101">
            <v>22.290009273268598</v>
          </cell>
          <cell r="J101">
            <v>-23.323867144091899</v>
          </cell>
          <cell r="K101">
            <v>-14.729603531708999</v>
          </cell>
          <cell r="L101">
            <v>-31.188811188811201</v>
          </cell>
          <cell r="M101">
            <v>0.80000000000000604</v>
          </cell>
        </row>
        <row r="102">
          <cell r="B102">
            <v>-39.402714932126699</v>
          </cell>
          <cell r="C102">
            <v>-19.1755612808244</v>
          </cell>
          <cell r="D102">
            <v>73.907605721879193</v>
          </cell>
          <cell r="E102">
            <v>-10.059313402432499</v>
          </cell>
          <cell r="F102">
            <v>14.1753998896856</v>
          </cell>
          <cell r="G102">
            <v>19.7339246119734</v>
          </cell>
          <cell r="H102">
            <v>-9.8239419819647793</v>
          </cell>
          <cell r="I102">
            <v>-30.421201620381702</v>
          </cell>
          <cell r="J102">
            <v>-9.3221385356216899</v>
          </cell>
          <cell r="K102">
            <v>11.8600899906614</v>
          </cell>
          <cell r="L102">
            <v>0.69930069930069505</v>
          </cell>
          <cell r="M102">
            <v>-52</v>
          </cell>
        </row>
        <row r="103">
          <cell r="B103">
            <v>-23.764705882352899</v>
          </cell>
          <cell r="C103">
            <v>31.1740890688259</v>
          </cell>
          <cell r="D103">
            <v>57.0233721566482</v>
          </cell>
          <cell r="E103">
            <v>-39.176801869270903</v>
          </cell>
          <cell r="F103">
            <v>-24.544953116381699</v>
          </cell>
          <cell r="G103">
            <v>2.92022456007926</v>
          </cell>
          <cell r="H103">
            <v>-0.54869030010973496</v>
          </cell>
          <cell r="I103">
            <v>19.6544487285861</v>
          </cell>
          <cell r="J103">
            <v>-13.9893814051118</v>
          </cell>
          <cell r="K103">
            <v>-22.981577383479099</v>
          </cell>
          <cell r="L103">
            <v>15.8041958041958</v>
          </cell>
          <cell r="M103">
            <v>113.6</v>
          </cell>
        </row>
        <row r="104">
          <cell r="B104">
            <v>56.380090497737598</v>
          </cell>
          <cell r="C104">
            <v>4.6742730953257201</v>
          </cell>
          <cell r="D104">
            <v>70.530759008832902</v>
          </cell>
          <cell r="E104">
            <v>8.7052902761967506</v>
          </cell>
          <cell r="F104">
            <v>-9.1560948703805902</v>
          </cell>
          <cell r="G104">
            <v>9.5438033684011998</v>
          </cell>
          <cell r="H104">
            <v>15.9406460231881</v>
          </cell>
          <cell r="I104">
            <v>19.6544487285861</v>
          </cell>
          <cell r="J104">
            <v>29.349302383010201</v>
          </cell>
          <cell r="K104">
            <v>6.3587740894812796</v>
          </cell>
          <cell r="L104">
            <v>-16.083916083916101</v>
          </cell>
          <cell r="M104">
            <v>60.8</v>
          </cell>
        </row>
        <row r="105">
          <cell r="B105">
            <v>13.375565610859701</v>
          </cell>
          <cell r="C105">
            <v>-28.4504968715495</v>
          </cell>
          <cell r="D105">
            <v>4.6822481044321096</v>
          </cell>
          <cell r="E105">
            <v>18.411119765142899</v>
          </cell>
          <cell r="F105">
            <v>13.6789851075565</v>
          </cell>
          <cell r="G105">
            <v>4.9582488087936998</v>
          </cell>
          <cell r="H105">
            <v>40.159358748031899</v>
          </cell>
          <cell r="I105">
            <v>5.9495338962370097</v>
          </cell>
          <cell r="J105">
            <v>38.017039140634601</v>
          </cell>
          <cell r="K105">
            <v>-26.6491213175991</v>
          </cell>
          <cell r="L105">
            <v>-37.9020979020979</v>
          </cell>
          <cell r="M105">
            <v>-78.400000000000006</v>
          </cell>
        </row>
        <row r="106">
          <cell r="B106">
            <v>-51.131221719457002</v>
          </cell>
          <cell r="C106">
            <v>-12.550607287449401</v>
          </cell>
          <cell r="D106">
            <v>41.827561947940303</v>
          </cell>
          <cell r="E106">
            <v>-41.117967767060101</v>
          </cell>
          <cell r="F106">
            <v>0.27578599007169802</v>
          </cell>
          <cell r="G106">
            <v>2.4107184979006502</v>
          </cell>
          <cell r="H106">
            <v>28.822940025764598</v>
          </cell>
          <cell r="I106">
            <v>7.5308702230465103</v>
          </cell>
          <cell r="J106">
            <v>4.67959007284849</v>
          </cell>
          <cell r="K106">
            <v>5.4418881059512696</v>
          </cell>
          <cell r="L106">
            <v>9.0909090909090899</v>
          </cell>
          <cell r="M106">
            <v>-68.8</v>
          </cell>
        </row>
        <row r="107">
          <cell r="B107">
            <v>-47.221719457013599</v>
          </cell>
          <cell r="C107">
            <v>33.824070666175899</v>
          </cell>
          <cell r="D107">
            <v>8.9033064957398498</v>
          </cell>
          <cell r="E107">
            <v>-4.2358157090647701</v>
          </cell>
          <cell r="F107">
            <v>6.2327633756205101</v>
          </cell>
          <cell r="G107">
            <v>10.0533094305798</v>
          </cell>
          <cell r="H107">
            <v>-28.3744453456749</v>
          </cell>
          <cell r="I107">
            <v>19.6544487285861</v>
          </cell>
          <cell r="J107">
            <v>2.0125941474256002</v>
          </cell>
          <cell r="K107">
            <v>4.5250021224212604</v>
          </cell>
          <cell r="L107">
            <v>-22.7972027972028</v>
          </cell>
          <cell r="M107">
            <v>5.6000000000000103</v>
          </cell>
        </row>
        <row r="108">
          <cell r="B108">
            <v>21.194570135746599</v>
          </cell>
          <cell r="C108">
            <v>-41.700404858299599</v>
          </cell>
          <cell r="D108">
            <v>-19.799890565152801</v>
          </cell>
          <cell r="E108">
            <v>-46.294410161164699</v>
          </cell>
          <cell r="F108">
            <v>-8.6596800882515197</v>
          </cell>
          <cell r="G108">
            <v>1.9012124357220399</v>
          </cell>
          <cell r="H108">
            <v>-22.706235984541198</v>
          </cell>
          <cell r="I108">
            <v>-1.95714773781053</v>
          </cell>
          <cell r="J108">
            <v>16.014322755895801</v>
          </cell>
          <cell r="K108">
            <v>27.447151710671498</v>
          </cell>
          <cell r="L108">
            <v>-7.6923076923076996</v>
          </cell>
          <cell r="M108">
            <v>-42.4</v>
          </cell>
        </row>
        <row r="109">
          <cell r="B109">
            <v>-29.628959276018101</v>
          </cell>
          <cell r="C109">
            <v>51.048951048950997</v>
          </cell>
          <cell r="D109">
            <v>51.113890408817298</v>
          </cell>
          <cell r="E109">
            <v>-14.588700497274001</v>
          </cell>
          <cell r="F109">
            <v>-3.6955322669608401</v>
          </cell>
          <cell r="G109">
            <v>35.528612539510299</v>
          </cell>
          <cell r="H109">
            <v>-5.7016079011403198</v>
          </cell>
          <cell r="I109">
            <v>5.4224217873005003</v>
          </cell>
          <cell r="J109">
            <v>20.014816644030098</v>
          </cell>
          <cell r="K109">
            <v>9.1094320400713205</v>
          </cell>
          <cell r="L109">
            <v>-27.832167832167801</v>
          </cell>
          <cell r="M109">
            <v>53.6</v>
          </cell>
        </row>
        <row r="110">
          <cell r="B110">
            <v>-39.402714932126699</v>
          </cell>
          <cell r="C110">
            <v>32.499079867500903</v>
          </cell>
          <cell r="D110">
            <v>-16.423043852106598</v>
          </cell>
          <cell r="E110">
            <v>5.4700137798813699</v>
          </cell>
          <cell r="F110">
            <v>7.7220077220077199</v>
          </cell>
          <cell r="G110">
            <v>34.509600415153102</v>
          </cell>
          <cell r="H110">
            <v>10.272436662054499</v>
          </cell>
          <cell r="I110">
            <v>9.6393186587925204</v>
          </cell>
          <cell r="J110">
            <v>10.680330905050001</v>
          </cell>
          <cell r="K110">
            <v>-32.150437218779203</v>
          </cell>
          <cell r="L110">
            <v>-11.0489510489511</v>
          </cell>
          <cell r="M110">
            <v>-25.6</v>
          </cell>
        </row>
        <row r="111">
          <cell r="B111">
            <v>44.651583710407301</v>
          </cell>
          <cell r="C111">
            <v>-24.475524475524502</v>
          </cell>
          <cell r="D111">
            <v>-7.9809270694911296</v>
          </cell>
          <cell r="E111">
            <v>-19.118087592115501</v>
          </cell>
          <cell r="F111">
            <v>-16.602316602316598</v>
          </cell>
          <cell r="G111">
            <v>32.981082228617304</v>
          </cell>
          <cell r="H111">
            <v>-14.976859582995401</v>
          </cell>
          <cell r="I111">
            <v>1.20552491580848</v>
          </cell>
          <cell r="J111">
            <v>12.013828867761401</v>
          </cell>
          <cell r="K111">
            <v>28.364037694201599</v>
          </cell>
          <cell r="L111">
            <v>24.1958041958042</v>
          </cell>
          <cell r="M111">
            <v>12.8</v>
          </cell>
        </row>
        <row r="112">
          <cell r="B112">
            <v>-17.900452488687801</v>
          </cell>
          <cell r="C112">
            <v>-35.075450864924598</v>
          </cell>
          <cell r="D112">
            <v>13.1243648870476</v>
          </cell>
          <cell r="E112">
            <v>2.88179258282906</v>
          </cell>
          <cell r="F112">
            <v>-7.1704357418643196</v>
          </cell>
          <cell r="G112">
            <v>13.1103458036515</v>
          </cell>
          <cell r="H112">
            <v>22.1241471444248</v>
          </cell>
          <cell r="I112">
            <v>-28.312753184635699</v>
          </cell>
          <cell r="J112">
            <v>20.014816644030098</v>
          </cell>
          <cell r="K112">
            <v>-16.563375498768998</v>
          </cell>
          <cell r="L112">
            <v>-12.7272727272727</v>
          </cell>
          <cell r="M112">
            <v>-42.4</v>
          </cell>
        </row>
        <row r="113">
          <cell r="B113">
            <v>17.285067873303198</v>
          </cell>
          <cell r="C113">
            <v>-43.025395656974602</v>
          </cell>
          <cell r="D113">
            <v>19.033846634878401</v>
          </cell>
          <cell r="E113">
            <v>43.6462764364028</v>
          </cell>
          <cell r="F113">
            <v>-5.18477661334805</v>
          </cell>
          <cell r="G113">
            <v>29.9240458555456</v>
          </cell>
          <cell r="H113">
            <v>-9.8239419819647793</v>
          </cell>
          <cell r="I113">
            <v>19.6544487285861</v>
          </cell>
          <cell r="J113">
            <v>-1.98789974070874</v>
          </cell>
          <cell r="K113">
            <v>-41.3192970540793</v>
          </cell>
          <cell r="L113">
            <v>-39.580419580419601</v>
          </cell>
          <cell r="M113">
            <v>24.8</v>
          </cell>
        </row>
        <row r="114">
          <cell r="B114">
            <v>-4.2171945701357396</v>
          </cell>
          <cell r="C114">
            <v>-4.6006624953993498</v>
          </cell>
          <cell r="D114">
            <v>43.515985304463399</v>
          </cell>
          <cell r="E114">
            <v>1.58768198430291</v>
          </cell>
          <cell r="F114">
            <v>27.5785990071704</v>
          </cell>
          <cell r="G114">
            <v>-2.1748360617068401</v>
          </cell>
          <cell r="H114">
            <v>6.6653943413330801</v>
          </cell>
          <cell r="I114">
            <v>-13.0265020254771</v>
          </cell>
          <cell r="J114">
            <v>-0.65440177799729304</v>
          </cell>
          <cell r="K114">
            <v>-32.150437218779203</v>
          </cell>
          <cell r="L114">
            <v>-12.7272727272727</v>
          </cell>
          <cell r="M114">
            <v>-68.8</v>
          </cell>
        </row>
        <row r="115">
          <cell r="B115">
            <v>-25.719457013574701</v>
          </cell>
          <cell r="C115">
            <v>-17.850570482149401</v>
          </cell>
          <cell r="D115">
            <v>-18.955678886891299</v>
          </cell>
          <cell r="E115">
            <v>-0.35348391348631503</v>
          </cell>
          <cell r="F115">
            <v>6.2327633756205101</v>
          </cell>
          <cell r="G115">
            <v>-20.007548237958201</v>
          </cell>
          <cell r="H115">
            <v>-29.9203206259841</v>
          </cell>
          <cell r="I115">
            <v>12.8019913124115</v>
          </cell>
          <cell r="J115">
            <v>-6.6551426101987996</v>
          </cell>
          <cell r="K115">
            <v>-37.651753119959203</v>
          </cell>
          <cell r="L115">
            <v>-29.510489510489499</v>
          </cell>
          <cell r="M115">
            <v>20</v>
          </cell>
        </row>
        <row r="116">
          <cell r="B116">
            <v>-12.036199095022599</v>
          </cell>
          <cell r="C116">
            <v>-20.500552079499499</v>
          </cell>
          <cell r="D116">
            <v>1.3054013913859099</v>
          </cell>
          <cell r="E116">
            <v>20.352285662932101</v>
          </cell>
          <cell r="F116">
            <v>-0.71704357418643805</v>
          </cell>
          <cell r="G116">
            <v>26.357503420295298</v>
          </cell>
          <cell r="H116">
            <v>52.0110692304022</v>
          </cell>
          <cell r="I116">
            <v>-12.499389916540601</v>
          </cell>
          <cell r="J116">
            <v>-16.6563773305346</v>
          </cell>
          <cell r="K116">
            <v>21.028949825961501</v>
          </cell>
          <cell r="L116">
            <v>-0.97902097902098295</v>
          </cell>
          <cell r="M116">
            <v>3.2000000000000099</v>
          </cell>
        </row>
        <row r="117">
          <cell r="B117">
            <v>42.696832579185497</v>
          </cell>
          <cell r="C117">
            <v>-52.300331247699702</v>
          </cell>
          <cell r="D117">
            <v>-8.8251387477526801</v>
          </cell>
          <cell r="E117">
            <v>32.646336348930603</v>
          </cell>
          <cell r="F117">
            <v>-7.6668505239933902</v>
          </cell>
          <cell r="G117">
            <v>1.9012124357220399</v>
          </cell>
          <cell r="H117">
            <v>24.1853141848371</v>
          </cell>
          <cell r="I117">
            <v>-21.987407877397601</v>
          </cell>
          <cell r="J117">
            <v>-11.322385479688901</v>
          </cell>
          <cell r="K117">
            <v>-14.729603531708999</v>
          </cell>
          <cell r="L117">
            <v>-58.041958041957997</v>
          </cell>
          <cell r="M117">
            <v>5.6000000000000103</v>
          </cell>
        </row>
        <row r="118">
          <cell r="B118">
            <v>75.927601809954794</v>
          </cell>
          <cell r="C118">
            <v>-24.475524475524502</v>
          </cell>
          <cell r="D118">
            <v>-26.553583991245201</v>
          </cell>
          <cell r="E118">
            <v>29.4110598526152</v>
          </cell>
          <cell r="F118">
            <v>26.585769442912301</v>
          </cell>
          <cell r="G118">
            <v>29.414539793366998</v>
          </cell>
          <cell r="H118">
            <v>27.792356505558502</v>
          </cell>
          <cell r="I118">
            <v>70.257211186490295</v>
          </cell>
          <cell r="J118">
            <v>23.3485615508087</v>
          </cell>
          <cell r="K118">
            <v>73.291450887172104</v>
          </cell>
          <cell r="L118">
            <v>-41.258741258741303</v>
          </cell>
          <cell r="M118">
            <v>-40</v>
          </cell>
        </row>
        <row r="119">
          <cell r="B119">
            <v>-43.312217194570103</v>
          </cell>
          <cell r="C119">
            <v>25.874125874125902</v>
          </cell>
          <cell r="D119">
            <v>57.0233721566482</v>
          </cell>
          <cell r="E119">
            <v>15.175843268827499</v>
          </cell>
          <cell r="F119">
            <v>21.125206839492499</v>
          </cell>
          <cell r="G119">
            <v>-0.64631787517100803</v>
          </cell>
          <cell r="H119">
            <v>-15.492151343098399</v>
          </cell>
          <cell r="I119">
            <v>-5.6469325003660504</v>
          </cell>
          <cell r="J119">
            <v>-5.9883936288430801</v>
          </cell>
          <cell r="K119">
            <v>16.444519908311399</v>
          </cell>
          <cell r="L119">
            <v>69.510489510489506</v>
          </cell>
          <cell r="M119">
            <v>130.4</v>
          </cell>
        </row>
        <row r="120">
          <cell r="B120">
            <v>58.334841628959303</v>
          </cell>
          <cell r="C120">
            <v>70.9238130290762</v>
          </cell>
          <cell r="D120">
            <v>30.008598452278601</v>
          </cell>
          <cell r="E120">
            <v>43.6462764364028</v>
          </cell>
          <cell r="F120">
            <v>-3.1991174848317798</v>
          </cell>
          <cell r="G120">
            <v>23.8099731094023</v>
          </cell>
          <cell r="H120">
            <v>40.674650508134903</v>
          </cell>
          <cell r="I120">
            <v>22.290009273268598</v>
          </cell>
          <cell r="J120">
            <v>19.348067662674399</v>
          </cell>
          <cell r="K120">
            <v>30.197809661261601</v>
          </cell>
          <cell r="L120">
            <v>40.979020979021001</v>
          </cell>
          <cell r="M120">
            <v>29.6</v>
          </cell>
        </row>
        <row r="121">
          <cell r="B121">
            <v>85.701357466063399</v>
          </cell>
          <cell r="C121">
            <v>8.6492454913507508</v>
          </cell>
          <cell r="D121">
            <v>-1.2272336433987401</v>
          </cell>
          <cell r="E121">
            <v>6.7641243784075202</v>
          </cell>
          <cell r="F121">
            <v>5.7363485934914404</v>
          </cell>
          <cell r="G121">
            <v>39.604661036939198</v>
          </cell>
          <cell r="H121">
            <v>18.517104823703399</v>
          </cell>
          <cell r="I121">
            <v>24.3984577090146</v>
          </cell>
          <cell r="J121">
            <v>-49.327077416965103</v>
          </cell>
          <cell r="K121">
            <v>17.3614058918414</v>
          </cell>
          <cell r="L121">
            <v>-42.937062937062898</v>
          </cell>
          <cell r="M121">
            <v>-35.200000000000003</v>
          </cell>
        </row>
        <row r="122">
          <cell r="B122">
            <v>-21.809954751131201</v>
          </cell>
          <cell r="C122">
            <v>-23.150533676849498</v>
          </cell>
          <cell r="D122">
            <v>-6.2925037129680303</v>
          </cell>
          <cell r="E122">
            <v>30.058115151878301</v>
          </cell>
          <cell r="F122">
            <v>-19.0843905129619</v>
          </cell>
          <cell r="G122">
            <v>15.6578761145445</v>
          </cell>
          <cell r="H122">
            <v>20.578271864115699</v>
          </cell>
          <cell r="I122">
            <v>-13.5536141344136</v>
          </cell>
          <cell r="J122">
            <v>3.34609211013704</v>
          </cell>
          <cell r="K122">
            <v>57.704389167161899</v>
          </cell>
          <cell r="L122">
            <v>-37.9020979020979</v>
          </cell>
          <cell r="M122">
            <v>60.8</v>
          </cell>
        </row>
        <row r="123">
          <cell r="B123">
            <v>-35.493212669683302</v>
          </cell>
          <cell r="C123">
            <v>-20.500552079499499</v>
          </cell>
          <cell r="D123">
            <v>-24.0209489564606</v>
          </cell>
          <cell r="E123">
            <v>40.4109999400875</v>
          </cell>
          <cell r="F123">
            <v>15.6646442360728</v>
          </cell>
          <cell r="G123">
            <v>18.7149124876162</v>
          </cell>
          <cell r="H123">
            <v>23.154730664631</v>
          </cell>
          <cell r="I123">
            <v>4.3681975694275001</v>
          </cell>
          <cell r="J123">
            <v>-4.6548956661316296</v>
          </cell>
          <cell r="K123">
            <v>13.693861957721399</v>
          </cell>
          <cell r="L123">
            <v>12.4475524475524</v>
          </cell>
          <cell r="M123">
            <v>-25.6</v>
          </cell>
        </row>
        <row r="124">
          <cell r="B124">
            <v>-33.538461538461497</v>
          </cell>
          <cell r="C124">
            <v>-12.550607287449401</v>
          </cell>
          <cell r="D124">
            <v>48.5812553740327</v>
          </cell>
          <cell r="E124">
            <v>25.528728057036702</v>
          </cell>
          <cell r="F124">
            <v>20.132377275234401</v>
          </cell>
          <cell r="G124">
            <v>-13.8934754918149</v>
          </cell>
          <cell r="H124">
            <v>-6.7321914213464398</v>
          </cell>
          <cell r="I124">
            <v>32.305139343062102</v>
          </cell>
          <cell r="J124">
            <v>35.350043215211699</v>
          </cell>
          <cell r="K124">
            <v>-1.8931997622888099</v>
          </cell>
          <cell r="L124">
            <v>-6.0139860139860204</v>
          </cell>
          <cell r="M124">
            <v>15.2</v>
          </cell>
        </row>
        <row r="125">
          <cell r="B125">
            <v>95.475113122171905</v>
          </cell>
          <cell r="C125">
            <v>-24.475524475524502</v>
          </cell>
          <cell r="D125">
            <v>-16.423043852106598</v>
          </cell>
          <cell r="E125">
            <v>36.528668144508998</v>
          </cell>
          <cell r="F125">
            <v>-2.7027027027027102</v>
          </cell>
          <cell r="G125">
            <v>-20.007548237958201</v>
          </cell>
          <cell r="H125">
            <v>-28.3744453456749</v>
          </cell>
          <cell r="I125">
            <v>-23.0416320952706</v>
          </cell>
          <cell r="J125">
            <v>-17.989875293246101</v>
          </cell>
          <cell r="K125">
            <v>-23.8984633670091</v>
          </cell>
          <cell r="L125">
            <v>82.937062937062905</v>
          </cell>
          <cell r="M125">
            <v>17.600000000000001</v>
          </cell>
        </row>
        <row r="126">
          <cell r="B126">
            <v>-17.900452488687801</v>
          </cell>
          <cell r="C126">
            <v>-4.6006624953993498</v>
          </cell>
          <cell r="D126">
            <v>32.541233487063202</v>
          </cell>
          <cell r="E126">
            <v>24.8816727577736</v>
          </cell>
          <cell r="F126">
            <v>0.27578599007169802</v>
          </cell>
          <cell r="G126">
            <v>6.4867669953295399</v>
          </cell>
          <cell r="H126">
            <v>-9.3086502218617309</v>
          </cell>
          <cell r="I126">
            <v>1.73263702474499</v>
          </cell>
          <cell r="J126">
            <v>10.0135819236943</v>
          </cell>
          <cell r="K126">
            <v>10.0263180236013</v>
          </cell>
          <cell r="L126">
            <v>34.265734265734302</v>
          </cell>
          <cell r="M126">
            <v>0.80000000000000604</v>
          </cell>
        </row>
        <row r="127">
          <cell r="B127">
            <v>13.375565610859701</v>
          </cell>
          <cell r="C127">
            <v>65.623849834376102</v>
          </cell>
          <cell r="D127">
            <v>18.189634956616899</v>
          </cell>
          <cell r="E127">
            <v>-21.706308789167799</v>
          </cell>
          <cell r="F127">
            <v>14.671814671814699</v>
          </cell>
          <cell r="G127">
            <v>-43.954333160352903</v>
          </cell>
          <cell r="H127">
            <v>-24.252111264850399</v>
          </cell>
          <cell r="I127">
            <v>-10.9180535897311</v>
          </cell>
          <cell r="J127">
            <v>-19.323373255957499</v>
          </cell>
          <cell r="K127">
            <v>-12.895831564648899</v>
          </cell>
          <cell r="L127">
            <v>40.979020979021001</v>
          </cell>
          <cell r="M127">
            <v>-30.4</v>
          </cell>
        </row>
        <row r="128">
          <cell r="B128">
            <v>30.9683257918552</v>
          </cell>
          <cell r="C128">
            <v>-15.2005888847994</v>
          </cell>
          <cell r="D128">
            <v>25.787540060970802</v>
          </cell>
          <cell r="E128">
            <v>22.293451560721302</v>
          </cell>
          <cell r="F128">
            <v>14.671814671814699</v>
          </cell>
          <cell r="G128">
            <v>39.604661036939198</v>
          </cell>
          <cell r="H128">
            <v>-3.12514910062503</v>
          </cell>
          <cell r="I128">
            <v>-5.6469325003660504</v>
          </cell>
          <cell r="J128">
            <v>-29.991356957649099</v>
          </cell>
          <cell r="K128">
            <v>-17.480261482298999</v>
          </cell>
          <cell r="L128">
            <v>-14.4055944055944</v>
          </cell>
          <cell r="M128">
            <v>24.8</v>
          </cell>
        </row>
        <row r="129">
          <cell r="B129">
            <v>-12.036199095022599</v>
          </cell>
          <cell r="C129">
            <v>-24.475524475524502</v>
          </cell>
          <cell r="D129">
            <v>25.787540060970802</v>
          </cell>
          <cell r="E129">
            <v>5.4700137798813699</v>
          </cell>
          <cell r="F129">
            <v>-9.1560948703805902</v>
          </cell>
          <cell r="G129">
            <v>-3.1938481860640602</v>
          </cell>
          <cell r="H129">
            <v>4.0889355408177899</v>
          </cell>
          <cell r="I129">
            <v>-24.095856313143599</v>
          </cell>
          <cell r="J129">
            <v>19.348067662674399</v>
          </cell>
          <cell r="K129">
            <v>-26.6491213175991</v>
          </cell>
          <cell r="L129">
            <v>-56.363636363636402</v>
          </cell>
          <cell r="M129">
            <v>-8.7999999999999901</v>
          </cell>
        </row>
        <row r="130">
          <cell r="B130">
            <v>66.153846153846203</v>
          </cell>
          <cell r="C130">
            <v>64.298859035701099</v>
          </cell>
          <cell r="D130">
            <v>14.812788243570701</v>
          </cell>
          <cell r="E130">
            <v>-6.1769816068540004</v>
          </cell>
          <cell r="F130">
            <v>27.5785990071704</v>
          </cell>
          <cell r="G130">
            <v>42.661697410010902</v>
          </cell>
          <cell r="H130">
            <v>61.801612672360299</v>
          </cell>
          <cell r="I130">
            <v>14.910439748157501</v>
          </cell>
          <cell r="J130">
            <v>91.356957649092493</v>
          </cell>
          <cell r="K130">
            <v>71.457678920112102</v>
          </cell>
          <cell r="L130">
            <v>-7.6923076923076996</v>
          </cell>
          <cell r="M130">
            <v>-20.8</v>
          </cell>
        </row>
        <row r="131">
          <cell r="B131">
            <v>21.194570135746599</v>
          </cell>
          <cell r="C131">
            <v>9.9742362900257504</v>
          </cell>
          <cell r="D131">
            <v>-13.890408817321999</v>
          </cell>
          <cell r="E131">
            <v>-8.1181475046432308</v>
          </cell>
          <cell r="F131">
            <v>2.7578599007170399</v>
          </cell>
          <cell r="G131">
            <v>9.5438033684011998</v>
          </cell>
          <cell r="H131">
            <v>-32.496779426499401</v>
          </cell>
          <cell r="I131">
            <v>-17.243398896969101</v>
          </cell>
          <cell r="J131">
            <v>-5.9883936288430801</v>
          </cell>
          <cell r="K131">
            <v>-36.734867136429202</v>
          </cell>
          <cell r="L131">
            <v>-11.0489510489511</v>
          </cell>
          <cell r="M131">
            <v>-47.2</v>
          </cell>
        </row>
        <row r="132">
          <cell r="B132">
            <v>21.194570135746599</v>
          </cell>
          <cell r="C132">
            <v>13.949208686050801</v>
          </cell>
          <cell r="D132">
            <v>40.983350269678702</v>
          </cell>
          <cell r="E132">
            <v>-28.1768617817986</v>
          </cell>
          <cell r="F132">
            <v>-7.6668505239933902</v>
          </cell>
          <cell r="G132">
            <v>6.4867669953295399</v>
          </cell>
          <cell r="H132">
            <v>-14.976859582995401</v>
          </cell>
          <cell r="I132">
            <v>-13.0265020254771</v>
          </cell>
          <cell r="J132">
            <v>2.0125941474256002</v>
          </cell>
          <cell r="K132">
            <v>8.1925460565413104</v>
          </cell>
          <cell r="L132">
            <v>-17.762237762237799</v>
          </cell>
          <cell r="M132">
            <v>53.6</v>
          </cell>
        </row>
        <row r="133">
          <cell r="B133">
            <v>15.3303167420815</v>
          </cell>
          <cell r="C133">
            <v>9.9742362900257504</v>
          </cell>
          <cell r="D133">
            <v>-3.7598686781833899</v>
          </cell>
          <cell r="E133">
            <v>-15.2357557965371</v>
          </cell>
          <cell r="F133">
            <v>-42.415885273028103</v>
          </cell>
          <cell r="G133">
            <v>27.8860216068312</v>
          </cell>
          <cell r="H133">
            <v>-26.8285700653657</v>
          </cell>
          <cell r="I133">
            <v>-13.5536141344136</v>
          </cell>
          <cell r="J133">
            <v>1.34584516606988</v>
          </cell>
          <cell r="K133">
            <v>21.945835809491498</v>
          </cell>
          <cell r="L133">
            <v>-49.650349650349703</v>
          </cell>
          <cell r="M133">
            <v>94.4</v>
          </cell>
        </row>
        <row r="134">
          <cell r="B134">
            <v>42.696832579185497</v>
          </cell>
          <cell r="C134">
            <v>19.249171880750801</v>
          </cell>
          <cell r="D134">
            <v>-13.0461971390604</v>
          </cell>
          <cell r="E134">
            <v>-12.6475345994848</v>
          </cell>
          <cell r="F134">
            <v>-26.530612244897998</v>
          </cell>
          <cell r="G134">
            <v>-6.7603906213143299</v>
          </cell>
          <cell r="H134">
            <v>12.8488954625698</v>
          </cell>
          <cell r="I134">
            <v>-43.599004343794199</v>
          </cell>
          <cell r="J134">
            <v>-26.657612050870501</v>
          </cell>
          <cell r="K134">
            <v>-14.729603531708999</v>
          </cell>
          <cell r="L134">
            <v>5.7342657342657297</v>
          </cell>
          <cell r="M134">
            <v>58.4</v>
          </cell>
        </row>
        <row r="135">
          <cell r="B135">
            <v>-13.9909502262443</v>
          </cell>
          <cell r="C135">
            <v>-17.850570482149401</v>
          </cell>
          <cell r="D135">
            <v>-18.111467208629701</v>
          </cell>
          <cell r="E135">
            <v>-6.8240369061170698</v>
          </cell>
          <cell r="F135">
            <v>19.139547710976299</v>
          </cell>
          <cell r="G135">
            <v>14.1293579280087</v>
          </cell>
          <cell r="H135">
            <v>27.277064745455402</v>
          </cell>
          <cell r="I135">
            <v>5.9495338962370097</v>
          </cell>
          <cell r="J135">
            <v>26.682306457587298</v>
          </cell>
          <cell r="K135">
            <v>3.6081161388912499</v>
          </cell>
          <cell r="L135">
            <v>-19.440559440559401</v>
          </cell>
          <cell r="M135">
            <v>-1.5999999999999901</v>
          </cell>
        </row>
        <row r="136">
          <cell r="B136">
            <v>-6.1719457013574601</v>
          </cell>
          <cell r="C136">
            <v>-20.500552079499499</v>
          </cell>
          <cell r="D136">
            <v>8.0590948174783001</v>
          </cell>
          <cell r="E136">
            <v>-29.470972380324699</v>
          </cell>
          <cell r="F136">
            <v>-9.1560948703805902</v>
          </cell>
          <cell r="G136">
            <v>12.0913336792942</v>
          </cell>
          <cell r="H136">
            <v>-44.863781668972798</v>
          </cell>
          <cell r="I136">
            <v>-2.48425984674703</v>
          </cell>
          <cell r="J136">
            <v>-1.3211507593530201</v>
          </cell>
          <cell r="K136">
            <v>101.71491637660201</v>
          </cell>
          <cell r="L136">
            <v>52.727272727272698</v>
          </cell>
          <cell r="M136">
            <v>-40</v>
          </cell>
        </row>
        <row r="137">
          <cell r="B137">
            <v>38.7873303167421</v>
          </cell>
          <cell r="C137">
            <v>-53.625322046374698</v>
          </cell>
          <cell r="D137">
            <v>-39.216759165168497</v>
          </cell>
          <cell r="E137">
            <v>-35.294470073692402</v>
          </cell>
          <cell r="F137">
            <v>12.1897407611693</v>
          </cell>
          <cell r="G137">
            <v>-6.2508845591357201</v>
          </cell>
          <cell r="H137">
            <v>-34.042654706808499</v>
          </cell>
          <cell r="I137">
            <v>10.6935428766655</v>
          </cell>
          <cell r="J137">
            <v>13.3473268304729</v>
          </cell>
          <cell r="K137">
            <v>-31.233551235249202</v>
          </cell>
          <cell r="L137">
            <v>-14.4055944055944</v>
          </cell>
          <cell r="M137">
            <v>-32.799999999999997</v>
          </cell>
        </row>
        <row r="138">
          <cell r="B138">
            <v>-2.26244343891402</v>
          </cell>
          <cell r="C138">
            <v>17.924181082075801</v>
          </cell>
          <cell r="D138">
            <v>-9.6693504260142298</v>
          </cell>
          <cell r="E138">
            <v>10.646456173986</v>
          </cell>
          <cell r="F138">
            <v>-8.6596800882515197</v>
          </cell>
          <cell r="G138">
            <v>-16.441005802707899</v>
          </cell>
          <cell r="H138">
            <v>23.670022424734</v>
          </cell>
          <cell r="I138">
            <v>-2.48425984674703</v>
          </cell>
          <cell r="J138">
            <v>-21.990369181380402</v>
          </cell>
          <cell r="K138">
            <v>-11.9789455811189</v>
          </cell>
          <cell r="L138">
            <v>54.4055944055944</v>
          </cell>
          <cell r="M138">
            <v>-18.399999999999999</v>
          </cell>
        </row>
        <row r="139">
          <cell r="B139">
            <v>-27.674208144796399</v>
          </cell>
          <cell r="C139">
            <v>-19.1755612808244</v>
          </cell>
          <cell r="D139">
            <v>2.9938247479090099</v>
          </cell>
          <cell r="E139">
            <v>44.940387034929003</v>
          </cell>
          <cell r="F139">
            <v>-25.041367898510799</v>
          </cell>
          <cell r="G139">
            <v>-18.479030051422399</v>
          </cell>
          <cell r="H139">
            <v>-9.8239419819647793</v>
          </cell>
          <cell r="I139">
            <v>-35.692322709746698</v>
          </cell>
          <cell r="J139">
            <v>-18.6566242746018</v>
          </cell>
          <cell r="K139">
            <v>-45.903726971729299</v>
          </cell>
          <cell r="L139">
            <v>7.4125874125874098</v>
          </cell>
          <cell r="M139">
            <v>-6.3999999999999897</v>
          </cell>
        </row>
        <row r="140">
          <cell r="B140">
            <v>-39.402714932126699</v>
          </cell>
          <cell r="C140">
            <v>-21.825542878174499</v>
          </cell>
          <cell r="D140">
            <v>-1.2272336433987401</v>
          </cell>
          <cell r="E140">
            <v>26.822838655562901</v>
          </cell>
          <cell r="F140">
            <v>-17.5951461665747</v>
          </cell>
          <cell r="G140">
            <v>15.6578761145445</v>
          </cell>
          <cell r="H140">
            <v>-0.54869030010973496</v>
          </cell>
          <cell r="I140">
            <v>-14.080726243350099</v>
          </cell>
          <cell r="J140">
            <v>20.014816644030098</v>
          </cell>
          <cell r="K140">
            <v>40.2835554800917</v>
          </cell>
          <cell r="L140">
            <v>-12.7272727272727</v>
          </cell>
          <cell r="M140">
            <v>15.2</v>
          </cell>
        </row>
        <row r="141">
          <cell r="B141">
            <v>-31.583710407239799</v>
          </cell>
          <cell r="C141">
            <v>-27.125506072874501</v>
          </cell>
          <cell r="D141">
            <v>-22.332525599937501</v>
          </cell>
          <cell r="E141">
            <v>-56.647294949373901</v>
          </cell>
          <cell r="F141">
            <v>-8.6596800882515197</v>
          </cell>
          <cell r="G141">
            <v>35.528612539510299</v>
          </cell>
          <cell r="H141">
            <v>-10.854525502170899</v>
          </cell>
          <cell r="I141">
            <v>3.8410854604910001</v>
          </cell>
          <cell r="J141">
            <v>18.6813186813187</v>
          </cell>
          <cell r="K141">
            <v>-25.732235334069099</v>
          </cell>
          <cell r="L141">
            <v>12.4475524475524</v>
          </cell>
          <cell r="M141">
            <v>10.4</v>
          </cell>
        </row>
        <row r="142">
          <cell r="B142">
            <v>23.1493212669683</v>
          </cell>
          <cell r="C142">
            <v>-33.750460066249502</v>
          </cell>
          <cell r="D142">
            <v>-8.8251387477526801</v>
          </cell>
          <cell r="E142">
            <v>11.940566772512099</v>
          </cell>
          <cell r="F142">
            <v>15.6646442360728</v>
          </cell>
          <cell r="G142">
            <v>-27.650139170637299</v>
          </cell>
          <cell r="H142">
            <v>41.189942268237999</v>
          </cell>
          <cell r="I142">
            <v>-9.8638293718580705</v>
          </cell>
          <cell r="J142">
            <v>32.683047289788902</v>
          </cell>
          <cell r="K142">
            <v>63.205705068341999</v>
          </cell>
          <cell r="L142">
            <v>-9.3706293706293806</v>
          </cell>
          <cell r="M142">
            <v>-8.7999999999999901</v>
          </cell>
        </row>
        <row r="143">
          <cell r="B143">
            <v>-8.1266968325791797</v>
          </cell>
          <cell r="C143">
            <v>-4.6006624953993498</v>
          </cell>
          <cell r="D143">
            <v>60.400218869694399</v>
          </cell>
          <cell r="E143">
            <v>-42.412078365586197</v>
          </cell>
          <cell r="F143">
            <v>-27.027027027027</v>
          </cell>
          <cell r="G143">
            <v>-29.178657357173201</v>
          </cell>
          <cell r="H143">
            <v>-13.4309843026862</v>
          </cell>
          <cell r="I143">
            <v>-9.3367172629215691</v>
          </cell>
          <cell r="J143">
            <v>11.3470798864057</v>
          </cell>
          <cell r="K143">
            <v>48.535529331861802</v>
          </cell>
          <cell r="L143">
            <v>-19.440559440559401</v>
          </cell>
          <cell r="M143">
            <v>104</v>
          </cell>
        </row>
        <row r="144">
          <cell r="B144">
            <v>-33.538461538461497</v>
          </cell>
          <cell r="C144">
            <v>-36.400441663599601</v>
          </cell>
          <cell r="D144">
            <v>27.475963417493901</v>
          </cell>
          <cell r="E144">
            <v>-18.471032292852399</v>
          </cell>
          <cell r="F144">
            <v>-14.120242691671301</v>
          </cell>
          <cell r="G144">
            <v>27.376515544652602</v>
          </cell>
          <cell r="H144">
            <v>-10.854525502170899</v>
          </cell>
          <cell r="I144">
            <v>18.073112401776601</v>
          </cell>
          <cell r="J144">
            <v>12.013828867761401</v>
          </cell>
          <cell r="K144">
            <v>22.8627217930215</v>
          </cell>
          <cell r="L144">
            <v>34.265734265734302</v>
          </cell>
          <cell r="M144">
            <v>-13.6</v>
          </cell>
        </row>
        <row r="145">
          <cell r="B145">
            <v>-2.26244343891402</v>
          </cell>
          <cell r="C145">
            <v>11.2992270887008</v>
          </cell>
          <cell r="D145">
            <v>-36.6841241303838</v>
          </cell>
          <cell r="E145">
            <v>41.058055239350502</v>
          </cell>
          <cell r="F145">
            <v>-0.71704357418643805</v>
          </cell>
          <cell r="G145">
            <v>0.37269424918621302</v>
          </cell>
          <cell r="H145">
            <v>-22.706235984541198</v>
          </cell>
          <cell r="I145">
            <v>11.747767094538499</v>
          </cell>
          <cell r="J145">
            <v>-17.323126311890402</v>
          </cell>
          <cell r="K145">
            <v>-49.571270905849403</v>
          </cell>
          <cell r="L145">
            <v>-26.153846153846199</v>
          </cell>
          <cell r="M145">
            <v>-40</v>
          </cell>
        </row>
        <row r="146">
          <cell r="B146">
            <v>-10.081447963800899</v>
          </cell>
          <cell r="C146">
            <v>105.373573794626</v>
          </cell>
          <cell r="D146">
            <v>-57.7894160869225</v>
          </cell>
          <cell r="E146">
            <v>-21.059253489904702</v>
          </cell>
          <cell r="F146">
            <v>-7.6668505239933902</v>
          </cell>
          <cell r="G146">
            <v>10.5628154927584</v>
          </cell>
          <cell r="H146">
            <v>14.910062502982001</v>
          </cell>
          <cell r="I146">
            <v>22.817121382205102</v>
          </cell>
          <cell r="J146">
            <v>-17.323126311890402</v>
          </cell>
          <cell r="K146">
            <v>-4.6438577128788499</v>
          </cell>
          <cell r="L146">
            <v>-12.7272727272727</v>
          </cell>
          <cell r="M146">
            <v>8.0000000000000107</v>
          </cell>
        </row>
        <row r="147">
          <cell r="B147">
            <v>-21.809954751131201</v>
          </cell>
          <cell r="C147">
            <v>-7.2506440927493596</v>
          </cell>
          <cell r="D147">
            <v>29.164386774017</v>
          </cell>
          <cell r="E147">
            <v>46.234497633455099</v>
          </cell>
          <cell r="F147">
            <v>10.2040816326531</v>
          </cell>
          <cell r="G147">
            <v>55.908855026654699</v>
          </cell>
          <cell r="H147">
            <v>24.1853141848371</v>
          </cell>
          <cell r="I147">
            <v>42.847381521792201</v>
          </cell>
          <cell r="J147">
            <v>-6.6551426101987996</v>
          </cell>
          <cell r="K147">
            <v>-15.646489515239001</v>
          </cell>
          <cell r="L147">
            <v>-46.2937062937063</v>
          </cell>
          <cell r="M147">
            <v>46.4</v>
          </cell>
        </row>
        <row r="148">
          <cell r="B148">
            <v>-25.719457013574701</v>
          </cell>
          <cell r="C148">
            <v>-23.150533676849498</v>
          </cell>
          <cell r="D148">
            <v>-6.2925037129680303</v>
          </cell>
          <cell r="E148">
            <v>-0.35348391348631503</v>
          </cell>
          <cell r="F148">
            <v>9.7076668505239905</v>
          </cell>
          <cell r="G148">
            <v>-45.482851346888701</v>
          </cell>
          <cell r="H148">
            <v>-18.5839019037168</v>
          </cell>
          <cell r="I148">
            <v>-25.150080531016599</v>
          </cell>
          <cell r="J148">
            <v>-4.6548956661316296</v>
          </cell>
          <cell r="K148">
            <v>19.195177858901399</v>
          </cell>
          <cell r="L148">
            <v>-4.3356643356643403</v>
          </cell>
          <cell r="M148">
            <v>44</v>
          </cell>
        </row>
        <row r="149">
          <cell r="B149">
            <v>-35.493212669683302</v>
          </cell>
          <cell r="C149">
            <v>-25.800515274199501</v>
          </cell>
          <cell r="D149">
            <v>-27.397795669506799</v>
          </cell>
          <cell r="E149">
            <v>-4.2358157090647701</v>
          </cell>
          <cell r="F149">
            <v>-19.580805295091</v>
          </cell>
          <cell r="G149">
            <v>-13.3839694296363</v>
          </cell>
          <cell r="H149">
            <v>-24.767403024953499</v>
          </cell>
          <cell r="I149">
            <v>-13.0265020254771</v>
          </cell>
          <cell r="J149">
            <v>-33.325101864427701</v>
          </cell>
          <cell r="K149">
            <v>-2.8100857458188302</v>
          </cell>
          <cell r="L149">
            <v>79.580419580419601</v>
          </cell>
          <cell r="M149">
            <v>20</v>
          </cell>
        </row>
        <row r="150">
          <cell r="B150">
            <v>15.3303167420815</v>
          </cell>
          <cell r="C150">
            <v>-36.400441663599601</v>
          </cell>
          <cell r="D150">
            <v>-24.0209489564606</v>
          </cell>
          <cell r="E150">
            <v>-28.823917081061701</v>
          </cell>
          <cell r="F150">
            <v>-1.70987313844457</v>
          </cell>
          <cell r="G150">
            <v>-17.9695239892438</v>
          </cell>
          <cell r="H150">
            <v>-33.012071186602398</v>
          </cell>
          <cell r="I150">
            <v>-15.6620625701596</v>
          </cell>
          <cell r="J150">
            <v>17.347820718607199</v>
          </cell>
          <cell r="K150">
            <v>10.9432040071313</v>
          </cell>
          <cell r="L150">
            <v>24.1958041958042</v>
          </cell>
          <cell r="M150">
            <v>-42.4</v>
          </cell>
        </row>
        <row r="151">
          <cell r="B151">
            <v>9.4660633484163004</v>
          </cell>
          <cell r="C151">
            <v>-9.9006256900993801</v>
          </cell>
          <cell r="D151">
            <v>-60.322051121707197</v>
          </cell>
          <cell r="E151">
            <v>-8.7652028039063001</v>
          </cell>
          <cell r="F151">
            <v>25.5929398786542</v>
          </cell>
          <cell r="G151">
            <v>-23.0645846110299</v>
          </cell>
          <cell r="H151">
            <v>-37.649697027529903</v>
          </cell>
          <cell r="I151">
            <v>-17.7705110059056</v>
          </cell>
          <cell r="J151">
            <v>11.3470798864057</v>
          </cell>
          <cell r="K151">
            <v>4.5250021224212604</v>
          </cell>
          <cell r="L151">
            <v>2.3776223776223699</v>
          </cell>
          <cell r="M151">
            <v>-11.2</v>
          </cell>
        </row>
        <row r="152">
          <cell r="B152">
            <v>13.375565610859701</v>
          </cell>
          <cell r="C152">
            <v>27.199116672800901</v>
          </cell>
          <cell r="D152">
            <v>-47.658875947783898</v>
          </cell>
          <cell r="E152">
            <v>-23.000419387693999</v>
          </cell>
          <cell r="F152">
            <v>-9.6525096525096608</v>
          </cell>
          <cell r="G152">
            <v>-38.859272538566799</v>
          </cell>
          <cell r="H152">
            <v>-28.8897371057779</v>
          </cell>
          <cell r="I152">
            <v>-11.972277807604099</v>
          </cell>
          <cell r="J152">
            <v>2.6793431287813201</v>
          </cell>
          <cell r="K152">
            <v>-46.820612955259399</v>
          </cell>
          <cell r="L152">
            <v>-14.4055944055944</v>
          </cell>
          <cell r="M152">
            <v>-56.8</v>
          </cell>
        </row>
        <row r="153">
          <cell r="B153">
            <v>36.832579185520402</v>
          </cell>
          <cell r="C153">
            <v>41.774015458226003</v>
          </cell>
          <cell r="D153">
            <v>13.9685765653091</v>
          </cell>
          <cell r="E153">
            <v>19.058175064406001</v>
          </cell>
          <cell r="F153">
            <v>-5.18477661334805</v>
          </cell>
          <cell r="G153">
            <v>-11.345945180921801</v>
          </cell>
          <cell r="H153">
            <v>1.5124767403024999</v>
          </cell>
          <cell r="I153">
            <v>-17.7705110059056</v>
          </cell>
          <cell r="J153">
            <v>19.348067662674399</v>
          </cell>
          <cell r="K153">
            <v>-12.895831564648899</v>
          </cell>
          <cell r="L153">
            <v>-27.832167832167801</v>
          </cell>
          <cell r="M153">
            <v>-35.200000000000003</v>
          </cell>
        </row>
        <row r="154">
          <cell r="B154">
            <v>-29.628959276018101</v>
          </cell>
          <cell r="C154">
            <v>29.8490982701509</v>
          </cell>
          <cell r="D154">
            <v>-32.4630657390761</v>
          </cell>
          <cell r="E154">
            <v>-35.294470073692402</v>
          </cell>
          <cell r="F154">
            <v>-53.833425261996702</v>
          </cell>
          <cell r="G154">
            <v>-5.7413784969571102</v>
          </cell>
          <cell r="H154">
            <v>40.674650508134903</v>
          </cell>
          <cell r="I154">
            <v>7.5308702230465103</v>
          </cell>
          <cell r="J154">
            <v>-10.6556364983331</v>
          </cell>
          <cell r="K154">
            <v>10.0263180236013</v>
          </cell>
          <cell r="L154">
            <v>57.762237762237802</v>
          </cell>
          <cell r="M154">
            <v>58.4</v>
          </cell>
        </row>
        <row r="155">
          <cell r="B155">
            <v>5.5565610859728602</v>
          </cell>
          <cell r="C155">
            <v>12.624217887375799</v>
          </cell>
          <cell r="D155">
            <v>-7.9809270694911296</v>
          </cell>
          <cell r="E155">
            <v>41.705110538613603</v>
          </cell>
          <cell r="F155">
            <v>-66.740209597352504</v>
          </cell>
          <cell r="G155">
            <v>-1.66532999952823</v>
          </cell>
          <cell r="H155">
            <v>-2.60985734052197</v>
          </cell>
          <cell r="I155">
            <v>-0.90292351993752695</v>
          </cell>
          <cell r="J155">
            <v>-55.327818249166597</v>
          </cell>
          <cell r="K155">
            <v>-14.729603531708999</v>
          </cell>
          <cell r="L155">
            <v>25.874125874125902</v>
          </cell>
          <cell r="M155">
            <v>27.2</v>
          </cell>
        </row>
        <row r="156">
          <cell r="B156">
            <v>-23.764705882352899</v>
          </cell>
          <cell r="C156">
            <v>90.798675009201304</v>
          </cell>
          <cell r="D156">
            <v>-39.216759165168497</v>
          </cell>
          <cell r="E156">
            <v>-24.9415852854832</v>
          </cell>
          <cell r="F156">
            <v>-15.6094870380585</v>
          </cell>
          <cell r="G156">
            <v>-27.650139170637299</v>
          </cell>
          <cell r="H156">
            <v>10.272436662054499</v>
          </cell>
          <cell r="I156">
            <v>2.2597491336814901</v>
          </cell>
          <cell r="J156">
            <v>1.34584516606988</v>
          </cell>
          <cell r="K156">
            <v>39.366669496561698</v>
          </cell>
          <cell r="L156">
            <v>-16.083916083916101</v>
          </cell>
          <cell r="M156">
            <v>-13.6</v>
          </cell>
        </row>
        <row r="157">
          <cell r="B157">
            <v>-35.493212669683302</v>
          </cell>
          <cell r="C157">
            <v>68.273831431726194</v>
          </cell>
          <cell r="D157">
            <v>3.83803642617056</v>
          </cell>
          <cell r="E157">
            <v>-32.706248876640103</v>
          </cell>
          <cell r="F157">
            <v>14.671814671814699</v>
          </cell>
          <cell r="G157">
            <v>23.300467047223702</v>
          </cell>
          <cell r="H157">
            <v>-13.4309843026862</v>
          </cell>
          <cell r="I157">
            <v>-16.716286788032601</v>
          </cell>
          <cell r="J157">
            <v>0.67909618471415301</v>
          </cell>
          <cell r="K157">
            <v>13.693861957721399</v>
          </cell>
          <cell r="L157">
            <v>40.979020979021001</v>
          </cell>
          <cell r="M157">
            <v>5.6000000000000103</v>
          </cell>
        </row>
        <row r="158">
          <cell r="B158">
            <v>7.5113122171945799</v>
          </cell>
          <cell r="C158">
            <v>-40.375414059624603</v>
          </cell>
          <cell r="D158">
            <v>1.3054013913859099</v>
          </cell>
          <cell r="E158">
            <v>11.293511473249101</v>
          </cell>
          <cell r="F158">
            <v>-28.516271373414199</v>
          </cell>
          <cell r="G158">
            <v>-50.577911968674798</v>
          </cell>
          <cell r="H158">
            <v>-1.5792738203158501</v>
          </cell>
          <cell r="I158">
            <v>-21.987407877397601</v>
          </cell>
          <cell r="J158">
            <v>-29.3246079762934</v>
          </cell>
          <cell r="K158">
            <v>6.3587740894812796</v>
          </cell>
          <cell r="L158">
            <v>-19.440559440559401</v>
          </cell>
          <cell r="M158">
            <v>41.6</v>
          </cell>
        </row>
        <row r="159">
          <cell r="B159">
            <v>-21.809954751131201</v>
          </cell>
          <cell r="C159">
            <v>-19.1755612808244</v>
          </cell>
          <cell r="D159">
            <v>-59.477839443445603</v>
          </cell>
          <cell r="E159">
            <v>37.822778743035201</v>
          </cell>
          <cell r="F159">
            <v>-4.1919470490899098</v>
          </cell>
          <cell r="G159">
            <v>-45.482851346888701</v>
          </cell>
          <cell r="H159">
            <v>-26.313278305262699</v>
          </cell>
          <cell r="I159">
            <v>8.0579823319830197</v>
          </cell>
          <cell r="J159">
            <v>-34.658599827139199</v>
          </cell>
          <cell r="K159">
            <v>-7.39451566346888</v>
          </cell>
          <cell r="L159">
            <v>27.5524475524475</v>
          </cell>
          <cell r="M159">
            <v>-59.2</v>
          </cell>
        </row>
        <row r="160">
          <cell r="B160">
            <v>21.194570135746599</v>
          </cell>
          <cell r="C160">
            <v>3.3492822966507099</v>
          </cell>
          <cell r="D160">
            <v>9.7475181740013994</v>
          </cell>
          <cell r="E160">
            <v>-32.059193577377002</v>
          </cell>
          <cell r="F160">
            <v>61.831218974076101</v>
          </cell>
          <cell r="G160">
            <v>27.376515544652602</v>
          </cell>
          <cell r="H160">
            <v>8.72656138174532</v>
          </cell>
          <cell r="I160">
            <v>9.6393186587925204</v>
          </cell>
          <cell r="J160">
            <v>3.34609211013704</v>
          </cell>
          <cell r="K160">
            <v>6.3587740894812796</v>
          </cell>
          <cell r="L160">
            <v>116.503496503496</v>
          </cell>
          <cell r="M160">
            <v>15.2</v>
          </cell>
        </row>
        <row r="161">
          <cell r="B161">
            <v>-37.447963800905001</v>
          </cell>
          <cell r="C161">
            <v>25.874125874125902</v>
          </cell>
          <cell r="D161">
            <v>12.2801532087861</v>
          </cell>
          <cell r="E161">
            <v>27.469893954825899</v>
          </cell>
          <cell r="F161">
            <v>52.399338113623799</v>
          </cell>
          <cell r="G161">
            <v>-34.273717978959297</v>
          </cell>
          <cell r="H161">
            <v>44.281692828856301</v>
          </cell>
          <cell r="I161">
            <v>21.235785055395599</v>
          </cell>
          <cell r="J161">
            <v>-37.992344733917797</v>
          </cell>
          <cell r="K161">
            <v>10.9432040071313</v>
          </cell>
          <cell r="L161">
            <v>22.517482517482499</v>
          </cell>
          <cell r="M161">
            <v>-42.4</v>
          </cell>
        </row>
        <row r="162">
          <cell r="B162">
            <v>83.746606334841601</v>
          </cell>
          <cell r="C162">
            <v>0.69930069930069105</v>
          </cell>
          <cell r="D162">
            <v>-4.6040803564449302</v>
          </cell>
          <cell r="E162">
            <v>25.528728057036702</v>
          </cell>
          <cell r="F162">
            <v>-23.055708769994499</v>
          </cell>
          <cell r="G162">
            <v>-41.916308911638403</v>
          </cell>
          <cell r="H162">
            <v>-0.54869030010973496</v>
          </cell>
          <cell r="I162">
            <v>32.305139343062102</v>
          </cell>
          <cell r="J162">
            <v>15.3475737745401</v>
          </cell>
          <cell r="K162">
            <v>3.6081161388912499</v>
          </cell>
          <cell r="L162">
            <v>5.7342657342657297</v>
          </cell>
          <cell r="M162">
            <v>22.4</v>
          </cell>
        </row>
        <row r="163">
          <cell r="B163">
            <v>-10.081447963800899</v>
          </cell>
          <cell r="C163">
            <v>7.3242546926757397</v>
          </cell>
          <cell r="D163">
            <v>-33.307277417337602</v>
          </cell>
          <cell r="E163">
            <v>-19.118087592115501</v>
          </cell>
          <cell r="F163">
            <v>25.5929398786542</v>
          </cell>
          <cell r="G163">
            <v>-4.2128603104212798</v>
          </cell>
          <cell r="H163">
            <v>-0.54869030010973496</v>
          </cell>
          <cell r="I163">
            <v>-13.0265020254771</v>
          </cell>
          <cell r="J163">
            <v>-7.32189159155452</v>
          </cell>
          <cell r="K163">
            <v>-2.8100857458188302</v>
          </cell>
          <cell r="L163">
            <v>-21.118881118881099</v>
          </cell>
          <cell r="M163">
            <v>63.2</v>
          </cell>
        </row>
        <row r="164">
          <cell r="B164">
            <v>1.6470588235294199</v>
          </cell>
          <cell r="C164">
            <v>-41.700404858299599</v>
          </cell>
          <cell r="D164">
            <v>42.671773626201798</v>
          </cell>
          <cell r="E164">
            <v>-6.1769816068540004</v>
          </cell>
          <cell r="F164">
            <v>-0.71704357418643805</v>
          </cell>
          <cell r="G164">
            <v>-1.15582393734962</v>
          </cell>
          <cell r="H164">
            <v>-13.9462760627893</v>
          </cell>
          <cell r="I164">
            <v>-11.4451656986676</v>
          </cell>
          <cell r="J164">
            <v>-29.3246079762934</v>
          </cell>
          <cell r="K164">
            <v>-18.397147465829001</v>
          </cell>
          <cell r="L164">
            <v>46.013986013985999</v>
          </cell>
          <cell r="M164">
            <v>-64</v>
          </cell>
        </row>
        <row r="165">
          <cell r="B165">
            <v>-23.764705882352899</v>
          </cell>
          <cell r="C165">
            <v>-31.1004784688995</v>
          </cell>
          <cell r="D165">
            <v>-11.357773782537301</v>
          </cell>
          <cell r="E165">
            <v>-4.8828710083278501</v>
          </cell>
          <cell r="F165">
            <v>-24.048538334252601</v>
          </cell>
          <cell r="G165">
            <v>20.243430674151998</v>
          </cell>
          <cell r="H165">
            <v>38.613483467722702</v>
          </cell>
          <cell r="I165">
            <v>18.119658119658119</v>
          </cell>
          <cell r="J165">
            <v>-100</v>
          </cell>
          <cell r="K165">
            <v>-100</v>
          </cell>
          <cell r="L165">
            <v>-100</v>
          </cell>
          <cell r="M165">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_gr"/>
      <sheetName val="tt_gr"/>
      <sheetName val="Sheet1"/>
      <sheetName val="tt"/>
    </sheetNames>
    <sheetDataSet>
      <sheetData sheetId="0" refreshError="1"/>
      <sheetData sheetId="1" refreshError="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5.15"/>
      <sheetName val="5.16-17-18"/>
      <sheetName val="5.19-20-21-22"/>
    </sheetNames>
    <sheetDataSet>
      <sheetData sheetId="0"/>
      <sheetData sheetId="1">
        <row r="28">
          <cell r="D28">
            <v>2002</v>
          </cell>
          <cell r="E28">
            <v>2003</v>
          </cell>
          <cell r="F28">
            <v>2004</v>
          </cell>
          <cell r="G28">
            <v>2005</v>
          </cell>
          <cell r="H28">
            <v>2006</v>
          </cell>
          <cell r="I28">
            <v>2007</v>
          </cell>
          <cell r="J28">
            <v>2008</v>
          </cell>
          <cell r="K28">
            <v>2009</v>
          </cell>
          <cell r="L28">
            <v>2010</v>
          </cell>
          <cell r="M28">
            <v>2011</v>
          </cell>
        </row>
        <row r="33">
          <cell r="H33" t="e">
            <v>#REF!</v>
          </cell>
          <cell r="I33" t="e">
            <v>#REF!</v>
          </cell>
          <cell r="J33" t="e">
            <v>#REF!</v>
          </cell>
          <cell r="K33" t="e">
            <v>#REF!</v>
          </cell>
          <cell r="L33" t="e">
            <v>#REF!</v>
          </cell>
        </row>
      </sheetData>
      <sheetData sheetId="2">
        <row r="25">
          <cell r="Z25">
            <v>2006</v>
          </cell>
        </row>
      </sheetData>
      <sheetData sheetId="3">
        <row r="4">
          <cell r="B4">
            <v>2005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10"/>
      <sheetName val="Fig. 2.11"/>
      <sheetName val="Fig. 2.12"/>
      <sheetName val="Fig. 2.13"/>
      <sheetName val="Fig. 2.14"/>
      <sheetName val="Fig. 2.15"/>
      <sheetName val="Fig. 2.16"/>
      <sheetName val="Fig. 2.17"/>
      <sheetName val="Tab. 4.5"/>
      <sheetName val="Tab. 4.6"/>
      <sheetName val="Tab. 4.7"/>
      <sheetName val="Tab. 4.8"/>
      <sheetName val="Tab. 4.9"/>
      <sheetName val="Fig. 4.28"/>
      <sheetName val="Tab. 4.10"/>
      <sheetName val="Tab. 4.11"/>
      <sheetName val="Tab. 4.12"/>
      <sheetName val="Fig. 5.23"/>
      <sheetName val="Tab. 5.1"/>
      <sheetName val="Fig. 5.24"/>
      <sheetName val="Fig. 5.25"/>
      <sheetName val="Tab. 5.2"/>
      <sheetName val="Fig. 5.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A5">
            <v>1999</v>
          </cell>
          <cell r="B5">
            <v>1225</v>
          </cell>
        </row>
        <row r="6">
          <cell r="A6">
            <v>2000</v>
          </cell>
          <cell r="B6">
            <v>843</v>
          </cell>
        </row>
        <row r="7">
          <cell r="A7">
            <v>2001</v>
          </cell>
          <cell r="B7">
            <v>717</v>
          </cell>
        </row>
        <row r="8">
          <cell r="A8">
            <v>2002</v>
          </cell>
          <cell r="B8">
            <v>724</v>
          </cell>
        </row>
        <row r="9">
          <cell r="A9">
            <v>2003</v>
          </cell>
          <cell r="B9">
            <v>1085</v>
          </cell>
        </row>
        <row r="10">
          <cell r="A10">
            <v>2004</v>
          </cell>
          <cell r="B10">
            <v>989</v>
          </cell>
        </row>
        <row r="11">
          <cell r="A11">
            <v>2005</v>
          </cell>
          <cell r="B11">
            <v>845</v>
          </cell>
        </row>
        <row r="12">
          <cell r="A12">
            <v>2006</v>
          </cell>
          <cell r="B12">
            <v>1021</v>
          </cell>
        </row>
        <row r="13">
          <cell r="A13">
            <v>2007</v>
          </cell>
          <cell r="B13">
            <v>836</v>
          </cell>
        </row>
        <row r="14">
          <cell r="A14">
            <v>2008</v>
          </cell>
          <cell r="B14">
            <v>757</v>
          </cell>
        </row>
        <row r="15">
          <cell r="A15">
            <v>2009</v>
          </cell>
          <cell r="B15">
            <v>632</v>
          </cell>
        </row>
        <row r="16">
          <cell r="A16">
            <v>2010</v>
          </cell>
          <cell r="B16">
            <v>704</v>
          </cell>
        </row>
        <row r="17">
          <cell r="A17">
            <v>2011</v>
          </cell>
          <cell r="B17">
            <v>676</v>
          </cell>
        </row>
        <row r="18">
          <cell r="A18">
            <v>2012</v>
          </cell>
          <cell r="B18">
            <v>675</v>
          </cell>
        </row>
        <row r="19">
          <cell r="A19">
            <v>2013</v>
          </cell>
          <cell r="B19">
            <v>499</v>
          </cell>
        </row>
      </sheetData>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5.1"/>
      <sheetName val="5.2"/>
      <sheetName val="5.3"/>
      <sheetName val="kernset 2010"/>
      <sheetName val="5.4-6"/>
      <sheetName val="5.7-8"/>
      <sheetName val="per deelsector"/>
      <sheetName val="5.9"/>
      <sheetName val="5.11"/>
      <sheetName val="5.12-13"/>
      <sheetName val="5.14"/>
      <sheetName val="5.15"/>
      <sheetName val="5.16"/>
      <sheetName val="5.17-18"/>
      <sheetName val="5.19-20-21"/>
      <sheetName val="5.22-23-24"/>
      <sheetName val="5-25"/>
      <sheetName val="tabel5.1"/>
      <sheetName val="tabel 5.2"/>
      <sheetName val="5-26"/>
      <sheetName val="5-27"/>
      <sheetName val="tabel 5-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LAeq,dag,week,steekproef</v>
          </cell>
          <cell r="E3" t="str">
            <v>doel 2020</v>
          </cell>
          <cell r="F3" t="str">
            <v>doel 2007</v>
          </cell>
        </row>
        <row r="4">
          <cell r="E4">
            <v>15</v>
          </cell>
          <cell r="F4">
            <v>20</v>
          </cell>
        </row>
        <row r="5">
          <cell r="E5">
            <v>15</v>
          </cell>
          <cell r="F5">
            <v>20</v>
          </cell>
        </row>
        <row r="6">
          <cell r="E6">
            <v>15</v>
          </cell>
          <cell r="F6">
            <v>20</v>
          </cell>
        </row>
        <row r="7">
          <cell r="E7">
            <v>15</v>
          </cell>
          <cell r="F7">
            <v>20</v>
          </cell>
        </row>
        <row r="8">
          <cell r="E8">
            <v>15</v>
          </cell>
          <cell r="F8">
            <v>20</v>
          </cell>
        </row>
        <row r="9">
          <cell r="E9">
            <v>15</v>
          </cell>
          <cell r="F9">
            <v>20</v>
          </cell>
        </row>
        <row r="10">
          <cell r="E10">
            <v>15</v>
          </cell>
          <cell r="F10">
            <v>20</v>
          </cell>
        </row>
        <row r="11">
          <cell r="E11">
            <v>15</v>
          </cell>
          <cell r="F11">
            <v>20</v>
          </cell>
        </row>
        <row r="12">
          <cell r="E12">
            <v>15</v>
          </cell>
          <cell r="F12">
            <v>20</v>
          </cell>
        </row>
        <row r="13">
          <cell r="E13">
            <v>15</v>
          </cell>
          <cell r="F13">
            <v>20</v>
          </cell>
        </row>
        <row r="14">
          <cell r="E14">
            <v>15</v>
          </cell>
          <cell r="F14">
            <v>20</v>
          </cell>
        </row>
        <row r="15">
          <cell r="E15">
            <v>15</v>
          </cell>
          <cell r="F15">
            <v>20</v>
          </cell>
        </row>
        <row r="16">
          <cell r="E16">
            <v>15</v>
          </cell>
          <cell r="F16">
            <v>20</v>
          </cell>
        </row>
      </sheetData>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5.1"/>
      <sheetName val="5.2"/>
      <sheetName val="5.3"/>
      <sheetName val="kernset 2010"/>
      <sheetName val="5.4-6"/>
      <sheetName val="5.7"/>
      <sheetName val="5.8-9"/>
      <sheetName val="5.10-11"/>
      <sheetName val="5.12"/>
      <sheetName val="5.13-14"/>
    </sheetNames>
    <sheetDataSet>
      <sheetData sheetId="0"/>
      <sheetData sheetId="1">
        <row r="4">
          <cell r="B4" t="str">
            <v>Transport</v>
          </cell>
          <cell r="C4" t="str">
            <v>Industrie</v>
          </cell>
          <cell r="D4" t="str">
            <v>Andere</v>
          </cell>
        </row>
        <row r="21">
          <cell r="A21" t="str">
            <v>Vlaanderen</v>
          </cell>
        </row>
        <row r="22">
          <cell r="A22" t="str">
            <v>België</v>
          </cell>
        </row>
        <row r="23">
          <cell r="A23" t="str">
            <v>EU-27</v>
          </cell>
        </row>
        <row r="24">
          <cell r="A24" t="str">
            <v>Wereld</v>
          </cell>
        </row>
        <row r="25">
          <cell r="A25" t="str">
            <v>OECD</v>
          </cell>
        </row>
        <row r="36">
          <cell r="B36">
            <v>0.21678658166507822</v>
          </cell>
          <cell r="C36">
            <v>0.4240228060011425</v>
          </cell>
          <cell r="D36">
            <v>0.3591906123337793</v>
          </cell>
        </row>
        <row r="37">
          <cell r="B37">
            <v>0.28247901599535452</v>
          </cell>
          <cell r="C37">
            <v>0.32376075595206671</v>
          </cell>
          <cell r="D37">
            <v>0.39376022805257882</v>
          </cell>
        </row>
        <row r="38">
          <cell r="B38">
            <v>0.30847224128552764</v>
          </cell>
          <cell r="C38">
            <v>0.30847224128552764</v>
          </cell>
          <cell r="D38">
            <v>0.38305551742894473</v>
          </cell>
        </row>
        <row r="39">
          <cell r="B39">
            <v>0.30191489125240334</v>
          </cell>
          <cell r="C39">
            <v>0.31572058171598066</v>
          </cell>
          <cell r="D39">
            <v>0.382364527031616</v>
          </cell>
        </row>
        <row r="40">
          <cell r="B40">
            <v>0.35920468461788579</v>
          </cell>
          <cell r="C40">
            <v>0.25415328327412734</v>
          </cell>
          <cell r="D40">
            <v>0.38664203210798687</v>
          </cell>
        </row>
      </sheetData>
      <sheetData sheetId="2">
        <row r="15">
          <cell r="D15">
            <v>1999</v>
          </cell>
          <cell r="E15">
            <v>2000</v>
          </cell>
          <cell r="F15">
            <v>2001</v>
          </cell>
          <cell r="G15">
            <v>2002</v>
          </cell>
          <cell r="H15">
            <v>2003</v>
          </cell>
          <cell r="I15">
            <v>2004</v>
          </cell>
          <cell r="J15">
            <v>2005</v>
          </cell>
          <cell r="K15">
            <v>2006</v>
          </cell>
          <cell r="L15">
            <v>2007</v>
          </cell>
          <cell r="M15">
            <v>2008</v>
          </cell>
          <cell r="N15">
            <v>2009</v>
          </cell>
          <cell r="O15">
            <v>2010</v>
          </cell>
          <cell r="P15">
            <v>2011</v>
          </cell>
          <cell r="Q15">
            <v>2012</v>
          </cell>
          <cell r="R15">
            <v>2013</v>
          </cell>
        </row>
        <row r="21">
          <cell r="D21">
            <v>1.0209564750134368</v>
          </cell>
          <cell r="E21">
            <v>-0.90425531914893009</v>
          </cell>
          <cell r="F21">
            <v>-0.32206119162642122</v>
          </cell>
          <cell r="G21">
            <v>-0.21540118470650366</v>
          </cell>
          <cell r="H21">
            <v>1.1872638963842355</v>
          </cell>
          <cell r="I21">
            <v>0.48000000000000304</v>
          </cell>
          <cell r="J21">
            <v>-0.42462845010616312</v>
          </cell>
          <cell r="K21">
            <v>0.18593937199276667</v>
          </cell>
          <cell r="L21">
            <v>1.3573789436079382</v>
          </cell>
          <cell r="M21">
            <v>0.87660422239843039</v>
          </cell>
          <cell r="N21">
            <v>-5.6564161649196292</v>
          </cell>
          <cell r="O21">
            <v>7.3472551732144176</v>
          </cell>
          <cell r="P21">
            <v>-1.7281711354122802</v>
          </cell>
          <cell r="Q21">
            <v>3.7665131403309875</v>
          </cell>
        </row>
        <row r="22">
          <cell r="D22">
            <v>-1.5946988719238351</v>
          </cell>
          <cell r="E22">
            <v>0.51987741045198332</v>
          </cell>
          <cell r="F22">
            <v>-0.37606308315821507</v>
          </cell>
          <cell r="G22">
            <v>0.59907081498357218</v>
          </cell>
          <cell r="H22">
            <v>2.4044133917697148</v>
          </cell>
          <cell r="I22">
            <v>0.29154513451272362</v>
          </cell>
          <cell r="J22">
            <v>2.4002388501200742</v>
          </cell>
          <cell r="K22">
            <v>-1.1696279232301945</v>
          </cell>
          <cell r="L22">
            <v>-0.49521229482389778</v>
          </cell>
          <cell r="M22">
            <v>0.56798870595807571</v>
          </cell>
          <cell r="N22">
            <v>-5.3307801593674826</v>
          </cell>
          <cell r="O22">
            <v>11.092598402545653</v>
          </cell>
          <cell r="P22">
            <v>-7.0683065768041073</v>
          </cell>
          <cell r="Q22">
            <v>-1.6625463167158403</v>
          </cell>
        </row>
      </sheetData>
      <sheetData sheetId="3">
        <row r="30">
          <cell r="B30">
            <v>1998</v>
          </cell>
          <cell r="C30">
            <v>1999</v>
          </cell>
          <cell r="D30">
            <v>2000</v>
          </cell>
          <cell r="E30">
            <v>2001</v>
          </cell>
          <cell r="F30">
            <v>2002</v>
          </cell>
          <cell r="G30">
            <v>2003</v>
          </cell>
          <cell r="H30">
            <v>2004</v>
          </cell>
          <cell r="I30">
            <v>2005</v>
          </cell>
          <cell r="J30">
            <v>2006</v>
          </cell>
          <cell r="K30">
            <v>2007</v>
          </cell>
          <cell r="L30">
            <v>2008</v>
          </cell>
          <cell r="M30">
            <v>2009</v>
          </cell>
          <cell r="N30">
            <v>2010</v>
          </cell>
          <cell r="O30">
            <v>2011</v>
          </cell>
        </row>
        <row r="31">
          <cell r="A31" t="str">
            <v>weg</v>
          </cell>
          <cell r="B31">
            <v>103.89496268870337</v>
          </cell>
          <cell r="C31">
            <v>97.353589852993309</v>
          </cell>
          <cell r="D31">
            <v>100.00000000000001</v>
          </cell>
          <cell r="E31">
            <v>95.126021098400415</v>
          </cell>
          <cell r="F31">
            <v>89.641060201206116</v>
          </cell>
          <cell r="G31">
            <v>89.377899392593093</v>
          </cell>
          <cell r="H31">
            <v>85.973158726217392</v>
          </cell>
          <cell r="I31">
            <v>82.108359886758961</v>
          </cell>
          <cell r="J31">
            <v>75.121618582849536</v>
          </cell>
          <cell r="K31">
            <v>67.11273167637097</v>
          </cell>
          <cell r="L31">
            <v>71.920412475605602</v>
          </cell>
          <cell r="M31">
            <v>75.140305349749241</v>
          </cell>
          <cell r="N31">
            <v>75.011495388517488</v>
          </cell>
          <cell r="O31">
            <v>79.560551818852048</v>
          </cell>
        </row>
        <row r="32">
          <cell r="A32" t="str">
            <v>spoor</v>
          </cell>
          <cell r="B32">
            <v>86.636024943324216</v>
          </cell>
          <cell r="C32">
            <v>102.31513628378163</v>
          </cell>
          <cell r="D32">
            <v>100</v>
          </cell>
          <cell r="E32">
            <v>107.19088653488035</v>
          </cell>
          <cell r="F32">
            <v>96.132626248609128</v>
          </cell>
          <cell r="G32">
            <v>92.721360999379215</v>
          </cell>
          <cell r="H32">
            <v>93.506769563428747</v>
          </cell>
          <cell r="I32">
            <v>86.784284819107128</v>
          </cell>
          <cell r="J32">
            <v>85.45269991677641</v>
          </cell>
          <cell r="K32">
            <v>75.484264399638647</v>
          </cell>
          <cell r="L32">
            <v>79.127586355305368</v>
          </cell>
          <cell r="M32">
            <v>101.57020587713174</v>
          </cell>
          <cell r="N32">
            <v>90.276920250079229</v>
          </cell>
          <cell r="O32">
            <v>88.092538433313592</v>
          </cell>
        </row>
        <row r="33">
          <cell r="A33" t="str">
            <v>binnenvaart</v>
          </cell>
          <cell r="B33">
            <v>110.24970484460745</v>
          </cell>
          <cell r="C33">
            <v>106.82843023327581</v>
          </cell>
          <cell r="D33">
            <v>100</v>
          </cell>
          <cell r="E33">
            <v>98.759232798792198</v>
          </cell>
          <cell r="F33">
            <v>96.421609595120771</v>
          </cell>
          <cell r="G33">
            <v>95.364045957425887</v>
          </cell>
          <cell r="H33">
            <v>94.380139728546013</v>
          </cell>
          <cell r="I33">
            <v>95.184323376645139</v>
          </cell>
          <cell r="J33">
            <v>94.845289174486126</v>
          </cell>
          <cell r="K33">
            <v>100.5146351481542</v>
          </cell>
          <cell r="L33">
            <v>100.44031779220389</v>
          </cell>
          <cell r="M33">
            <v>104.03493482731156</v>
          </cell>
          <cell r="N33">
            <v>102.3829201087535</v>
          </cell>
          <cell r="O33">
            <v>104.51611444486413</v>
          </cell>
        </row>
      </sheetData>
      <sheetData sheetId="4"/>
      <sheetData sheetId="5">
        <row r="8">
          <cell r="A8" t="str">
            <v>Huishoudens</v>
          </cell>
          <cell r="R8">
            <v>-0.16379387531055764</v>
          </cell>
        </row>
        <row r="9">
          <cell r="A9" t="str">
            <v>Industrie</v>
          </cell>
          <cell r="R9">
            <v>-0.19860136481360746</v>
          </cell>
        </row>
        <row r="10">
          <cell r="A10" t="str">
            <v>Energie</v>
          </cell>
          <cell r="R10">
            <v>-0.19883216733500855</v>
          </cell>
        </row>
        <row r="11">
          <cell r="A11" t="str">
            <v>Landbouw</v>
          </cell>
          <cell r="R11">
            <v>-0.1013335560974914</v>
          </cell>
        </row>
        <row r="12">
          <cell r="A12" t="str">
            <v>Transport</v>
          </cell>
          <cell r="R12">
            <v>1.5499202725151335E-2</v>
          </cell>
        </row>
        <row r="13">
          <cell r="A13" t="str">
            <v>Handel &amp; diensten</v>
          </cell>
          <cell r="R13">
            <v>-0.10009124855117082</v>
          </cell>
        </row>
        <row r="14">
          <cell r="A14" t="str">
            <v>Natuur &amp; tuinen</v>
          </cell>
          <cell r="R14">
            <v>-0.21441095621852527</v>
          </cell>
        </row>
        <row r="43">
          <cell r="B43" t="str">
            <v>weg</v>
          </cell>
          <cell r="C43" t="str">
            <v>CO2</v>
          </cell>
          <cell r="S43">
            <v>0.92241516425449388</v>
          </cell>
        </row>
        <row r="44">
          <cell r="B44" t="str">
            <v>binnenvaart</v>
          </cell>
          <cell r="S44">
            <v>3.824873432310217E-2</v>
          </cell>
        </row>
        <row r="45">
          <cell r="B45" t="str">
            <v>binnenlandse zeevaart</v>
          </cell>
          <cell r="S45">
            <v>3.1567884587771933E-2</v>
          </cell>
        </row>
        <row r="46">
          <cell r="B46" t="str">
            <v>spoor</v>
          </cell>
          <cell r="S46">
            <v>7.7682168346319682E-3</v>
          </cell>
        </row>
        <row r="47">
          <cell r="B47" t="str">
            <v>weg</v>
          </cell>
          <cell r="C47" t="str">
            <v>CH4</v>
          </cell>
          <cell r="S47">
            <v>0.94199933004805847</v>
          </cell>
        </row>
        <row r="48">
          <cell r="B48" t="str">
            <v>binnenvaart</v>
          </cell>
          <cell r="S48">
            <v>2.3586130794228003E-2</v>
          </cell>
        </row>
        <row r="49">
          <cell r="B49" t="str">
            <v>binnenlandse zeevaart</v>
          </cell>
          <cell r="S49">
            <v>2.0977099485384187E-2</v>
          </cell>
        </row>
        <row r="50">
          <cell r="B50" t="str">
            <v>spoor</v>
          </cell>
          <cell r="S50">
            <v>1.3437439672329304E-2</v>
          </cell>
        </row>
        <row r="51">
          <cell r="B51" t="str">
            <v>weg</v>
          </cell>
          <cell r="C51" t="str">
            <v>N2O</v>
          </cell>
          <cell r="S51">
            <v>0.92506804804292908</v>
          </cell>
        </row>
        <row r="52">
          <cell r="B52" t="str">
            <v>binnenvaart</v>
          </cell>
          <cell r="S52">
            <v>3.9638084322049801E-2</v>
          </cell>
        </row>
        <row r="53">
          <cell r="B53" t="str">
            <v>binnenlandse zeevaart</v>
          </cell>
          <cell r="S53">
            <v>3.2723319188048446E-2</v>
          </cell>
        </row>
        <row r="54">
          <cell r="B54" t="str">
            <v>spoor</v>
          </cell>
          <cell r="S54">
            <v>2.5705484469727273E-3</v>
          </cell>
        </row>
        <row r="65">
          <cell r="D65">
            <v>2000</v>
          </cell>
          <cell r="E65">
            <v>2001</v>
          </cell>
          <cell r="F65">
            <v>2002</v>
          </cell>
          <cell r="G65">
            <v>2003</v>
          </cell>
          <cell r="H65">
            <v>2004</v>
          </cell>
          <cell r="I65">
            <v>2005</v>
          </cell>
          <cell r="J65">
            <v>2006</v>
          </cell>
          <cell r="K65">
            <v>2007</v>
          </cell>
          <cell r="L65">
            <v>2008</v>
          </cell>
          <cell r="M65">
            <v>2009</v>
          </cell>
          <cell r="N65">
            <v>2010</v>
          </cell>
          <cell r="O65">
            <v>2011</v>
          </cell>
        </row>
        <row r="66">
          <cell r="A66" t="str">
            <v>Huishoudens</v>
          </cell>
          <cell r="D66">
            <v>100</v>
          </cell>
          <cell r="E66">
            <v>107.89746178974916</v>
          </cell>
          <cell r="F66">
            <v>101.58305232931538</v>
          </cell>
          <cell r="G66">
            <v>112.57009375052007</v>
          </cell>
          <cell r="H66">
            <v>105.81492377807243</v>
          </cell>
          <cell r="I66">
            <v>104.56174470370917</v>
          </cell>
          <cell r="J66">
            <v>99.969752536148292</v>
          </cell>
          <cell r="K66">
            <v>94.543203446378499</v>
          </cell>
          <cell r="L66">
            <v>99.109726691834027</v>
          </cell>
          <cell r="M66">
            <v>99.756445841622948</v>
          </cell>
          <cell r="N66">
            <v>107.02443817710933</v>
          </cell>
          <cell r="O66">
            <v>83.62061246894423</v>
          </cell>
        </row>
        <row r="67">
          <cell r="A67" t="str">
            <v>Industrie</v>
          </cell>
          <cell r="D67">
            <v>99.999999999999986</v>
          </cell>
          <cell r="E67">
            <v>96.462789589383377</v>
          </cell>
          <cell r="F67">
            <v>97.354948839456313</v>
          </cell>
          <cell r="G67">
            <v>93.652901143757902</v>
          </cell>
          <cell r="H67">
            <v>99.102014029859291</v>
          </cell>
          <cell r="I67">
            <v>96.930421671967977</v>
          </cell>
          <cell r="J67">
            <v>92.549181707832304</v>
          </cell>
          <cell r="K67">
            <v>87.541346749686895</v>
          </cell>
          <cell r="L67">
            <v>85.113042658766844</v>
          </cell>
          <cell r="M67">
            <v>73.29962382604964</v>
          </cell>
          <cell r="N67">
            <v>83.223039133856929</v>
          </cell>
          <cell r="O67">
            <v>80.139863518639245</v>
          </cell>
        </row>
        <row r="68">
          <cell r="A68" t="str">
            <v>Energie</v>
          </cell>
          <cell r="D68">
            <v>99.999999999999986</v>
          </cell>
          <cell r="E68">
            <v>95.131159563733647</v>
          </cell>
          <cell r="F68">
            <v>100.027949664993</v>
          </cell>
          <cell r="G68">
            <v>104.64273130205498</v>
          </cell>
          <cell r="H68">
            <v>102.87529771873214</v>
          </cell>
          <cell r="I68">
            <v>102.89040128666201</v>
          </cell>
          <cell r="J68">
            <v>98.713931777059841</v>
          </cell>
          <cell r="K68">
            <v>100.12764008232803</v>
          </cell>
          <cell r="L68">
            <v>95.187180408297522</v>
          </cell>
          <cell r="M68">
            <v>94.355150093520223</v>
          </cell>
          <cell r="N68">
            <v>95.56793370242562</v>
          </cell>
          <cell r="O68">
            <v>80.116783266499155</v>
          </cell>
        </row>
        <row r="69">
          <cell r="A69" t="str">
            <v>Landbouw</v>
          </cell>
          <cell r="D69">
            <v>100</v>
          </cell>
          <cell r="E69">
            <v>97.915283086010092</v>
          </cell>
          <cell r="F69">
            <v>96.600993507062086</v>
          </cell>
          <cell r="G69">
            <v>93.722573734840239</v>
          </cell>
          <cell r="H69">
            <v>93.821272310897115</v>
          </cell>
          <cell r="I69">
            <v>92.127983101050475</v>
          </cell>
          <cell r="J69">
            <v>90.825143862083124</v>
          </cell>
          <cell r="K69">
            <v>88.98392324108687</v>
          </cell>
          <cell r="L69">
            <v>86.329245826037393</v>
          </cell>
          <cell r="M69">
            <v>87.616445371138155</v>
          </cell>
          <cell r="N69">
            <v>90.332154628030537</v>
          </cell>
          <cell r="O69">
            <v>89.866644390250869</v>
          </cell>
        </row>
        <row r="70">
          <cell r="A70" t="str">
            <v>Handel &amp; diensten</v>
          </cell>
          <cell r="D70">
            <v>100</v>
          </cell>
          <cell r="E70">
            <v>105.98256544505503</v>
          </cell>
          <cell r="F70">
            <v>104.75527462761828</v>
          </cell>
          <cell r="G70">
            <v>108.99620850343017</v>
          </cell>
          <cell r="H70">
            <v>111.92669801348588</v>
          </cell>
          <cell r="I70">
            <v>108.75008559039227</v>
          </cell>
          <cell r="J70">
            <v>99.387741071503783</v>
          </cell>
          <cell r="K70">
            <v>96.453403055233807</v>
          </cell>
          <cell r="L70">
            <v>103.46845793391772</v>
          </cell>
          <cell r="M70">
            <v>108.04710935744953</v>
          </cell>
          <cell r="N70">
            <v>111.89234287167227</v>
          </cell>
          <cell r="O70">
            <v>89.990875144882907</v>
          </cell>
        </row>
        <row r="71">
          <cell r="A71" t="str">
            <v>Natuur &amp; tuinen</v>
          </cell>
          <cell r="D71">
            <v>100</v>
          </cell>
          <cell r="E71">
            <v>140.85170483257525</v>
          </cell>
          <cell r="F71">
            <v>94.710486155159813</v>
          </cell>
          <cell r="G71">
            <v>106.57416763823601</v>
          </cell>
          <cell r="H71">
            <v>79.775839136514463</v>
          </cell>
          <cell r="I71">
            <v>83.555462201946057</v>
          </cell>
          <cell r="J71">
            <v>75.000041144869172</v>
          </cell>
          <cell r="K71">
            <v>63.485421522865387</v>
          </cell>
          <cell r="L71">
            <v>61.549787741780236</v>
          </cell>
          <cell r="M71">
            <v>73.678369164756404</v>
          </cell>
          <cell r="N71">
            <v>76.117485504860369</v>
          </cell>
          <cell r="O71">
            <v>78.558904378147474</v>
          </cell>
        </row>
        <row r="72">
          <cell r="A72" t="str">
            <v>Goederenvervoer (excl.luchtvervoer)</v>
          </cell>
          <cell r="D72">
            <v>100</v>
          </cell>
          <cell r="E72">
            <v>101.09966942503073</v>
          </cell>
          <cell r="F72">
            <v>102.12335918612114</v>
          </cell>
          <cell r="G72">
            <v>104.89495178720435</v>
          </cell>
          <cell r="H72">
            <v>106.39113636540898</v>
          </cell>
          <cell r="I72">
            <v>107.44083347774304</v>
          </cell>
          <cell r="J72">
            <v>106.65473979267922</v>
          </cell>
          <cell r="K72">
            <v>109.19366690031862</v>
          </cell>
          <cell r="L72">
            <v>112.34130454948713</v>
          </cell>
          <cell r="M72">
            <v>94.956792819497721</v>
          </cell>
          <cell r="N72">
            <v>116.71149357924446</v>
          </cell>
          <cell r="O72">
            <v>116.9241583709908</v>
          </cell>
        </row>
        <row r="73">
          <cell r="A73" t="str">
            <v>Personenvervoer</v>
          </cell>
          <cell r="D73">
            <v>100</v>
          </cell>
          <cell r="E73">
            <v>98.917643906189511</v>
          </cell>
          <cell r="F73">
            <v>97.852432518105402</v>
          </cell>
          <cell r="G73">
            <v>97.915273105245831</v>
          </cell>
          <cell r="H73">
            <v>97.691835511330069</v>
          </cell>
          <cell r="I73">
            <v>96.143960443229318</v>
          </cell>
          <cell r="J73">
            <v>96.762592593950586</v>
          </cell>
          <cell r="K73">
            <v>96.269227713588606</v>
          </cell>
          <cell r="L73">
            <v>95.420563170194143</v>
          </cell>
          <cell r="M73">
            <v>93.886386095869753</v>
          </cell>
          <cell r="N73">
            <v>90.095939123687145</v>
          </cell>
          <cell r="O73">
            <v>90.101514173425116</v>
          </cell>
        </row>
      </sheetData>
      <sheetData sheetId="6">
        <row r="4">
          <cell r="F4" t="str">
            <v>weg</v>
          </cell>
          <cell r="G4" t="str">
            <v>binnenvaart</v>
          </cell>
          <cell r="H4" t="str">
            <v>spoor</v>
          </cell>
        </row>
        <row r="9">
          <cell r="A9">
            <v>2000</v>
          </cell>
          <cell r="F9">
            <v>0.16785778523657952</v>
          </cell>
          <cell r="G9">
            <v>5.4681857825071317E-2</v>
          </cell>
          <cell r="H9">
            <v>1.5032891422789223E-2</v>
          </cell>
        </row>
        <row r="10">
          <cell r="A10">
            <v>2001</v>
          </cell>
          <cell r="F10">
            <v>0.16181740720518062</v>
          </cell>
          <cell r="G10">
            <v>5.4596134784686966E-2</v>
          </cell>
          <cell r="H10">
            <v>1.3906440188221297E-2</v>
          </cell>
        </row>
        <row r="11">
          <cell r="A11">
            <v>2002</v>
          </cell>
          <cell r="F11">
            <v>0.15439810070819249</v>
          </cell>
          <cell r="G11">
            <v>5.4066088902109254E-2</v>
          </cell>
          <cell r="H11">
            <v>1.2644854889562507E-2</v>
          </cell>
        </row>
        <row r="12">
          <cell r="A12">
            <v>2003</v>
          </cell>
          <cell r="F12">
            <v>0.15643804983819798</v>
          </cell>
          <cell r="G12">
            <v>5.3726551761298258E-2</v>
          </cell>
          <cell r="H12">
            <v>1.3141770893184156E-2</v>
          </cell>
        </row>
        <row r="13">
          <cell r="A13">
            <v>2004</v>
          </cell>
          <cell r="F13">
            <v>0.15185347587516715</v>
          </cell>
          <cell r="G13">
            <v>5.3384383449342571E-2</v>
          </cell>
          <cell r="H13">
            <v>1.2754181624336277E-2</v>
          </cell>
        </row>
        <row r="14">
          <cell r="A14">
            <v>2005</v>
          </cell>
          <cell r="F14">
            <v>0.14718865807071707</v>
          </cell>
          <cell r="G14">
            <v>5.3204199498865068E-2</v>
          </cell>
          <cell r="H14">
            <v>1.2663664097328317E-2</v>
          </cell>
        </row>
        <row r="15">
          <cell r="A15">
            <v>2006</v>
          </cell>
          <cell r="F15">
            <v>0.1333205649877412</v>
          </cell>
          <cell r="G15">
            <v>5.1699830956250352E-2</v>
          </cell>
          <cell r="H15">
            <v>1.6105915648834141E-2</v>
          </cell>
        </row>
        <row r="16">
          <cell r="A16">
            <v>2007</v>
          </cell>
          <cell r="F16">
            <v>0.11949228528818646</v>
          </cell>
          <cell r="G16">
            <v>5.1787986654981841E-2</v>
          </cell>
          <cell r="H16">
            <v>2.0272521855738405E-2</v>
          </cell>
        </row>
        <row r="17">
          <cell r="A17">
            <v>2008</v>
          </cell>
          <cell r="F17">
            <v>0.13110846406530408</v>
          </cell>
          <cell r="G17">
            <v>5.1342494911809991E-2</v>
          </cell>
          <cell r="H17">
            <v>1.906952463818674E-2</v>
          </cell>
        </row>
        <row r="18">
          <cell r="A18">
            <v>2009</v>
          </cell>
          <cell r="F18">
            <v>0.12249340819310951</v>
          </cell>
          <cell r="G18">
            <v>5.115552571594497E-2</v>
          </cell>
          <cell r="H18">
            <v>1.7145782820699718E-2</v>
          </cell>
        </row>
        <row r="19">
          <cell r="A19">
            <v>2010</v>
          </cell>
          <cell r="F19">
            <v>0.14281518739081084</v>
          </cell>
          <cell r="G19">
            <v>4.9282121495857367E-2</v>
          </cell>
          <cell r="H19">
            <v>1.7571943598696266E-2</v>
          </cell>
        </row>
        <row r="20">
          <cell r="A20">
            <v>2011</v>
          </cell>
          <cell r="F20">
            <v>0.15405869396198588</v>
          </cell>
          <cell r="G20">
            <v>5.1057095730877224E-2</v>
          </cell>
          <cell r="H20">
            <v>1.6543399739975553E-2</v>
          </cell>
        </row>
      </sheetData>
      <sheetData sheetId="7">
        <row r="46">
          <cell r="B46">
            <v>1990</v>
          </cell>
          <cell r="C46">
            <v>1995</v>
          </cell>
          <cell r="D46">
            <v>1996</v>
          </cell>
          <cell r="E46">
            <v>2000</v>
          </cell>
          <cell r="F46">
            <v>2001</v>
          </cell>
          <cell r="G46">
            <v>2002</v>
          </cell>
          <cell r="H46">
            <v>2003</v>
          </cell>
          <cell r="I46">
            <v>2004</v>
          </cell>
          <cell r="J46">
            <v>2005</v>
          </cell>
          <cell r="K46">
            <v>2006</v>
          </cell>
          <cell r="L46">
            <v>2007</v>
          </cell>
          <cell r="M46">
            <v>2008</v>
          </cell>
          <cell r="N46">
            <v>2009</v>
          </cell>
          <cell r="O46">
            <v>2010</v>
          </cell>
          <cell r="P46">
            <v>2011</v>
          </cell>
        </row>
        <row r="69">
          <cell r="B69">
            <v>1990</v>
          </cell>
          <cell r="C69" t="str">
            <v>…</v>
          </cell>
          <cell r="D69">
            <v>1995</v>
          </cell>
          <cell r="E69" t="str">
            <v>…</v>
          </cell>
          <cell r="F69">
            <v>2000</v>
          </cell>
          <cell r="G69">
            <v>2001</v>
          </cell>
          <cell r="H69">
            <v>2002</v>
          </cell>
          <cell r="I69">
            <v>2003</v>
          </cell>
          <cell r="J69">
            <v>2004</v>
          </cell>
          <cell r="K69">
            <v>2005</v>
          </cell>
          <cell r="L69">
            <v>2006</v>
          </cell>
          <cell r="M69">
            <v>2007</v>
          </cell>
          <cell r="N69">
            <v>2008</v>
          </cell>
          <cell r="O69">
            <v>2009</v>
          </cell>
          <cell r="P69">
            <v>2010</v>
          </cell>
          <cell r="Q69">
            <v>2011</v>
          </cell>
          <cell r="R69">
            <v>2012</v>
          </cell>
        </row>
        <row r="70">
          <cell r="A70" t="str">
            <v>weg</v>
          </cell>
          <cell r="B70">
            <v>60543.24175026</v>
          </cell>
          <cell r="D70">
            <v>51611.109341809999</v>
          </cell>
          <cell r="F70">
            <v>27897.5346382518</v>
          </cell>
          <cell r="G70">
            <v>24488.519632787898</v>
          </cell>
          <cell r="H70">
            <v>21200.0610671705</v>
          </cell>
          <cell r="I70">
            <v>18738.1707386864</v>
          </cell>
          <cell r="J70">
            <v>16337.3456576265</v>
          </cell>
          <cell r="K70">
            <v>13984.807274717699</v>
          </cell>
          <cell r="L70">
            <v>12055.4082802595</v>
          </cell>
          <cell r="M70">
            <v>9877.9595597087009</v>
          </cell>
          <cell r="N70">
            <v>7042.7078570125004</v>
          </cell>
          <cell r="O70">
            <v>6056.4072213751397</v>
          </cell>
          <cell r="P70">
            <v>6163.9110000000001</v>
          </cell>
          <cell r="Q70">
            <v>5959.2133413053398</v>
          </cell>
          <cell r="R70">
            <v>5135.2719999999999</v>
          </cell>
        </row>
        <row r="71">
          <cell r="A71" t="str">
            <v>binnenvaart</v>
          </cell>
          <cell r="B71">
            <v>165.08843789191801</v>
          </cell>
          <cell r="C71">
            <v>156.20784047114</v>
          </cell>
          <cell r="D71">
            <v>147.327243050362</v>
          </cell>
          <cell r="E71">
            <v>159.432688194207</v>
          </cell>
          <cell r="F71">
            <v>171.53813333805201</v>
          </cell>
          <cell r="G71">
            <v>173.01993712754299</v>
          </cell>
          <cell r="H71">
            <v>173.72817054535901</v>
          </cell>
          <cell r="I71">
            <v>171.396054999526</v>
          </cell>
          <cell r="J71">
            <v>171.87631279356</v>
          </cell>
          <cell r="K71">
            <v>160.91710210498201</v>
          </cell>
          <cell r="L71">
            <v>150.67662246921299</v>
          </cell>
          <cell r="M71">
            <v>147.611293920279</v>
          </cell>
          <cell r="N71">
            <v>140.615735149638</v>
          </cell>
          <cell r="O71">
            <v>108.21525206489299</v>
          </cell>
          <cell r="P71">
            <v>118.296901345081</v>
          </cell>
          <cell r="Q71">
            <v>119.136307982405</v>
          </cell>
          <cell r="R71">
            <v>110.3331</v>
          </cell>
        </row>
        <row r="72">
          <cell r="A72" t="str">
            <v>binnenlandse zeevaart</v>
          </cell>
          <cell r="B72">
            <v>126.901012370806</v>
          </cell>
          <cell r="C72">
            <v>124.96423528860601</v>
          </cell>
          <cell r="D72">
            <v>123.027458206406</v>
          </cell>
          <cell r="E72">
            <v>122.800646444877</v>
          </cell>
          <cell r="F72">
            <v>122.573834683348</v>
          </cell>
          <cell r="G72">
            <v>118.324201782662</v>
          </cell>
          <cell r="H72">
            <v>116.82471532558201</v>
          </cell>
          <cell r="I72">
            <v>115.449402154754</v>
          </cell>
          <cell r="J72">
            <v>119.999148888356</v>
          </cell>
          <cell r="K72">
            <v>119.607603706319</v>
          </cell>
          <cell r="L72">
            <v>115.950984779867</v>
          </cell>
          <cell r="M72">
            <v>133.65955189009</v>
          </cell>
          <cell r="N72">
            <v>135.30756543090399</v>
          </cell>
          <cell r="O72">
            <v>117.32909815642201</v>
          </cell>
          <cell r="P72">
            <v>137.02580669635199</v>
          </cell>
          <cell r="Q72">
            <v>133.95391218754</v>
          </cell>
          <cell r="R72">
            <v>128.98410000000001</v>
          </cell>
        </row>
        <row r="73">
          <cell r="A73" t="str">
            <v>spoor</v>
          </cell>
          <cell r="B73">
            <v>252.013042489649</v>
          </cell>
          <cell r="C73">
            <v>228.82398922555049</v>
          </cell>
          <cell r="D73">
            <v>205.63493596145199</v>
          </cell>
          <cell r="E73">
            <v>186.598353623067</v>
          </cell>
          <cell r="F73">
            <v>167.56177128468201</v>
          </cell>
          <cell r="G73">
            <v>142.35546486234901</v>
          </cell>
          <cell r="H73">
            <v>111.897805474577</v>
          </cell>
          <cell r="I73">
            <v>99.7364855411126</v>
          </cell>
          <cell r="J73">
            <v>84.698046910503095</v>
          </cell>
          <cell r="K73">
            <v>60.8436756920877</v>
          </cell>
          <cell r="L73">
            <v>78.3641987083152</v>
          </cell>
          <cell r="M73">
            <v>90.877916350407006</v>
          </cell>
          <cell r="N73">
            <v>85.5391382689549</v>
          </cell>
          <cell r="O73">
            <v>63.4347074735512</v>
          </cell>
          <cell r="P73">
            <v>57.007570118878199</v>
          </cell>
          <cell r="Q73">
            <v>56.232060356770603</v>
          </cell>
          <cell r="R73">
            <v>50.189</v>
          </cell>
        </row>
        <row r="74">
          <cell r="A74" t="str">
            <v>luchtvaart</v>
          </cell>
          <cell r="B74">
            <v>572.88962057954495</v>
          </cell>
          <cell r="C74">
            <v>682.7765450293</v>
          </cell>
          <cell r="D74">
            <v>792.66346947905504</v>
          </cell>
          <cell r="E74">
            <v>698.02990048202901</v>
          </cell>
          <cell r="F74">
            <v>603.39633148500297</v>
          </cell>
          <cell r="G74">
            <v>573.31573151909299</v>
          </cell>
          <cell r="H74">
            <v>539.567022001954</v>
          </cell>
          <cell r="I74">
            <v>538.07093074084503</v>
          </cell>
          <cell r="J74">
            <v>494.84061012225601</v>
          </cell>
          <cell r="K74">
            <v>487.222325686771</v>
          </cell>
          <cell r="L74">
            <v>487.61628592432101</v>
          </cell>
          <cell r="M74">
            <v>498.77402426405502</v>
          </cell>
          <cell r="N74">
            <v>487.20270794089902</v>
          </cell>
          <cell r="O74">
            <v>408.80003130824298</v>
          </cell>
          <cell r="P74">
            <v>378.289174477183</v>
          </cell>
          <cell r="Q74">
            <v>389.56628484772199</v>
          </cell>
          <cell r="R74">
            <v>372.18380000000002</v>
          </cell>
        </row>
        <row r="84">
          <cell r="A84" t="str">
            <v>weg</v>
          </cell>
          <cell r="B84">
            <v>8794.5476667099992</v>
          </cell>
          <cell r="D84">
            <v>8209.9979073750001</v>
          </cell>
          <cell r="F84">
            <v>1967.0169472</v>
          </cell>
          <cell r="G84">
            <v>1792.30887896223</v>
          </cell>
          <cell r="H84">
            <v>370.96850275538998</v>
          </cell>
          <cell r="I84">
            <v>347.61504019456999</v>
          </cell>
          <cell r="J84">
            <v>321.41832799484001</v>
          </cell>
          <cell r="K84">
            <v>233.10076043943701</v>
          </cell>
          <cell r="L84">
            <v>177.57870423125999</v>
          </cell>
          <cell r="M84">
            <v>69.572727494080993</v>
          </cell>
          <cell r="N84">
            <v>68.613077597930001</v>
          </cell>
          <cell r="O84">
            <v>62.737671473159999</v>
          </cell>
          <cell r="P84">
            <v>65.753081740750005</v>
          </cell>
          <cell r="Q84">
            <v>65.753081740750005</v>
          </cell>
          <cell r="R84">
            <v>64.865549999999999</v>
          </cell>
        </row>
        <row r="85">
          <cell r="A85" t="str">
            <v>binnenvaart</v>
          </cell>
          <cell r="B85">
            <v>198.031463830907</v>
          </cell>
          <cell r="C85">
            <v>202.863775418107</v>
          </cell>
          <cell r="D85">
            <v>207.69608700530699</v>
          </cell>
          <cell r="E85">
            <v>245.520822559534</v>
          </cell>
          <cell r="F85">
            <v>283.345558113761</v>
          </cell>
          <cell r="G85">
            <v>294.24548658276802</v>
          </cell>
          <cell r="H85">
            <v>304.19685322080801</v>
          </cell>
          <cell r="I85">
            <v>309.19111673460702</v>
          </cell>
          <cell r="J85">
            <v>319.73267349831002</v>
          </cell>
          <cell r="K85">
            <v>310.54039443553199</v>
          </cell>
          <cell r="L85">
            <v>300.54091385354201</v>
          </cell>
          <cell r="M85">
            <v>304.18848927857601</v>
          </cell>
          <cell r="N85">
            <v>150.35704407910899</v>
          </cell>
          <cell r="O85">
            <v>121.752253404656</v>
          </cell>
          <cell r="P85">
            <v>139.05654478850499</v>
          </cell>
          <cell r="Q85">
            <v>1.46641552401183</v>
          </cell>
          <cell r="R85">
            <v>1.4230769999999999</v>
          </cell>
        </row>
        <row r="86">
          <cell r="A86" t="str">
            <v>binnenlandse zeevaart</v>
          </cell>
          <cell r="B86">
            <v>1021.19889756536</v>
          </cell>
          <cell r="D86">
            <v>1001.59697352824</v>
          </cell>
          <cell r="F86">
            <v>1009.95051993909</v>
          </cell>
          <cell r="G86">
            <v>1010.19100634029</v>
          </cell>
          <cell r="H86">
            <v>999.81426472058195</v>
          </cell>
          <cell r="I86">
            <v>1000.98203769499</v>
          </cell>
          <cell r="J86">
            <v>1075.8268620290701</v>
          </cell>
          <cell r="K86">
            <v>1082.45083093419</v>
          </cell>
          <cell r="L86">
            <v>1042.16202638712</v>
          </cell>
          <cell r="M86">
            <v>1177.6632004641699</v>
          </cell>
          <cell r="N86">
            <v>1174.78910542587</v>
          </cell>
          <cell r="O86">
            <v>1046.0158640069301</v>
          </cell>
          <cell r="P86">
            <v>1134.7915781516699</v>
          </cell>
          <cell r="Q86">
            <v>935.56375355500597</v>
          </cell>
          <cell r="R86">
            <v>724.09249999999997</v>
          </cell>
        </row>
        <row r="87">
          <cell r="A87" t="str">
            <v>spoor</v>
          </cell>
          <cell r="B87">
            <v>132.44622469334499</v>
          </cell>
          <cell r="C87">
            <v>107.54478581259573</v>
          </cell>
          <cell r="D87">
            <v>82.643346931846494</v>
          </cell>
          <cell r="E87">
            <v>50.741659288321046</v>
          </cell>
          <cell r="F87">
            <v>18.8399716447956</v>
          </cell>
          <cell r="G87">
            <v>16.329427951996699</v>
          </cell>
          <cell r="H87">
            <v>14.6900982772249</v>
          </cell>
          <cell r="I87">
            <v>2.0825164557940199</v>
          </cell>
          <cell r="J87">
            <v>2.07322908997434</v>
          </cell>
          <cell r="K87">
            <v>2.2421425697874899</v>
          </cell>
          <cell r="L87">
            <v>2.75750028256292</v>
          </cell>
          <cell r="M87">
            <v>3.0916096109640998</v>
          </cell>
          <cell r="N87">
            <v>2.9469726403533598</v>
          </cell>
          <cell r="O87">
            <v>0.453697292647121</v>
          </cell>
          <cell r="P87">
            <v>0.43265734542600298</v>
          </cell>
          <cell r="Q87">
            <v>0.42536292562526701</v>
          </cell>
          <cell r="R87">
            <v>0.38600000000000001</v>
          </cell>
        </row>
        <row r="88">
          <cell r="A88" t="str">
            <v>luchtvaart</v>
          </cell>
          <cell r="B88">
            <v>88.922706048910001</v>
          </cell>
          <cell r="C88">
            <v>100.4530289474875</v>
          </cell>
          <cell r="D88">
            <v>111.98335184606501</v>
          </cell>
          <cell r="E88">
            <v>130.39495001381201</v>
          </cell>
          <cell r="F88">
            <v>148.80654818155901</v>
          </cell>
          <cell r="G88">
            <v>139.314424930125</v>
          </cell>
          <cell r="H88">
            <v>117.85094293642</v>
          </cell>
          <cell r="I88">
            <v>122.959549046494</v>
          </cell>
          <cell r="J88">
            <v>123.357087748149</v>
          </cell>
          <cell r="K88">
            <v>122.540568898896</v>
          </cell>
          <cell r="L88">
            <v>122.648592523703</v>
          </cell>
          <cell r="M88">
            <v>127.82378862329401</v>
          </cell>
          <cell r="N88">
            <v>122.117877444515</v>
          </cell>
          <cell r="O88">
            <v>107.890829409323</v>
          </cell>
          <cell r="P88">
            <v>106.853655047055</v>
          </cell>
          <cell r="Q88">
            <v>110.66866579659801</v>
          </cell>
          <cell r="R88">
            <v>107.2841</v>
          </cell>
        </row>
      </sheetData>
      <sheetData sheetId="8">
        <row r="5">
          <cell r="A5">
            <v>2011</v>
          </cell>
          <cell r="B5" t="str">
            <v>benzeen</v>
          </cell>
          <cell r="C5" t="str">
            <v>CO</v>
          </cell>
          <cell r="D5" t="str">
            <v>formaldehyde</v>
          </cell>
          <cell r="E5" t="str">
            <v>NMVOS</v>
          </cell>
          <cell r="F5" t="str">
            <v>NOx</v>
          </cell>
          <cell r="G5" t="str">
            <v>SOx als SO2</v>
          </cell>
          <cell r="J5" t="str">
            <v>stof (totaal)</v>
          </cell>
          <cell r="K5" t="str">
            <v>tolueen</v>
          </cell>
          <cell r="L5" t="str">
            <v>totale PAK's</v>
          </cell>
          <cell r="M5" t="str">
            <v>xyleen-isomeren</v>
          </cell>
          <cell r="N5" t="str">
            <v>NH3</v>
          </cell>
        </row>
        <row r="6">
          <cell r="A6" t="str">
            <v>wegvervoer</v>
          </cell>
        </row>
        <row r="8">
          <cell r="B8">
            <v>155</v>
          </cell>
          <cell r="C8">
            <v>37739</v>
          </cell>
          <cell r="D8">
            <v>221</v>
          </cell>
          <cell r="E8">
            <v>5135.2719999999999</v>
          </cell>
          <cell r="F8">
            <v>56677.332538068178</v>
          </cell>
          <cell r="G8">
            <v>64.865549999999999</v>
          </cell>
          <cell r="J8">
            <v>4500.0879234124977</v>
          </cell>
          <cell r="K8">
            <v>294</v>
          </cell>
          <cell r="L8">
            <v>74.772908955262494</v>
          </cell>
          <cell r="M8">
            <v>306.527814940268</v>
          </cell>
          <cell r="N8">
            <v>505</v>
          </cell>
        </row>
      </sheetData>
      <sheetData sheetId="9">
        <row r="5">
          <cell r="U5" t="str">
            <v>totaal stof</v>
          </cell>
          <cell r="Z5" t="str">
            <v xml:space="preserve">    waarvan PM 10</v>
          </cell>
          <cell r="AE5" t="str">
            <v xml:space="preserve">    waarvan PM 2,5</v>
          </cell>
        </row>
        <row r="6">
          <cell r="U6">
            <v>1995</v>
          </cell>
          <cell r="V6">
            <v>2000</v>
          </cell>
          <cell r="W6">
            <v>2005</v>
          </cell>
          <cell r="X6">
            <v>2010</v>
          </cell>
          <cell r="Y6">
            <v>2012</v>
          </cell>
          <cell r="Z6">
            <v>1995</v>
          </cell>
          <cell r="AA6">
            <v>2000</v>
          </cell>
          <cell r="AB6">
            <v>2005</v>
          </cell>
          <cell r="AC6">
            <v>2010</v>
          </cell>
          <cell r="AD6">
            <v>2012</v>
          </cell>
          <cell r="AE6">
            <v>1995</v>
          </cell>
          <cell r="AF6">
            <v>2000</v>
          </cell>
          <cell r="AG6">
            <v>2005</v>
          </cell>
          <cell r="AH6">
            <v>2010</v>
          </cell>
          <cell r="AI6">
            <v>2012</v>
          </cell>
        </row>
        <row r="19">
          <cell r="AH19" t="str">
            <v>totaal stof</v>
          </cell>
          <cell r="AM19" t="str">
            <v>waarvan PM 10</v>
          </cell>
          <cell r="AR19" t="str">
            <v xml:space="preserve">    waarvan PM 2,5</v>
          </cell>
        </row>
        <row r="20">
          <cell r="AH20">
            <v>1995</v>
          </cell>
          <cell r="AI20">
            <v>2000</v>
          </cell>
          <cell r="AJ20">
            <v>2005</v>
          </cell>
          <cell r="AK20">
            <v>2010</v>
          </cell>
          <cell r="AL20">
            <v>2012</v>
          </cell>
          <cell r="AM20">
            <v>1995</v>
          </cell>
          <cell r="AN20">
            <v>2000</v>
          </cell>
          <cell r="AO20">
            <v>2005</v>
          </cell>
          <cell r="AP20">
            <v>2010</v>
          </cell>
          <cell r="AQ20">
            <v>2012</v>
          </cell>
          <cell r="AR20">
            <v>1995</v>
          </cell>
          <cell r="AS20">
            <v>2000</v>
          </cell>
          <cell r="AT20">
            <v>2005</v>
          </cell>
          <cell r="AU20">
            <v>2010</v>
          </cell>
          <cell r="AV20">
            <v>2012</v>
          </cell>
        </row>
        <row r="21">
          <cell r="AG21" t="str">
            <v>weg</v>
          </cell>
          <cell r="AH21">
            <v>9776.1624669299999</v>
          </cell>
          <cell r="AI21">
            <v>7270.6246504520004</v>
          </cell>
          <cell r="AJ21">
            <v>5656.3279304497501</v>
          </cell>
          <cell r="AK21">
            <v>4785.2042609583104</v>
          </cell>
          <cell r="AL21">
            <v>4500.0879234124977</v>
          </cell>
          <cell r="AM21">
            <v>8933.9680869299991</v>
          </cell>
          <cell r="AN21">
            <v>6384.2724804520003</v>
          </cell>
          <cell r="AO21">
            <v>4745.43097044975</v>
          </cell>
          <cell r="AP21">
            <v>3813.14255095831</v>
          </cell>
          <cell r="AQ21">
            <v>3550.7743836656946</v>
          </cell>
          <cell r="AR21">
            <v>8077.8002269299996</v>
          </cell>
          <cell r="AS21">
            <v>5485.1992104520004</v>
          </cell>
          <cell r="AT21">
            <v>3818.84156044975</v>
          </cell>
          <cell r="AU21">
            <v>2817.9207079583098</v>
          </cell>
          <cell r="AV21">
            <v>2545.0144779638249</v>
          </cell>
        </row>
        <row r="22">
          <cell r="AG22" t="str">
            <v>binnenvaart</v>
          </cell>
          <cell r="AH22">
            <v>120.75587322989099</v>
          </cell>
          <cell r="AI22">
            <v>141.98741223238</v>
          </cell>
          <cell r="AJ22">
            <v>133.52791876832899</v>
          </cell>
          <cell r="AK22">
            <v>104.917097244011</v>
          </cell>
          <cell r="AL22">
            <v>101.03352880603715</v>
          </cell>
          <cell r="AM22">
            <v>114.718079568397</v>
          </cell>
          <cell r="AN22">
            <v>134.88804162076099</v>
          </cell>
          <cell r="AO22">
            <v>126.85152282991299</v>
          </cell>
          <cell r="AP22">
            <v>99.671242381810799</v>
          </cell>
          <cell r="AQ22">
            <v>95.981852365735406</v>
          </cell>
          <cell r="AR22">
            <v>108.680285906902</v>
          </cell>
          <cell r="AS22">
            <v>127.78867100914201</v>
          </cell>
          <cell r="AT22">
            <v>120.17512689149601</v>
          </cell>
          <cell r="AU22">
            <v>94.425387519610197</v>
          </cell>
          <cell r="AV22">
            <v>90.930175925433289</v>
          </cell>
        </row>
        <row r="23">
          <cell r="AG23" t="str">
            <v>binnenlandse zeevaart</v>
          </cell>
          <cell r="AH23">
            <v>111.46742010567</v>
          </cell>
          <cell r="AI23">
            <v>110.994885056139</v>
          </cell>
          <cell r="AJ23">
            <v>114.948204748679</v>
          </cell>
          <cell r="AK23">
            <v>126.343792791129</v>
          </cell>
          <cell r="AL23">
            <v>107.90559599927793</v>
          </cell>
          <cell r="AM23">
            <v>105.89404910038699</v>
          </cell>
          <cell r="AN23">
            <v>105.445140803331</v>
          </cell>
          <cell r="AO23">
            <v>109.200794511246</v>
          </cell>
          <cell r="AP23">
            <v>120.026603151572</v>
          </cell>
          <cell r="AQ23">
            <v>102.51031619931423</v>
          </cell>
          <cell r="AR23">
            <v>100.32067809510301</v>
          </cell>
          <cell r="AS23">
            <v>99.895396550524296</v>
          </cell>
          <cell r="AT23">
            <v>103.45338427381201</v>
          </cell>
          <cell r="AU23">
            <v>113.709413512016</v>
          </cell>
          <cell r="AV23">
            <v>97.115036399350046</v>
          </cell>
        </row>
        <row r="24">
          <cell r="AG24" t="str">
            <v>spoor</v>
          </cell>
          <cell r="AH24">
            <v>765.96392165297402</v>
          </cell>
          <cell r="AI24">
            <v>852.59409623033105</v>
          </cell>
          <cell r="AJ24">
            <v>805.55484914623401</v>
          </cell>
          <cell r="AK24">
            <v>788.39360042904002</v>
          </cell>
          <cell r="AL24">
            <v>784.55793516981737</v>
          </cell>
          <cell r="AM24">
            <v>361.56392165297399</v>
          </cell>
          <cell r="AN24">
            <v>388.894096230331</v>
          </cell>
          <cell r="AO24">
            <v>348.05484914623401</v>
          </cell>
          <cell r="AP24">
            <v>339.49360042903999</v>
          </cell>
          <cell r="AQ24">
            <v>335.86007579871045</v>
          </cell>
          <cell r="AR24">
            <v>251.28072557032499</v>
          </cell>
          <cell r="AS24">
            <v>263.70939141881399</v>
          </cell>
          <cell r="AT24">
            <v>226.13210668892299</v>
          </cell>
          <cell r="AU24">
            <v>220.10392040758799</v>
          </cell>
          <cell r="AV24">
            <v>216.62554170370015</v>
          </cell>
        </row>
        <row r="25">
          <cell r="AG25" t="str">
            <v>luchtvaart</v>
          </cell>
          <cell r="AH25">
            <v>397.079296</v>
          </cell>
          <cell r="AI25">
            <v>468.47996456870197</v>
          </cell>
          <cell r="AJ25">
            <v>361.42723951679397</v>
          </cell>
          <cell r="AK25">
            <v>337.88042116793901</v>
          </cell>
          <cell r="AL25">
            <v>325.92378433636378</v>
          </cell>
          <cell r="AM25">
            <v>85.879295999999997</v>
          </cell>
          <cell r="AN25">
            <v>101.179964568702</v>
          </cell>
          <cell r="AO25">
            <v>78.127239516793907</v>
          </cell>
          <cell r="AP25">
            <v>73.080421167938894</v>
          </cell>
          <cell r="AQ25">
            <v>70.468037140180542</v>
          </cell>
          <cell r="AR25">
            <v>42.879295999999997</v>
          </cell>
          <cell r="AS25">
            <v>50.579964568702302</v>
          </cell>
          <cell r="AT25">
            <v>39.027239516793898</v>
          </cell>
          <cell r="AU25">
            <v>36.4804211679389</v>
          </cell>
          <cell r="AV25">
            <v>35.20607982491336</v>
          </cell>
        </row>
      </sheetData>
      <sheetData sheetId="10">
        <row r="5">
          <cell r="C5" t="str">
            <v>Doden opponenten (-30 dagen)</v>
          </cell>
          <cell r="D5" t="str">
            <v>Zwaar gewonden opponenten</v>
          </cell>
          <cell r="E5" t="str">
            <v>Licht gewonden opponenten</v>
          </cell>
        </row>
        <row r="6">
          <cell r="A6">
            <v>1995</v>
          </cell>
          <cell r="C6">
            <v>216</v>
          </cell>
          <cell r="D6">
            <v>1037</v>
          </cell>
          <cell r="E6">
            <v>3746</v>
          </cell>
        </row>
        <row r="7">
          <cell r="A7">
            <v>1996</v>
          </cell>
          <cell r="C7">
            <v>193</v>
          </cell>
          <cell r="D7">
            <v>1019</v>
          </cell>
          <cell r="E7">
            <v>3559</v>
          </cell>
        </row>
        <row r="8">
          <cell r="A8">
            <v>1997</v>
          </cell>
          <cell r="C8">
            <v>160</v>
          </cell>
          <cell r="D8">
            <v>912</v>
          </cell>
          <cell r="E8">
            <v>3380</v>
          </cell>
        </row>
        <row r="9">
          <cell r="A9">
            <v>1998</v>
          </cell>
          <cell r="C9">
            <v>163</v>
          </cell>
          <cell r="D9">
            <v>989</v>
          </cell>
          <cell r="E9">
            <v>3587</v>
          </cell>
        </row>
        <row r="10">
          <cell r="A10">
            <v>1999</v>
          </cell>
          <cell r="C10">
            <v>146</v>
          </cell>
          <cell r="D10">
            <v>834</v>
          </cell>
          <cell r="E10">
            <v>3296</v>
          </cell>
        </row>
        <row r="11">
          <cell r="A11">
            <v>2000</v>
          </cell>
          <cell r="C11">
            <v>144</v>
          </cell>
          <cell r="D11">
            <v>793</v>
          </cell>
          <cell r="E11">
            <v>3278</v>
          </cell>
        </row>
        <row r="12">
          <cell r="A12">
            <v>2001</v>
          </cell>
          <cell r="C12">
            <v>148</v>
          </cell>
          <cell r="D12">
            <v>860</v>
          </cell>
          <cell r="E12">
            <v>3527</v>
          </cell>
        </row>
        <row r="13">
          <cell r="A13">
            <v>2002</v>
          </cell>
          <cell r="C13">
            <v>187</v>
          </cell>
          <cell r="D13">
            <v>779</v>
          </cell>
          <cell r="E13">
            <v>3729</v>
          </cell>
        </row>
        <row r="14">
          <cell r="A14">
            <v>2003</v>
          </cell>
          <cell r="C14">
            <v>200</v>
          </cell>
          <cell r="D14">
            <v>935</v>
          </cell>
          <cell r="E14">
            <v>4250</v>
          </cell>
        </row>
        <row r="15">
          <cell r="A15">
            <v>2004</v>
          </cell>
          <cell r="C15">
            <v>194</v>
          </cell>
          <cell r="D15">
            <v>939</v>
          </cell>
          <cell r="E15">
            <v>4373</v>
          </cell>
        </row>
        <row r="16">
          <cell r="A16">
            <v>2005</v>
          </cell>
          <cell r="C16">
            <v>165</v>
          </cell>
          <cell r="D16">
            <v>795</v>
          </cell>
          <cell r="E16">
            <v>4132</v>
          </cell>
        </row>
        <row r="17">
          <cell r="A17">
            <v>2006</v>
          </cell>
          <cell r="C17">
            <v>154</v>
          </cell>
          <cell r="D17">
            <v>728</v>
          </cell>
          <cell r="E17">
            <v>3703</v>
          </cell>
        </row>
        <row r="18">
          <cell r="A18">
            <v>2007</v>
          </cell>
          <cell r="C18">
            <v>95</v>
          </cell>
          <cell r="D18">
            <v>535</v>
          </cell>
          <cell r="E18">
            <v>3269</v>
          </cell>
        </row>
        <row r="19">
          <cell r="A19">
            <v>2008</v>
          </cell>
          <cell r="C19">
            <v>121</v>
          </cell>
          <cell r="D19">
            <v>468</v>
          </cell>
          <cell r="E19">
            <v>3428</v>
          </cell>
        </row>
        <row r="20">
          <cell r="A20">
            <v>2009</v>
          </cell>
          <cell r="C20">
            <v>135</v>
          </cell>
          <cell r="D20">
            <v>570</v>
          </cell>
          <cell r="E20">
            <v>3875</v>
          </cell>
        </row>
        <row r="21">
          <cell r="A21">
            <v>2010</v>
          </cell>
          <cell r="C21">
            <v>118</v>
          </cell>
          <cell r="D21">
            <v>563</v>
          </cell>
          <cell r="E21">
            <v>4095</v>
          </cell>
        </row>
        <row r="22">
          <cell r="A22">
            <v>2011</v>
          </cell>
          <cell r="C22">
            <v>135</v>
          </cell>
          <cell r="D22">
            <v>588</v>
          </cell>
          <cell r="E22">
            <v>4233</v>
          </cell>
        </row>
        <row r="23">
          <cell r="A23">
            <v>2012</v>
          </cell>
          <cell r="C23">
            <v>86</v>
          </cell>
          <cell r="D23">
            <v>544</v>
          </cell>
          <cell r="E23">
            <v>4724</v>
          </cell>
        </row>
        <row r="24">
          <cell r="A24">
            <v>2013</v>
          </cell>
          <cell r="C24">
            <v>91</v>
          </cell>
          <cell r="D24">
            <v>520</v>
          </cell>
          <cell r="E24">
            <v>4585</v>
          </cell>
        </row>
        <row r="28">
          <cell r="M28" t="str">
            <v>Doden inzittenden (-30 dagen)</v>
          </cell>
          <cell r="N28" t="str">
            <v>Zwaar gewonden inzittenden</v>
          </cell>
          <cell r="O28" t="str">
            <v>Licht gewonden inzittenden</v>
          </cell>
        </row>
        <row r="29">
          <cell r="M29">
            <v>26</v>
          </cell>
          <cell r="N29">
            <v>268</v>
          </cell>
          <cell r="O29">
            <v>1313</v>
          </cell>
        </row>
        <row r="30">
          <cell r="M30">
            <v>24</v>
          </cell>
          <cell r="N30">
            <v>263</v>
          </cell>
          <cell r="O30">
            <v>1358</v>
          </cell>
        </row>
        <row r="31">
          <cell r="M31">
            <v>36</v>
          </cell>
          <cell r="N31">
            <v>281</v>
          </cell>
          <cell r="O31">
            <v>1432</v>
          </cell>
        </row>
        <row r="32">
          <cell r="M32">
            <v>37</v>
          </cell>
          <cell r="N32">
            <v>277</v>
          </cell>
          <cell r="O32">
            <v>1466</v>
          </cell>
        </row>
        <row r="33">
          <cell r="M33">
            <v>41</v>
          </cell>
          <cell r="N33">
            <v>314</v>
          </cell>
          <cell r="O33">
            <v>1571</v>
          </cell>
        </row>
        <row r="34">
          <cell r="M34">
            <v>46</v>
          </cell>
          <cell r="N34">
            <v>302</v>
          </cell>
          <cell r="O34">
            <v>1703</v>
          </cell>
        </row>
        <row r="35">
          <cell r="M35">
            <v>48</v>
          </cell>
          <cell r="N35">
            <v>278</v>
          </cell>
          <cell r="O35">
            <v>1684</v>
          </cell>
        </row>
        <row r="36">
          <cell r="M36">
            <v>30</v>
          </cell>
          <cell r="N36">
            <v>317</v>
          </cell>
          <cell r="O36">
            <v>1704</v>
          </cell>
        </row>
        <row r="37">
          <cell r="M37">
            <v>22</v>
          </cell>
          <cell r="N37">
            <v>240</v>
          </cell>
          <cell r="O37">
            <v>1625</v>
          </cell>
        </row>
        <row r="38">
          <cell r="M38">
            <v>32</v>
          </cell>
          <cell r="N38">
            <v>220</v>
          </cell>
          <cell r="O38">
            <v>1590</v>
          </cell>
        </row>
        <row r="39">
          <cell r="M39">
            <v>31</v>
          </cell>
          <cell r="N39">
            <v>241</v>
          </cell>
          <cell r="O39">
            <v>1839</v>
          </cell>
        </row>
        <row r="40">
          <cell r="M40">
            <v>28</v>
          </cell>
          <cell r="N40">
            <v>232</v>
          </cell>
          <cell r="O40">
            <v>1971</v>
          </cell>
        </row>
        <row r="41">
          <cell r="M41">
            <v>39</v>
          </cell>
          <cell r="N41">
            <v>210</v>
          </cell>
          <cell r="O41">
            <v>1912</v>
          </cell>
        </row>
        <row r="42">
          <cell r="C42" t="str">
            <v>lichte vrachtwagen</v>
          </cell>
          <cell r="D42" t="str">
            <v>zware vrachtwagen</v>
          </cell>
          <cell r="M42">
            <v>40</v>
          </cell>
          <cell r="N42">
            <v>225</v>
          </cell>
          <cell r="O42">
            <v>1888</v>
          </cell>
        </row>
        <row r="43">
          <cell r="A43" t="str">
            <v>doden 30 dagen</v>
          </cell>
          <cell r="M43">
            <v>35</v>
          </cell>
          <cell r="N43">
            <v>238</v>
          </cell>
          <cell r="O43">
            <v>1791</v>
          </cell>
        </row>
        <row r="44">
          <cell r="A44" t="str">
            <v>licht gewonden</v>
          </cell>
          <cell r="M44">
            <v>30</v>
          </cell>
          <cell r="N44">
            <v>194</v>
          </cell>
          <cell r="O44">
            <v>1703</v>
          </cell>
        </row>
        <row r="45">
          <cell r="A45" t="str">
            <v>zwaar gewonden</v>
          </cell>
          <cell r="M45">
            <v>23</v>
          </cell>
          <cell r="N45">
            <v>206</v>
          </cell>
          <cell r="O45">
            <v>1726</v>
          </cell>
        </row>
        <row r="46">
          <cell r="M46">
            <v>19</v>
          </cell>
          <cell r="N46">
            <v>156</v>
          </cell>
          <cell r="O46">
            <v>1654</v>
          </cell>
        </row>
        <row r="47">
          <cell r="M47">
            <v>29</v>
          </cell>
          <cell r="N47">
            <v>199</v>
          </cell>
          <cell r="O47">
            <v>1590</v>
          </cell>
        </row>
        <row r="68">
          <cell r="C68">
            <v>62</v>
          </cell>
          <cell r="D68">
            <v>57</v>
          </cell>
        </row>
        <row r="69">
          <cell r="C69">
            <v>4274</v>
          </cell>
          <cell r="D69">
            <v>1889</v>
          </cell>
        </row>
        <row r="70">
          <cell r="C70">
            <v>412</v>
          </cell>
          <cell r="D70">
            <v>306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hyperlink" Target="http://www.iea.org/stats/balancetable.asp?COUNTRY_CODE=BE%20+" TargetMode="External"/><Relationship Id="rId2" Type="http://schemas.openxmlformats.org/officeDocument/2006/relationships/hyperlink" Target="http://www.iea.org/stats/balancetable.asp?COUNTRY_CODE=30" TargetMode="External"/><Relationship Id="rId1" Type="http://schemas.openxmlformats.org/officeDocument/2006/relationships/hyperlink" Target="http://www.emis.vito.be/cijferreekse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emis.vito.be/cijferreeksen"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2.bin"/><Relationship Id="rId1" Type="http://schemas.openxmlformats.org/officeDocument/2006/relationships/hyperlink" Target="http://www.verkeerscentrum.be/pdf/rapport-verkeersindicatoren-2013-v1.pdf"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emis.vito.be/sites/default/files/pages/1332/2012/voorlopig_rapport_energiebalans_2011_FINAAL_met_balans.pdf" TargetMode="External"/><Relationship Id="rId1" Type="http://schemas.openxmlformats.org/officeDocument/2006/relationships/hyperlink" Target="http://www.emis.vito.be/energiebalans-vlaanderen"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4.vlaanderen.be/sites/svr/Cijfers/Pages/Excel.aspx" TargetMode="External"/><Relationship Id="rId1" Type="http://schemas.openxmlformats.org/officeDocument/2006/relationships/hyperlink" Target="http://www.b-holding.be/over-ons-bedrijf/pers/mediaberichten/verbetering-van-het-recurrent-bedrijfsresultaat-ebitda"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milieurapport.be/Upload/Main/MiraData/MIRA-T/02_THEMAS/02_12/02_12_04/02_12_04_02/02_12_04_02FIG2/02_12_04_02FIG2.XL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4"/>
  <sheetViews>
    <sheetView topLeftCell="A13" workbookViewId="0">
      <selection activeCell="B1" sqref="B1:B1048576"/>
    </sheetView>
  </sheetViews>
  <sheetFormatPr defaultRowHeight="12.75" x14ac:dyDescent="0.2"/>
  <cols>
    <col min="2" max="2" width="90.28515625" customWidth="1"/>
  </cols>
  <sheetData>
    <row r="2" spans="2:12" ht="28.5" x14ac:dyDescent="0.45">
      <c r="B2" s="502" t="s">
        <v>381</v>
      </c>
    </row>
    <row r="3" spans="2:12" s="1" customFormat="1" ht="18.75" customHeight="1" x14ac:dyDescent="0.45">
      <c r="B3" s="503"/>
    </row>
    <row r="4" spans="2:12" ht="25.5" x14ac:dyDescent="0.2">
      <c r="B4" s="501" t="s">
        <v>114</v>
      </c>
      <c r="C4" s="42"/>
      <c r="D4" s="42"/>
      <c r="E4" s="42"/>
      <c r="F4" s="42"/>
      <c r="G4" s="42"/>
      <c r="H4" s="42"/>
      <c r="I4" s="42"/>
      <c r="J4" s="42"/>
      <c r="K4" s="36"/>
      <c r="L4" s="36"/>
    </row>
    <row r="5" spans="2:12" ht="25.5" x14ac:dyDescent="0.2">
      <c r="B5" s="501" t="s">
        <v>153</v>
      </c>
      <c r="C5" s="42"/>
      <c r="D5" s="42"/>
      <c r="E5" s="42"/>
      <c r="F5" s="42"/>
      <c r="G5" s="42"/>
      <c r="H5" s="42"/>
      <c r="I5" s="42"/>
      <c r="J5" s="41"/>
    </row>
    <row r="6" spans="2:12" ht="25.5" x14ac:dyDescent="0.2">
      <c r="B6" s="501" t="s">
        <v>361</v>
      </c>
      <c r="C6" s="43"/>
      <c r="D6" s="42"/>
      <c r="E6" s="42"/>
      <c r="F6" s="42"/>
      <c r="G6" s="42"/>
      <c r="H6" s="42"/>
      <c r="I6" s="42"/>
      <c r="J6" s="41"/>
    </row>
    <row r="7" spans="2:12" ht="25.5" x14ac:dyDescent="0.2">
      <c r="B7" s="501" t="s">
        <v>362</v>
      </c>
      <c r="C7" s="42"/>
      <c r="D7" s="42"/>
      <c r="E7" s="42"/>
      <c r="F7" s="42"/>
      <c r="G7" s="42"/>
      <c r="H7" s="42"/>
      <c r="I7" s="42"/>
      <c r="J7" s="41"/>
    </row>
    <row r="8" spans="2:12" ht="25.5" x14ac:dyDescent="0.2">
      <c r="B8" s="501" t="s">
        <v>363</v>
      </c>
      <c r="C8" s="42"/>
      <c r="D8" s="42"/>
      <c r="E8" s="42"/>
      <c r="F8" s="42"/>
      <c r="G8" s="42"/>
      <c r="H8" s="42"/>
      <c r="I8" s="42"/>
      <c r="J8" s="41"/>
    </row>
    <row r="9" spans="2:12" x14ac:dyDescent="0.2">
      <c r="B9" s="501" t="s">
        <v>253</v>
      </c>
      <c r="C9" s="42"/>
      <c r="D9" s="42"/>
      <c r="E9" s="42"/>
      <c r="F9" s="42"/>
      <c r="G9" s="42"/>
      <c r="H9" s="42"/>
      <c r="I9" s="42"/>
      <c r="J9" s="41"/>
    </row>
    <row r="10" spans="2:12" x14ac:dyDescent="0.2">
      <c r="B10" s="501" t="s">
        <v>364</v>
      </c>
    </row>
    <row r="11" spans="2:12" ht="25.5" x14ac:dyDescent="0.2">
      <c r="B11" s="501" t="s">
        <v>287</v>
      </c>
    </row>
    <row r="12" spans="2:12" ht="25.5" x14ac:dyDescent="0.2">
      <c r="B12" s="501" t="s">
        <v>288</v>
      </c>
    </row>
    <row r="13" spans="2:12" ht="25.5" x14ac:dyDescent="0.2">
      <c r="B13" s="501" t="s">
        <v>311</v>
      </c>
    </row>
    <row r="14" spans="2:12" ht="25.5" x14ac:dyDescent="0.2">
      <c r="B14" s="501" t="s">
        <v>312</v>
      </c>
    </row>
    <row r="15" spans="2:12" ht="25.5" x14ac:dyDescent="0.2">
      <c r="B15" s="501" t="s">
        <v>328</v>
      </c>
    </row>
    <row r="16" spans="2:12" ht="38.25" x14ac:dyDescent="0.2">
      <c r="B16" s="501" t="s">
        <v>365</v>
      </c>
    </row>
    <row r="17" spans="2:2" ht="25.5" x14ac:dyDescent="0.2">
      <c r="B17" s="501" t="s">
        <v>339</v>
      </c>
    </row>
    <row r="18" spans="2:2" ht="38.25" x14ac:dyDescent="0.2">
      <c r="B18" s="501" t="s">
        <v>73</v>
      </c>
    </row>
    <row r="19" spans="2:2" ht="25.5" x14ac:dyDescent="0.2">
      <c r="B19" s="501" t="s">
        <v>366</v>
      </c>
    </row>
    <row r="20" spans="2:2" ht="25.5" x14ac:dyDescent="0.2">
      <c r="B20" s="501" t="s">
        <v>380</v>
      </c>
    </row>
    <row r="21" spans="2:2" x14ac:dyDescent="0.2">
      <c r="B21" s="501" t="s">
        <v>367</v>
      </c>
    </row>
    <row r="22" spans="2:2" x14ac:dyDescent="0.2">
      <c r="B22" s="501" t="s">
        <v>368</v>
      </c>
    </row>
    <row r="23" spans="2:2" x14ac:dyDescent="0.2">
      <c r="B23" s="501" t="s">
        <v>369</v>
      </c>
    </row>
    <row r="24" spans="2:2" x14ac:dyDescent="0.2">
      <c r="B24" s="501" t="s">
        <v>370</v>
      </c>
    </row>
    <row r="25" spans="2:2" x14ac:dyDescent="0.2">
      <c r="B25" s="501" t="s">
        <v>371</v>
      </c>
    </row>
    <row r="26" spans="2:2" x14ac:dyDescent="0.2">
      <c r="B26" s="501" t="s">
        <v>375</v>
      </c>
    </row>
    <row r="27" spans="2:2" x14ac:dyDescent="0.2">
      <c r="B27" s="501" t="s">
        <v>372</v>
      </c>
    </row>
    <row r="28" spans="2:2" x14ac:dyDescent="0.2">
      <c r="B28" s="501" t="s">
        <v>373</v>
      </c>
    </row>
    <row r="29" spans="2:2" ht="25.5" x14ac:dyDescent="0.2">
      <c r="B29" s="501" t="s">
        <v>376</v>
      </c>
    </row>
    <row r="30" spans="2:2" ht="25.5" x14ac:dyDescent="0.2">
      <c r="B30" s="501" t="s">
        <v>374</v>
      </c>
    </row>
    <row r="31" spans="2:2" x14ac:dyDescent="0.2">
      <c r="B31" s="501" t="s">
        <v>377</v>
      </c>
    </row>
    <row r="32" spans="2:2" ht="25.5" x14ac:dyDescent="0.2">
      <c r="B32" s="501" t="s">
        <v>74</v>
      </c>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row r="54" spans="2:2" x14ac:dyDescent="0.2">
      <c r="B54" s="6"/>
    </row>
  </sheetData>
  <sortState ref="B7:C36">
    <sortCondition ref="C7:C36"/>
  </sortState>
  <phoneticPr fontId="12" type="noConversion"/>
  <hyperlinks>
    <hyperlink ref="C4:J9" location="inhoud!A1" display="inhoud!A1"/>
    <hyperlink ref="B4" location="'5.1'!A1" display="Figuur 5.1: Aandeel van de transportsector in het energieverbruik in Vlaanderen, België, EU-27, OECD en de wereld in 2010 (incl. personenvervoer omgerekend naar %TJ)"/>
    <hyperlink ref="B5" location="'5.2'!A1" display="Figuur 5.2: Jaarlijkse procentuele verandering van het energiegebruik in Vlaanderen (exclusief bunkers en volgens PJ) en in de transportsector (personen en goederen)"/>
    <hyperlink ref="B32" location="'5.29'!A1" display="Figuur 5.29: Filezwaarte op het hoofdwegennet, in kilometeruren per dag (voortschrijdend jaargemiddelde)"/>
    <hyperlink ref="B31" location="'5.27-28'!A1" display="Figuur 5.27-28 Structurele ochtendfiles/avondfiles in Vlaanderen"/>
    <hyperlink ref="B30" location="'5.26'!A1" display="Figuur 5.26: Evolutie van het percentage van de bevolking (%) blootgesteld aan geluidsdrukniveaus (LAeq overdag en LAden) boven 65 dB(A) ten gevolge van wegverkeer (Vlaanderen, 1996–2009"/>
    <hyperlink ref="B29" location="'Tabel 5.2'!A1" display="Tabel 5.2: Maandelijks overzicht van aantal nachtvluchten op Ostend-Bruges International Airport in 2009 en 2010"/>
    <hyperlink ref="B28" location="'5.25'!A1" display="Figuur 5.25: Aantal nachtvluchten op Ostend Airport"/>
    <hyperlink ref="B27" location="'5.24'!A1" display="Figuur 5.24: Nieuwe en oude Lnight – contouren (2010-2011)"/>
    <hyperlink ref="B26" location="'Tabel 5.1'!A1" display="Tabel 5.1: Evolutie van het aantal inwoners binnen de Lnight – contouren (2000-2010)"/>
    <hyperlink ref="B25" location="'5.23'!A1" display="Figuur 5.23: Aantal nacht-vluchten (23u-6u) op Brussels Airport (periode 1995-2010)"/>
    <hyperlink ref="B21" location="'5.19-20-21-22'!A1" display="Figuur 5.19: Overlading in het wegvervoer ten opzichte van het aantal uitgevoerde wegingen"/>
    <hyperlink ref="B22" location="'5.19-20-21-22'!A1" display="Figuur 5.20: Totale voertuigoverlading in het wegvervoer ten opzichte van het aantal uitgevoerde wegingen"/>
    <hyperlink ref="B23" location="'5.19-20-21-22'!A1" display="Figuur 5.21: Overlading op as van het voertuig ten opzichte van het aantal uitgevoerde wegingen"/>
    <hyperlink ref="B24" location="'5.19-20-21-22'!A1" display="Figuur 5.22: Overlading op as van het voertuig"/>
    <hyperlink ref="B20" location="'5.16-17-18'!A1" display="Figuur 5.17-18: Internationale vergelijking van de evolutie van het aantal dodelijke slachtoffers op de weg met zware/lichte vrachtwagens per miljoen inwoners van het land waar het ongeval zich voordeed"/>
    <hyperlink ref="B19" location="'5.16-17-18'!A1" display="Figuur 5.16: Internationale vergelijking van de evolutie van het aantal dodelijke slachtoffers op de weg met zware en lichte vrachtwagens per miljoen inwoners van het land waar het ongeval zich voordeed"/>
    <hyperlink ref="B18" location="'5.15'!A1" display="Figuur 5.15: Internationale vergelijking van de evolutie van het aantal dodelijke slachtoffers op de weg met minstens één zware vrachtwagen betrokken in het ongeval per miljoen inwoners van het land waar het ongeval zich voordeed"/>
    <hyperlink ref="B17" location="'5.13-14'!A1" display="Figuur 5.14: Aantal slachtoffers in het Vlaamse wegvervoer door ongevallen met telkens minstens één lichte of zware vrachtwagen, trekker of trekker met oplegger volgens type – voertuig, gewogen 2011"/>
    <hyperlink ref="B16" location="'5.13-14'!A1" display="Figuur 5.13: Evolutie van het totaal aantal slachtoffers (zowel inzittenden als opposanten) door ongevallen met telkens minstens één lichte vrachtwagen, vrachtwagen, trekker of trekker met aanhangwagen betrokken (ongewogen cijfers) in Vlaanderen."/>
    <hyperlink ref="B15" location="'5.12'!A1" display="Figuur 5.12: Aandeel van de uitstoot van stofdeeltjes door de transportsector t.o.v. de totale uitstoot in Vlaanderen."/>
    <hyperlink ref="B14" location="'5.10-11'!A1" display="Figuur 5.11: Andere emissies van het totale Vlaamse wegvervoer in ton (personen+goederen), 2011 (voorlopige cijfers)."/>
    <hyperlink ref="B13" location="'5.10-11'!A1" display="Figuur 5.10: Aandeel luchtpolluenten totaal wegvervoer in Vlaanderen (personen+goederen in ton) 2011 (voorlopige cijfers)"/>
    <hyperlink ref="B12" location="'5.8-9'!A1" display="Figuur 5.9: Evolutie van de uitstoot van SOx als SO2 in Vlaanderen, 1990-2011, met voorlopige cijfers voor 2011 (personen en goederen)"/>
    <hyperlink ref="B11" location="'5.8-9'!A1" display="Figuur 5.8: Evolutie van de uitstoot van NMVOS in Vlaanderen, 1990-2011, met voorlopige cijfers voor 2011 (personen en goederen)"/>
    <hyperlink ref="B10" location="'5.7'!A1" display="Figuur 5.7: CO2-intensiteit (kton per miljard tkm) van het goederenvervoer in Vlaanderen."/>
    <hyperlink ref="B9" location="'5.4-6'!A1" display="Figuur 5.6: Broeikasgassen per goederenvervoermodus in 2011 (voorlopige cijfers)"/>
    <hyperlink ref="B8" location="'5.4-6'!A1" display="Figuur 5.5: Evolutie van de hoeveelheid broeikasgassen per sector (Vlaanderen, 2000-2011) met voorlopige cijfers voor 2011"/>
    <hyperlink ref="B7" location="'5.4-6'!A1" display="Figuur 5.4: Verandering van hoeveelheid broeikasgassen per sector (Mton CO2-eq., Vlaanderen, vergelijking 2000  met 2011)"/>
    <hyperlink ref="B6" location="'5.3'!A1" display="Figuur 5.3: Evolutie in CO2-intensiteit (kton per mio tkm) van het goederenvervoer in Vlaanderen voor de verschillende vervoerswijzen 1998-2011 (index 2000 = 100, goederen + personen)"/>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136"/>
  <sheetViews>
    <sheetView tabSelected="1" zoomScaleNormal="100" workbookViewId="0">
      <selection activeCell="G29" sqref="G29"/>
    </sheetView>
  </sheetViews>
  <sheetFormatPr defaultColWidth="9.140625" defaultRowHeight="12.75" x14ac:dyDescent="0.2"/>
  <cols>
    <col min="1" max="1" width="27.7109375" style="132" customWidth="1"/>
    <col min="2" max="19" width="9.140625" style="132"/>
    <col min="20" max="22" width="9.140625" style="132" customWidth="1"/>
    <col min="23" max="16384" width="9.140625" style="132"/>
  </cols>
  <sheetData>
    <row r="1" spans="1:35" s="414" customFormat="1" x14ac:dyDescent="0.2">
      <c r="A1" s="412" t="s">
        <v>328</v>
      </c>
      <c r="B1" s="413"/>
      <c r="C1" s="413"/>
      <c r="D1" s="413"/>
      <c r="E1" s="413"/>
      <c r="F1" s="413"/>
      <c r="G1" s="413"/>
      <c r="H1" s="413"/>
      <c r="I1" s="413"/>
      <c r="J1" s="413"/>
      <c r="K1" s="413"/>
      <c r="L1" s="413"/>
      <c r="M1" s="413"/>
      <c r="N1" s="413"/>
      <c r="O1" s="413"/>
      <c r="P1" s="413"/>
      <c r="Q1" s="413"/>
      <c r="R1" s="413"/>
      <c r="S1" s="413"/>
      <c r="T1" s="413"/>
      <c r="U1" s="413"/>
      <c r="V1" s="413"/>
      <c r="W1" s="413"/>
      <c r="X1" s="413"/>
      <c r="Y1" s="413"/>
      <c r="Z1" s="413"/>
      <c r="AA1" s="413"/>
    </row>
    <row r="2" spans="1:35" s="414" customFormat="1" x14ac:dyDescent="0.2">
      <c r="A2" s="412" t="s">
        <v>329</v>
      </c>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row>
    <row r="3" spans="1:35" s="414" customFormat="1" x14ac:dyDescent="0.2">
      <c r="A3" s="591" t="s">
        <v>330</v>
      </c>
      <c r="B3" s="591"/>
      <c r="C3" s="591"/>
      <c r="D3" s="591"/>
      <c r="E3" s="591"/>
      <c r="F3" s="591"/>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row>
    <row r="4" spans="1:35" x14ac:dyDescent="0.2">
      <c r="A4" s="415" t="s">
        <v>331</v>
      </c>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7"/>
      <c r="AC4" s="417"/>
      <c r="AD4" s="417"/>
      <c r="AE4" s="417"/>
      <c r="AF4" s="417"/>
      <c r="AG4" s="417"/>
      <c r="AH4" s="417"/>
    </row>
    <row r="5" spans="1:35" s="414" customFormat="1" ht="14.25" x14ac:dyDescent="0.25">
      <c r="A5" s="418"/>
      <c r="B5" s="592" t="s">
        <v>332</v>
      </c>
      <c r="C5" s="592"/>
      <c r="D5" s="533"/>
      <c r="E5" s="533"/>
      <c r="F5" s="533"/>
      <c r="G5" s="533"/>
      <c r="H5" s="419" t="s">
        <v>333</v>
      </c>
      <c r="I5" s="419"/>
      <c r="J5" s="419"/>
      <c r="K5" s="419"/>
      <c r="L5" s="419"/>
      <c r="M5" s="419"/>
      <c r="N5" s="419" t="s">
        <v>334</v>
      </c>
      <c r="O5" s="419"/>
      <c r="P5" s="419"/>
      <c r="Q5" s="420"/>
      <c r="R5" s="420"/>
      <c r="S5" s="420"/>
      <c r="T5" s="420"/>
      <c r="U5" s="593" t="s">
        <v>332</v>
      </c>
      <c r="V5" s="593"/>
      <c r="W5" s="534"/>
      <c r="X5" s="534"/>
      <c r="Y5" s="534"/>
      <c r="Z5" s="419" t="s">
        <v>333</v>
      </c>
      <c r="AA5" s="419"/>
      <c r="AB5" s="419"/>
      <c r="AC5" s="419"/>
      <c r="AD5" s="419"/>
      <c r="AE5" s="421" t="s">
        <v>334</v>
      </c>
      <c r="AF5" s="421"/>
      <c r="AG5" s="421"/>
      <c r="AH5" s="421"/>
      <c r="AI5" s="315"/>
    </row>
    <row r="6" spans="1:35" s="414" customFormat="1" x14ac:dyDescent="0.2">
      <c r="A6" s="418"/>
      <c r="B6" s="420">
        <v>1995</v>
      </c>
      <c r="C6" s="420">
        <v>2000</v>
      </c>
      <c r="D6" s="420">
        <v>2005</v>
      </c>
      <c r="E6" s="420">
        <v>2010</v>
      </c>
      <c r="F6" s="420">
        <v>2011</v>
      </c>
      <c r="G6" s="420">
        <v>2012</v>
      </c>
      <c r="H6" s="420">
        <v>1995</v>
      </c>
      <c r="I6" s="420">
        <v>2000</v>
      </c>
      <c r="J6" s="420">
        <v>2005</v>
      </c>
      <c r="K6" s="420">
        <v>2010</v>
      </c>
      <c r="L6" s="420">
        <v>2011</v>
      </c>
      <c r="M6" s="420">
        <v>2012</v>
      </c>
      <c r="N6" s="420">
        <v>1995</v>
      </c>
      <c r="O6" s="420">
        <v>2000</v>
      </c>
      <c r="P6" s="420">
        <v>2005</v>
      </c>
      <c r="Q6" s="420">
        <v>2010</v>
      </c>
      <c r="R6" s="420">
        <v>2011</v>
      </c>
      <c r="S6" s="420">
        <v>2012</v>
      </c>
      <c r="T6" s="420"/>
      <c r="U6" s="422">
        <v>1995</v>
      </c>
      <c r="V6" s="422">
        <v>2000</v>
      </c>
      <c r="W6" s="422">
        <v>2005</v>
      </c>
      <c r="X6" s="422">
        <v>2010</v>
      </c>
      <c r="Y6" s="422">
        <v>2012</v>
      </c>
      <c r="Z6" s="420">
        <v>1995</v>
      </c>
      <c r="AA6" s="420">
        <v>2000</v>
      </c>
      <c r="AB6" s="420">
        <v>2005</v>
      </c>
      <c r="AC6" s="420">
        <v>2010</v>
      </c>
      <c r="AD6" s="420">
        <v>2012</v>
      </c>
      <c r="AE6" s="422">
        <v>1995</v>
      </c>
      <c r="AF6" s="422">
        <v>2000</v>
      </c>
      <c r="AG6" s="422">
        <v>2005</v>
      </c>
      <c r="AH6" s="422">
        <v>2010</v>
      </c>
      <c r="AI6" s="422">
        <v>2012</v>
      </c>
    </row>
    <row r="7" spans="1:35" x14ac:dyDescent="0.2">
      <c r="A7" s="389" t="s">
        <v>181</v>
      </c>
      <c r="B7" s="388">
        <v>9776.1624669299999</v>
      </c>
      <c r="C7" s="388">
        <v>7270.6246504520004</v>
      </c>
      <c r="D7" s="388">
        <v>5656.3279304497501</v>
      </c>
      <c r="E7" s="388">
        <v>4785.2042609583104</v>
      </c>
      <c r="F7" s="388">
        <v>4785.2042609583104</v>
      </c>
      <c r="G7" s="641">
        <v>4500.0879234124977</v>
      </c>
      <c r="H7" s="388">
        <v>8933.9680869299991</v>
      </c>
      <c r="I7" s="388">
        <v>6384.2724804520003</v>
      </c>
      <c r="J7" s="388">
        <v>4745.43097044975</v>
      </c>
      <c r="K7" s="388">
        <v>3813.14255095831</v>
      </c>
      <c r="L7" s="388">
        <v>3813.14255095831</v>
      </c>
      <c r="M7" s="641">
        <v>3550.7743836656946</v>
      </c>
      <c r="N7" s="388">
        <v>8077.8002269299996</v>
      </c>
      <c r="O7" s="388">
        <v>5485.1992104520004</v>
      </c>
      <c r="P7" s="388">
        <v>3818.84156044975</v>
      </c>
      <c r="Q7" s="388">
        <v>2817.9207079583098</v>
      </c>
      <c r="R7" s="388">
        <v>2817.9207079583098</v>
      </c>
      <c r="S7" s="641">
        <v>2545.0144779638249</v>
      </c>
      <c r="T7" s="397"/>
      <c r="U7" s="397">
        <f t="shared" ref="U7:Y11" si="0">(B7/B$15)*100</f>
        <v>19.808246728628518</v>
      </c>
      <c r="V7" s="397">
        <f t="shared" si="0"/>
        <v>21.972901748052202</v>
      </c>
      <c r="W7" s="397">
        <f t="shared" si="0"/>
        <v>17.742133232988092</v>
      </c>
      <c r="X7" s="397">
        <f t="shared" si="0"/>
        <v>15.628454762308944</v>
      </c>
      <c r="Y7" s="397">
        <f t="shared" si="0"/>
        <v>15.121995515605835</v>
      </c>
      <c r="Z7" s="397">
        <f t="shared" ref="Z7:AD11" si="1">(H7/H$15)*100</f>
        <v>27.229568091697899</v>
      </c>
      <c r="AA7" s="397">
        <f t="shared" si="1"/>
        <v>34.964199009823218</v>
      </c>
      <c r="AB7" s="397">
        <f t="shared" si="1"/>
        <v>27.451048319382849</v>
      </c>
      <c r="AC7" s="397">
        <f t="shared" si="1"/>
        <v>23.604096231470788</v>
      </c>
      <c r="AD7" s="397">
        <f t="shared" si="1"/>
        <v>22.786796647294789</v>
      </c>
      <c r="AE7" s="397">
        <f t="shared" ref="AE7:AI11" si="2">(N7/N$15)*100</f>
        <v>33.492812035002068</v>
      </c>
      <c r="AF7" s="397">
        <f t="shared" si="2"/>
        <v>47.117224134181086</v>
      </c>
      <c r="AG7" s="397">
        <f t="shared" si="2"/>
        <v>35.054773035362295</v>
      </c>
      <c r="AH7" s="397">
        <f t="shared" si="2"/>
        <v>28.575789858454737</v>
      </c>
      <c r="AI7" s="397">
        <f t="shared" si="2"/>
        <v>27.642934156938491</v>
      </c>
    </row>
    <row r="8" spans="1:35" x14ac:dyDescent="0.2">
      <c r="A8" s="396" t="s">
        <v>183</v>
      </c>
      <c r="B8" s="388">
        <v>120.75587322989099</v>
      </c>
      <c r="C8" s="388">
        <v>141.98741223238</v>
      </c>
      <c r="D8" s="388">
        <v>133.52791876832899</v>
      </c>
      <c r="E8" s="388">
        <v>104.917097244011</v>
      </c>
      <c r="F8" s="388">
        <v>107.38660089153601</v>
      </c>
      <c r="G8" s="641">
        <v>101.03352880603715</v>
      </c>
      <c r="H8" s="388">
        <v>114.718079568397</v>
      </c>
      <c r="I8" s="388">
        <v>134.88804162076099</v>
      </c>
      <c r="J8" s="388">
        <v>126.85152282991299</v>
      </c>
      <c r="K8" s="388">
        <v>99.671242381810799</v>
      </c>
      <c r="L8" s="388">
        <v>102.01727084695899</v>
      </c>
      <c r="M8" s="641">
        <v>95.981852365735406</v>
      </c>
      <c r="N8" s="388">
        <v>108.680285906902</v>
      </c>
      <c r="O8" s="388">
        <v>127.78867100914201</v>
      </c>
      <c r="P8" s="388">
        <v>120.17512689149601</v>
      </c>
      <c r="Q8" s="388">
        <v>94.425387519610197</v>
      </c>
      <c r="R8" s="388">
        <v>96.647940802382294</v>
      </c>
      <c r="S8" s="641">
        <v>90.930175925433289</v>
      </c>
      <c r="T8" s="397"/>
      <c r="U8" s="397">
        <f t="shared" si="0"/>
        <v>0.24467291117143375</v>
      </c>
      <c r="V8" s="397">
        <f t="shared" si="0"/>
        <v>0.42910693488327917</v>
      </c>
      <c r="W8" s="397">
        <f t="shared" si="0"/>
        <v>0.41883535647886894</v>
      </c>
      <c r="X8" s="397">
        <f t="shared" si="0"/>
        <v>0.34265874948093039</v>
      </c>
      <c r="Y8" s="397">
        <f t="shared" si="0"/>
        <v>0.33935849099840731</v>
      </c>
      <c r="Z8" s="397">
        <f t="shared" si="1"/>
        <v>0.34964572612771627</v>
      </c>
      <c r="AA8" s="397">
        <f t="shared" si="1"/>
        <v>0.73872979978757081</v>
      </c>
      <c r="AB8" s="397">
        <f t="shared" si="1"/>
        <v>0.73380211497654779</v>
      </c>
      <c r="AC8" s="397">
        <f t="shared" si="1"/>
        <v>0.61698443350858967</v>
      </c>
      <c r="AD8" s="397">
        <f t="shared" si="1"/>
        <v>0.60964067674769329</v>
      </c>
      <c r="AE8" s="397">
        <f t="shared" si="2"/>
        <v>0.4506187681709421</v>
      </c>
      <c r="AF8" s="397">
        <f t="shared" si="2"/>
        <v>1.0976898418336052</v>
      </c>
      <c r="AG8" s="397">
        <f t="shared" si="2"/>
        <v>1.1031386694087197</v>
      </c>
      <c r="AH8" s="397">
        <f t="shared" si="2"/>
        <v>0.95754292285198517</v>
      </c>
      <c r="AI8" s="397">
        <f t="shared" si="2"/>
        <v>0.94808652935434856</v>
      </c>
    </row>
    <row r="9" spans="1:35" x14ac:dyDescent="0.2">
      <c r="A9" s="396" t="s">
        <v>272</v>
      </c>
      <c r="B9" s="388">
        <v>111.46742010567</v>
      </c>
      <c r="C9" s="388">
        <v>110.994885056139</v>
      </c>
      <c r="D9" s="388">
        <v>114.948204748679</v>
      </c>
      <c r="E9" s="388">
        <v>126.343792791129</v>
      </c>
      <c r="F9" s="388">
        <v>117.783201493584</v>
      </c>
      <c r="G9" s="641">
        <v>107.90559599927793</v>
      </c>
      <c r="H9" s="388">
        <v>105.89404910038699</v>
      </c>
      <c r="I9" s="388">
        <v>105.445140803331</v>
      </c>
      <c r="J9" s="388">
        <v>109.200794511246</v>
      </c>
      <c r="K9" s="388">
        <v>120.026603151572</v>
      </c>
      <c r="L9" s="388">
        <v>111.894041418905</v>
      </c>
      <c r="M9" s="641">
        <v>102.51031619931423</v>
      </c>
      <c r="N9" s="388">
        <v>100.32067809510301</v>
      </c>
      <c r="O9" s="388">
        <v>99.895396550524296</v>
      </c>
      <c r="P9" s="388">
        <v>103.45338427381201</v>
      </c>
      <c r="Q9" s="388">
        <v>113.709413512016</v>
      </c>
      <c r="R9" s="388">
        <v>106.00488134422601</v>
      </c>
      <c r="S9" s="641">
        <v>97.115036399350046</v>
      </c>
      <c r="T9" s="397"/>
      <c r="U9" s="397">
        <f t="shared" si="0"/>
        <v>0.2258528504539232</v>
      </c>
      <c r="V9" s="397">
        <f t="shared" si="0"/>
        <v>0.33544293937980546</v>
      </c>
      <c r="W9" s="397">
        <f t="shared" si="0"/>
        <v>0.36055659937342016</v>
      </c>
      <c r="X9" s="397">
        <f t="shared" si="0"/>
        <v>0.41263823704346086</v>
      </c>
      <c r="Y9" s="397">
        <f t="shared" si="0"/>
        <v>0.37221337850329922</v>
      </c>
      <c r="Z9" s="397">
        <f t="shared" si="1"/>
        <v>0.32275123354234359</v>
      </c>
      <c r="AA9" s="397">
        <f t="shared" si="1"/>
        <v>0.57748238330289337</v>
      </c>
      <c r="AB9" s="397">
        <f t="shared" si="1"/>
        <v>0.63169737486648248</v>
      </c>
      <c r="AC9" s="397">
        <f t="shared" si="1"/>
        <v>0.74298808745407308</v>
      </c>
      <c r="AD9" s="397">
        <f t="shared" si="1"/>
        <v>0.66866285059701802</v>
      </c>
      <c r="AE9" s="397">
        <f t="shared" si="2"/>
        <v>0.41595750331402087</v>
      </c>
      <c r="AF9" s="397">
        <f t="shared" si="2"/>
        <v>0.85808985392457537</v>
      </c>
      <c r="AG9" s="397">
        <f t="shared" si="2"/>
        <v>0.94964267253640577</v>
      </c>
      <c r="AH9" s="397">
        <f t="shared" si="2"/>
        <v>1.1530971387061384</v>
      </c>
      <c r="AI9" s="397">
        <f t="shared" si="2"/>
        <v>1.0398752339045125</v>
      </c>
    </row>
    <row r="10" spans="1:35" x14ac:dyDescent="0.2">
      <c r="A10" s="396" t="s">
        <v>182</v>
      </c>
      <c r="B10" s="388">
        <v>765.96392165297402</v>
      </c>
      <c r="C10" s="388">
        <v>852.59409623033105</v>
      </c>
      <c r="D10" s="388">
        <v>805.55484914623401</v>
      </c>
      <c r="E10" s="388">
        <v>788.39360042904002</v>
      </c>
      <c r="F10" s="388">
        <v>787.80228974884005</v>
      </c>
      <c r="G10" s="641">
        <v>784.55793516981737</v>
      </c>
      <c r="H10" s="388">
        <v>361.56392165297399</v>
      </c>
      <c r="I10" s="388">
        <v>388.894096230331</v>
      </c>
      <c r="J10" s="388">
        <v>348.05484914623401</v>
      </c>
      <c r="K10" s="388">
        <v>339.49360042903999</v>
      </c>
      <c r="L10" s="388">
        <v>338.90228974884002</v>
      </c>
      <c r="M10" s="641">
        <v>335.86007579871045</v>
      </c>
      <c r="N10" s="388">
        <v>251.28072557032499</v>
      </c>
      <c r="O10" s="388">
        <v>263.70939141881399</v>
      </c>
      <c r="P10" s="388">
        <v>226.13210668892299</v>
      </c>
      <c r="Q10" s="388">
        <v>220.10392040758799</v>
      </c>
      <c r="R10" s="388">
        <v>219.542175261398</v>
      </c>
      <c r="S10" s="641">
        <v>216.62554170370015</v>
      </c>
      <c r="T10" s="397"/>
      <c r="U10" s="397">
        <f t="shared" si="0"/>
        <v>1.5519793576113277</v>
      </c>
      <c r="V10" s="397">
        <f t="shared" si="0"/>
        <v>2.5766653084303801</v>
      </c>
      <c r="W10" s="397">
        <f t="shared" si="0"/>
        <v>2.5267738426360458</v>
      </c>
      <c r="X10" s="397">
        <f t="shared" si="0"/>
        <v>2.5748898160371487</v>
      </c>
      <c r="Y10" s="397">
        <f t="shared" si="0"/>
        <v>2.4895787187107823</v>
      </c>
      <c r="Z10" s="397">
        <f t="shared" si="1"/>
        <v>1.1019996185742051</v>
      </c>
      <c r="AA10" s="397">
        <f t="shared" si="1"/>
        <v>2.1298230324561516</v>
      </c>
      <c r="AB10" s="397">
        <f t="shared" si="1"/>
        <v>2.0134041652286956</v>
      </c>
      <c r="AC10" s="397">
        <f t="shared" si="1"/>
        <v>2.1015316126803683</v>
      </c>
      <c r="AD10" s="397">
        <f t="shared" si="1"/>
        <v>2.0252318020129079</v>
      </c>
      <c r="AE10" s="397">
        <f t="shared" si="2"/>
        <v>1.0418799516095985</v>
      </c>
      <c r="AF10" s="397">
        <f t="shared" si="2"/>
        <v>2.2652330435132662</v>
      </c>
      <c r="AG10" s="397">
        <f t="shared" si="2"/>
        <v>2.0757629114769962</v>
      </c>
      <c r="AH10" s="397">
        <f t="shared" si="2"/>
        <v>2.2320157408355064</v>
      </c>
      <c r="AI10" s="397">
        <f t="shared" si="2"/>
        <v>2.1536411149833041</v>
      </c>
    </row>
    <row r="11" spans="1:35" x14ac:dyDescent="0.2">
      <c r="A11" s="400" t="s">
        <v>163</v>
      </c>
      <c r="B11" s="388">
        <v>397.079296</v>
      </c>
      <c r="C11" s="388">
        <v>468.47996456870197</v>
      </c>
      <c r="D11" s="388">
        <v>361.42723951679397</v>
      </c>
      <c r="E11" s="388">
        <v>337.88042116793901</v>
      </c>
      <c r="F11" s="388">
        <v>346.838095167939</v>
      </c>
      <c r="G11" s="641">
        <v>325.92378433636378</v>
      </c>
      <c r="H11" s="388">
        <v>85.879295999999997</v>
      </c>
      <c r="I11" s="388">
        <v>101.179964568702</v>
      </c>
      <c r="J11" s="388">
        <v>78.127239516793907</v>
      </c>
      <c r="K11" s="388">
        <v>73.080421167938894</v>
      </c>
      <c r="L11" s="388">
        <v>74.038095167938906</v>
      </c>
      <c r="M11" s="641">
        <v>70.468037140180542</v>
      </c>
      <c r="N11" s="388">
        <v>42.879295999999997</v>
      </c>
      <c r="O11" s="388">
        <v>50.579964568702302</v>
      </c>
      <c r="P11" s="388">
        <v>39.027239516793898</v>
      </c>
      <c r="Q11" s="388">
        <v>36.4804211679389</v>
      </c>
      <c r="R11" s="388">
        <v>37.438095167938897</v>
      </c>
      <c r="S11" s="641">
        <v>35.20607982491336</v>
      </c>
      <c r="T11" s="397"/>
      <c r="U11" s="397">
        <f t="shared" si="0"/>
        <v>0.80455339123144642</v>
      </c>
      <c r="V11" s="397">
        <f t="shared" si="0"/>
        <v>1.4158156592169993</v>
      </c>
      <c r="W11" s="397">
        <f t="shared" si="0"/>
        <v>1.1336843118691284</v>
      </c>
      <c r="X11" s="397">
        <f t="shared" si="0"/>
        <v>1.1035158771332192</v>
      </c>
      <c r="Y11" s="397">
        <f t="shared" si="0"/>
        <v>1.0960627454428611</v>
      </c>
      <c r="Z11" s="397">
        <f t="shared" si="1"/>
        <v>0.26174887970779043</v>
      </c>
      <c r="AA11" s="397">
        <f t="shared" si="1"/>
        <v>0.55412365744397163</v>
      </c>
      <c r="AB11" s="397">
        <f t="shared" si="1"/>
        <v>0.45194517429304099</v>
      </c>
      <c r="AC11" s="397">
        <f t="shared" si="1"/>
        <v>0.4523820630442788</v>
      </c>
      <c r="AD11" s="397">
        <f t="shared" si="1"/>
        <v>0.44244110892756605</v>
      </c>
      <c r="AE11" s="397">
        <f t="shared" si="2"/>
        <v>0.17778951704368032</v>
      </c>
      <c r="AF11" s="397">
        <f t="shared" si="2"/>
        <v>0.43447602098777754</v>
      </c>
      <c r="AG11" s="397">
        <f t="shared" si="2"/>
        <v>0.35824765227935007</v>
      </c>
      <c r="AH11" s="397">
        <f t="shared" si="2"/>
        <v>0.36993831881034206</v>
      </c>
      <c r="AI11" s="397">
        <f t="shared" si="2"/>
        <v>0.36725618175337349</v>
      </c>
    </row>
    <row r="12" spans="1:35" x14ac:dyDescent="0.2">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row>
    <row r="13" spans="1:35" x14ac:dyDescent="0.2">
      <c r="A13" s="423"/>
      <c r="B13" s="397"/>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row>
    <row r="14" spans="1:35" x14ac:dyDescent="0.2">
      <c r="A14" s="424" t="s">
        <v>335</v>
      </c>
      <c r="B14" s="425">
        <f t="shared" ref="B14:P14" si="3">B7+B8+B9+B10+B11</f>
        <v>11171.428977918535</v>
      </c>
      <c r="C14" s="425">
        <f t="shared" si="3"/>
        <v>8844.6810085395518</v>
      </c>
      <c r="D14" s="425">
        <f t="shared" si="3"/>
        <v>7071.7861426297859</v>
      </c>
      <c r="E14" s="425">
        <f t="shared" si="3"/>
        <v>6142.739172590429</v>
      </c>
      <c r="F14" s="425">
        <f t="shared" si="3"/>
        <v>6145.0144482602091</v>
      </c>
      <c r="G14" s="425">
        <f t="shared" si="3"/>
        <v>5819.5087677239935</v>
      </c>
      <c r="H14" s="425">
        <f t="shared" si="3"/>
        <v>9602.0234332517557</v>
      </c>
      <c r="I14" s="425">
        <f t="shared" si="3"/>
        <v>7114.6797236751263</v>
      </c>
      <c r="J14" s="425">
        <f t="shared" si="3"/>
        <v>5407.6653764539369</v>
      </c>
      <c r="K14" s="425">
        <f t="shared" si="3"/>
        <v>4445.4144180886715</v>
      </c>
      <c r="L14" s="425">
        <f t="shared" si="3"/>
        <v>4439.9942481409535</v>
      </c>
      <c r="M14" s="644">
        <f t="shared" si="3"/>
        <v>4155.5946651696358</v>
      </c>
      <c r="N14" s="425">
        <f t="shared" si="3"/>
        <v>8580.9612125023286</v>
      </c>
      <c r="O14" s="425">
        <f t="shared" si="3"/>
        <v>6027.1726339991819</v>
      </c>
      <c r="P14" s="425">
        <f t="shared" si="3"/>
        <v>4307.6294178207745</v>
      </c>
      <c r="Q14" s="425">
        <f>Q7+Q8+Q9+Q10+Q11</f>
        <v>3282.6398505654624</v>
      </c>
      <c r="R14" s="425">
        <f t="shared" ref="R14:S14" si="4">R7+R8+R9+R10+R11</f>
        <v>3277.5538005342551</v>
      </c>
      <c r="S14" s="425">
        <f t="shared" si="4"/>
        <v>2984.8913118172218</v>
      </c>
      <c r="T14" s="397"/>
      <c r="U14" s="397">
        <f t="shared" ref="U14:Y15" si="5">(B14/B$15)*100</f>
        <v>22.635305239096649</v>
      </c>
      <c r="V14" s="397">
        <f t="shared" si="5"/>
        <v>26.729932589962662</v>
      </c>
      <c r="W14" s="397">
        <f t="shared" si="5"/>
        <v>22.181983343345554</v>
      </c>
      <c r="X14" s="397">
        <f t="shared" si="5"/>
        <v>20.062157442003699</v>
      </c>
      <c r="Y14" s="397">
        <f t="shared" si="5"/>
        <v>19.419208849261185</v>
      </c>
      <c r="Z14" s="397">
        <f t="shared" ref="Z14:AD15" si="6">(H14/H$15)*100</f>
        <v>29.265713549649952</v>
      </c>
      <c r="AA14" s="397">
        <f t="shared" si="6"/>
        <v>38.964357882813808</v>
      </c>
      <c r="AB14" s="397">
        <f t="shared" si="6"/>
        <v>31.281897148747618</v>
      </c>
      <c r="AC14" s="397">
        <f t="shared" si="6"/>
        <v>27.517982428158096</v>
      </c>
      <c r="AD14" s="397">
        <f t="shared" si="6"/>
        <v>26.532773085579979</v>
      </c>
      <c r="AE14" s="397">
        <f t="shared" ref="AE14:AI15" si="7">(N14/N$15)*100</f>
        <v>35.579057775140306</v>
      </c>
      <c r="AF14" s="397">
        <f t="shared" si="7"/>
        <v>51.772712894440296</v>
      </c>
      <c r="AG14" s="397">
        <f t="shared" si="7"/>
        <v>39.541564941063768</v>
      </c>
      <c r="AH14" s="397">
        <f t="shared" si="7"/>
        <v>33.288383979658704</v>
      </c>
      <c r="AI14" s="397">
        <f t="shared" si="7"/>
        <v>32.151793216934031</v>
      </c>
    </row>
    <row r="15" spans="1:35" x14ac:dyDescent="0.2">
      <c r="A15" s="426" t="s">
        <v>336</v>
      </c>
      <c r="B15" s="427">
        <v>49354.001900636067</v>
      </c>
      <c r="C15" s="427">
        <v>33089.050931092926</v>
      </c>
      <c r="D15" s="427">
        <v>31880.765724004901</v>
      </c>
      <c r="E15" s="427">
        <v>30618.537364927215</v>
      </c>
      <c r="F15" s="427">
        <v>31644</v>
      </c>
      <c r="G15" s="645">
        <v>28738</v>
      </c>
      <c r="H15" s="425">
        <v>32809.80460962178</v>
      </c>
      <c r="I15" s="425">
        <v>18259.455846988898</v>
      </c>
      <c r="J15" s="425">
        <v>17286.884330384786</v>
      </c>
      <c r="K15" s="425">
        <v>16154.579754145963</v>
      </c>
      <c r="L15" s="425">
        <v>16734</v>
      </c>
      <c r="M15" s="646">
        <v>21581</v>
      </c>
      <c r="N15" s="425">
        <v>24118.01140641221</v>
      </c>
      <c r="O15" s="425">
        <v>11641.600945826465</v>
      </c>
      <c r="P15" s="425">
        <v>10893.927501962164</v>
      </c>
      <c r="Q15" s="425">
        <v>9861.2172118999879</v>
      </c>
      <c r="R15" s="425">
        <v>10194</v>
      </c>
      <c r="S15" s="647">
        <v>20070</v>
      </c>
      <c r="T15" s="428"/>
      <c r="U15" s="132">
        <f t="shared" si="5"/>
        <v>100</v>
      </c>
      <c r="V15" s="132">
        <f t="shared" si="5"/>
        <v>100</v>
      </c>
      <c r="W15" s="132">
        <f t="shared" si="5"/>
        <v>100</v>
      </c>
      <c r="X15" s="132">
        <f t="shared" si="5"/>
        <v>100</v>
      </c>
      <c r="Y15" s="132">
        <f t="shared" si="5"/>
        <v>100</v>
      </c>
      <c r="Z15" s="132">
        <f t="shared" si="6"/>
        <v>100</v>
      </c>
      <c r="AA15" s="132">
        <f t="shared" si="6"/>
        <v>100</v>
      </c>
      <c r="AB15" s="132">
        <f t="shared" si="6"/>
        <v>100</v>
      </c>
      <c r="AC15" s="132">
        <f t="shared" si="6"/>
        <v>100</v>
      </c>
      <c r="AD15" s="132">
        <f t="shared" si="6"/>
        <v>100</v>
      </c>
      <c r="AE15" s="132">
        <f t="shared" si="7"/>
        <v>100</v>
      </c>
      <c r="AF15" s="132">
        <f t="shared" si="7"/>
        <v>100</v>
      </c>
      <c r="AG15" s="132">
        <f t="shared" si="7"/>
        <v>100</v>
      </c>
      <c r="AH15" s="132">
        <f t="shared" si="7"/>
        <v>100</v>
      </c>
      <c r="AI15" s="132">
        <f t="shared" si="7"/>
        <v>100</v>
      </c>
    </row>
    <row r="16" spans="1:35" x14ac:dyDescent="0.2">
      <c r="A16" s="429"/>
      <c r="B16" s="359"/>
      <c r="C16" s="359"/>
      <c r="D16" s="359"/>
      <c r="E16" s="359"/>
      <c r="F16" s="359"/>
      <c r="G16" s="359" t="s">
        <v>420</v>
      </c>
      <c r="H16" s="359"/>
      <c r="I16" s="359"/>
      <c r="J16" s="359"/>
      <c r="K16" s="359"/>
      <c r="L16" s="359"/>
      <c r="M16" s="359" t="s">
        <v>420</v>
      </c>
    </row>
    <row r="17" spans="1:48" x14ac:dyDescent="0.2">
      <c r="B17" s="402">
        <v>1990</v>
      </c>
      <c r="C17" s="402">
        <v>1995</v>
      </c>
      <c r="D17" s="402">
        <v>1996</v>
      </c>
      <c r="E17" s="402">
        <v>2000</v>
      </c>
      <c r="F17" s="402"/>
      <c r="G17" s="402"/>
      <c r="H17" s="402">
        <v>2001</v>
      </c>
      <c r="I17" s="402">
        <v>2002</v>
      </c>
      <c r="J17" s="402">
        <v>2003</v>
      </c>
      <c r="K17" s="402">
        <v>2004</v>
      </c>
      <c r="L17" s="402"/>
      <c r="M17" s="402"/>
      <c r="N17" s="402">
        <v>2005</v>
      </c>
      <c r="O17" s="402">
        <v>2006</v>
      </c>
      <c r="P17" s="402">
        <v>2007</v>
      </c>
      <c r="Q17" s="402">
        <v>2008</v>
      </c>
      <c r="R17" s="402"/>
      <c r="S17" s="402" t="s">
        <v>291</v>
      </c>
    </row>
    <row r="18" spans="1:48" ht="13.5" x14ac:dyDescent="0.25">
      <c r="A18" s="392" t="s">
        <v>305</v>
      </c>
      <c r="B18" s="392"/>
      <c r="C18" s="392"/>
      <c r="D18" s="392"/>
      <c r="E18" s="392"/>
      <c r="F18" s="392"/>
      <c r="G18" s="392"/>
      <c r="H18" s="392"/>
      <c r="I18" s="392"/>
      <c r="J18" s="392"/>
      <c r="K18" s="392"/>
      <c r="L18" s="392"/>
      <c r="M18" s="392"/>
      <c r="N18" s="392"/>
      <c r="O18" s="392"/>
      <c r="P18" s="392"/>
      <c r="Q18" s="392"/>
      <c r="R18" s="392"/>
      <c r="S18" s="392"/>
      <c r="U18" s="397"/>
      <c r="V18" s="397"/>
      <c r="W18" s="397"/>
      <c r="X18" s="397"/>
      <c r="Y18" s="397"/>
      <c r="Z18" s="397"/>
      <c r="AA18" s="397"/>
      <c r="AB18" s="397"/>
      <c r="AC18" s="397"/>
      <c r="AD18" s="397"/>
      <c r="AE18" s="397"/>
      <c r="AF18" s="397"/>
      <c r="AG18" s="397"/>
      <c r="AH18" s="397"/>
      <c r="AI18" s="397"/>
    </row>
    <row r="19" spans="1:48" x14ac:dyDescent="0.2">
      <c r="A19" s="389" t="s">
        <v>181</v>
      </c>
      <c r="B19" s="397"/>
      <c r="C19" s="397">
        <v>8933.9680869300009</v>
      </c>
      <c r="D19" s="397"/>
      <c r="E19" s="397">
        <v>6384.2724804519994</v>
      </c>
      <c r="F19" s="397"/>
      <c r="G19" s="397"/>
      <c r="H19" s="397">
        <v>6041.58017572265</v>
      </c>
      <c r="I19" s="397">
        <v>5672.9351130142004</v>
      </c>
      <c r="J19" s="397">
        <v>5463.2132918236694</v>
      </c>
      <c r="K19" s="397">
        <v>5240.4940843972809</v>
      </c>
      <c r="L19" s="397"/>
      <c r="M19" s="397"/>
      <c r="N19" s="397">
        <v>4745.43097044975</v>
      </c>
      <c r="O19" s="397">
        <v>4507.4096408644</v>
      </c>
      <c r="P19" s="397">
        <v>4287.2848612365606</v>
      </c>
      <c r="Q19" s="397">
        <v>4002.5048500668795</v>
      </c>
      <c r="R19" s="397"/>
      <c r="S19" s="397">
        <v>3613.3165387250001</v>
      </c>
      <c r="AG19" s="648"/>
      <c r="AH19" s="649" t="s">
        <v>332</v>
      </c>
      <c r="AI19" s="649"/>
      <c r="AJ19" s="649"/>
      <c r="AK19" s="649"/>
      <c r="AL19" s="649"/>
      <c r="AM19" s="649" t="s">
        <v>421</v>
      </c>
      <c r="AN19" s="649"/>
      <c r="AO19" s="649"/>
      <c r="AP19" s="649"/>
      <c r="AQ19" s="649"/>
      <c r="AR19" s="649" t="s">
        <v>422</v>
      </c>
      <c r="AS19" s="649"/>
      <c r="AT19" s="649"/>
      <c r="AU19" s="649"/>
      <c r="AV19" s="649"/>
    </row>
    <row r="20" spans="1:48" x14ac:dyDescent="0.2">
      <c r="A20" s="396" t="s">
        <v>183</v>
      </c>
      <c r="B20" s="397"/>
      <c r="C20" s="397">
        <v>114.71807956839653</v>
      </c>
      <c r="D20" s="397"/>
      <c r="E20" s="397">
        <v>134.88804162076087</v>
      </c>
      <c r="F20" s="397"/>
      <c r="G20" s="397"/>
      <c r="H20" s="397">
        <v>135.67416787968872</v>
      </c>
      <c r="I20" s="397">
        <v>135.8470979110246</v>
      </c>
      <c r="J20" s="397">
        <v>133.98157004992524</v>
      </c>
      <c r="K20" s="397">
        <v>134.70649003117674</v>
      </c>
      <c r="L20" s="397"/>
      <c r="M20" s="397"/>
      <c r="N20" s="397">
        <v>126.85152282991265</v>
      </c>
      <c r="O20" s="397">
        <v>119.84307906639245</v>
      </c>
      <c r="P20" s="397">
        <v>118.76843177472497</v>
      </c>
      <c r="Q20" s="397">
        <v>114.64926678391319</v>
      </c>
      <c r="R20" s="397"/>
      <c r="S20" s="397">
        <v>94.138692225257415</v>
      </c>
      <c r="AG20" s="648"/>
      <c r="AH20" s="648">
        <v>1995</v>
      </c>
      <c r="AI20" s="648">
        <v>2000</v>
      </c>
      <c r="AJ20" s="648">
        <v>2005</v>
      </c>
      <c r="AK20" s="648">
        <v>2010</v>
      </c>
      <c r="AL20" s="648">
        <v>2012</v>
      </c>
      <c r="AM20" s="648">
        <v>1995</v>
      </c>
      <c r="AN20" s="648">
        <v>2000</v>
      </c>
      <c r="AO20" s="648">
        <v>2005</v>
      </c>
      <c r="AP20" s="648">
        <v>2010</v>
      </c>
      <c r="AQ20" s="648">
        <v>2012</v>
      </c>
      <c r="AR20" s="648">
        <v>1995</v>
      </c>
      <c r="AS20" s="648">
        <v>2000</v>
      </c>
      <c r="AT20" s="648">
        <v>2005</v>
      </c>
      <c r="AU20" s="648">
        <v>2010</v>
      </c>
      <c r="AV20" s="648">
        <v>2012</v>
      </c>
    </row>
    <row r="21" spans="1:48" x14ac:dyDescent="0.2">
      <c r="A21" s="396" t="s">
        <v>272</v>
      </c>
      <c r="B21" s="397"/>
      <c r="C21" s="397">
        <v>109.18654290713435</v>
      </c>
      <c r="D21" s="397"/>
      <c r="E21" s="397">
        <v>110.03719433916132</v>
      </c>
      <c r="F21" s="397"/>
      <c r="G21" s="397"/>
      <c r="H21" s="397">
        <v>111.79025986025037</v>
      </c>
      <c r="I21" s="397">
        <v>110.85779191497282</v>
      </c>
      <c r="J21" s="397">
        <v>111.12011068863681</v>
      </c>
      <c r="K21" s="397">
        <v>112.75714091932196</v>
      </c>
      <c r="L21" s="397"/>
      <c r="M21" s="397"/>
      <c r="N21" s="397">
        <v>114.15807265996806</v>
      </c>
      <c r="O21" s="397">
        <v>116.8851624053823</v>
      </c>
      <c r="P21" s="397">
        <v>130.81526353816636</v>
      </c>
      <c r="Q21" s="397">
        <v>130.77363192871707</v>
      </c>
      <c r="R21" s="397"/>
      <c r="S21" s="397">
        <v>116.34583538240256</v>
      </c>
      <c r="AG21" s="648" t="s">
        <v>181</v>
      </c>
      <c r="AH21" s="648">
        <v>9776.1624669299999</v>
      </c>
      <c r="AI21" s="648">
        <v>7270.6246504520004</v>
      </c>
      <c r="AJ21" s="648">
        <v>5656.3279304497501</v>
      </c>
      <c r="AK21" s="648">
        <v>4785.2042609583104</v>
      </c>
      <c r="AL21" s="648">
        <v>4500.0879234124977</v>
      </c>
      <c r="AM21" s="648">
        <v>8933.9680869299991</v>
      </c>
      <c r="AN21" s="648">
        <v>6384.2724804520003</v>
      </c>
      <c r="AO21" s="648">
        <v>4745.43097044975</v>
      </c>
      <c r="AP21" s="648">
        <v>3813.14255095831</v>
      </c>
      <c r="AQ21" s="648">
        <v>3550.7743836656946</v>
      </c>
      <c r="AR21" s="648">
        <v>8077.8002269299996</v>
      </c>
      <c r="AS21" s="648">
        <v>5485.1992104520004</v>
      </c>
      <c r="AT21" s="648">
        <v>3818.84156044975</v>
      </c>
      <c r="AU21" s="648">
        <v>2817.9207079583098</v>
      </c>
      <c r="AV21" s="648">
        <v>2545.0144779638249</v>
      </c>
    </row>
    <row r="22" spans="1:48" x14ac:dyDescent="0.2">
      <c r="A22" s="396" t="s">
        <v>182</v>
      </c>
      <c r="B22" s="397"/>
      <c r="C22" s="397">
        <v>361.56392165297348</v>
      </c>
      <c r="D22" s="397"/>
      <c r="E22" s="397">
        <v>388.89409623033094</v>
      </c>
      <c r="F22" s="397"/>
      <c r="G22" s="397"/>
      <c r="H22" s="397">
        <v>375.46304135559285</v>
      </c>
      <c r="I22" s="397">
        <v>363.67322064898417</v>
      </c>
      <c r="J22" s="397">
        <v>361.50276224361357</v>
      </c>
      <c r="K22" s="397">
        <v>357.32960687289955</v>
      </c>
      <c r="L22" s="397"/>
      <c r="M22" s="397"/>
      <c r="N22" s="397">
        <v>348.50884738954267</v>
      </c>
      <c r="O22" s="397">
        <v>349.29125377772567</v>
      </c>
      <c r="P22" s="397">
        <v>348.33980985354083</v>
      </c>
      <c r="Q22" s="397">
        <v>350.91327519007541</v>
      </c>
      <c r="R22" s="397"/>
      <c r="S22" s="397">
        <v>336.02932237772353</v>
      </c>
      <c r="AG22" s="648" t="s">
        <v>183</v>
      </c>
      <c r="AH22" s="648">
        <v>120.75587322989099</v>
      </c>
      <c r="AI22" s="648">
        <v>141.98741223238</v>
      </c>
      <c r="AJ22" s="648">
        <v>133.52791876832899</v>
      </c>
      <c r="AK22" s="648">
        <v>104.917097244011</v>
      </c>
      <c r="AL22" s="648">
        <v>101.03352880603715</v>
      </c>
      <c r="AM22" s="648">
        <v>114.718079568397</v>
      </c>
      <c r="AN22" s="648">
        <v>134.88804162076099</v>
      </c>
      <c r="AO22" s="648">
        <v>126.85152282991299</v>
      </c>
      <c r="AP22" s="648">
        <v>99.671242381810799</v>
      </c>
      <c r="AQ22" s="648">
        <v>95.981852365735406</v>
      </c>
      <c r="AR22" s="648">
        <v>108.680285906902</v>
      </c>
      <c r="AS22" s="648">
        <v>127.78867100914201</v>
      </c>
      <c r="AT22" s="648">
        <v>120.17512689149601</v>
      </c>
      <c r="AU22" s="648">
        <v>94.425387519610197</v>
      </c>
      <c r="AV22" s="648">
        <v>90.930175925433289</v>
      </c>
    </row>
    <row r="23" spans="1:48" x14ac:dyDescent="0.2">
      <c r="A23" s="400" t="s">
        <v>163</v>
      </c>
      <c r="B23" s="397"/>
      <c r="C23" s="397">
        <v>85.879295999999997</v>
      </c>
      <c r="D23" s="397"/>
      <c r="E23" s="397">
        <v>101.1799645687023</v>
      </c>
      <c r="F23" s="397"/>
      <c r="G23" s="397"/>
      <c r="H23" s="397">
        <v>97.396428423664119</v>
      </c>
      <c r="I23" s="397">
        <v>85.9484973740458</v>
      </c>
      <c r="J23" s="397">
        <v>84.532301557251898</v>
      </c>
      <c r="K23" s="397">
        <v>80.248987667938934</v>
      </c>
      <c r="L23" s="397"/>
      <c r="M23" s="397"/>
      <c r="N23" s="397">
        <v>78.127239516793907</v>
      </c>
      <c r="O23" s="397">
        <v>79.122016851908398</v>
      </c>
      <c r="P23" s="397">
        <v>79.679183625954195</v>
      </c>
      <c r="Q23" s="397">
        <v>81.126493725190841</v>
      </c>
      <c r="R23" s="397"/>
      <c r="S23" s="397">
        <v>77.597943725190831</v>
      </c>
      <c r="AG23" s="648" t="s">
        <v>272</v>
      </c>
      <c r="AH23" s="648">
        <v>111.46742010567</v>
      </c>
      <c r="AI23" s="648">
        <v>110.994885056139</v>
      </c>
      <c r="AJ23" s="648">
        <v>114.948204748679</v>
      </c>
      <c r="AK23" s="648">
        <v>126.343792791129</v>
      </c>
      <c r="AL23" s="648">
        <v>107.90559599927793</v>
      </c>
      <c r="AM23" s="648">
        <v>105.89404910038699</v>
      </c>
      <c r="AN23" s="648">
        <v>105.445140803331</v>
      </c>
      <c r="AO23" s="648">
        <v>109.200794511246</v>
      </c>
      <c r="AP23" s="648">
        <v>120.026603151572</v>
      </c>
      <c r="AQ23" s="648">
        <v>102.51031619931423</v>
      </c>
      <c r="AR23" s="648">
        <v>100.32067809510301</v>
      </c>
      <c r="AS23" s="648">
        <v>99.895396550524296</v>
      </c>
      <c r="AT23" s="648">
        <v>103.45338427381201</v>
      </c>
      <c r="AU23" s="648">
        <v>113.709413512016</v>
      </c>
      <c r="AV23" s="648">
        <v>97.115036399350046</v>
      </c>
    </row>
    <row r="24" spans="1:48" x14ac:dyDescent="0.2">
      <c r="A24" s="430" t="s">
        <v>335</v>
      </c>
      <c r="B24" s="431"/>
      <c r="C24" s="432">
        <f>C19+C20+C21+C22+C23</f>
        <v>9605.3159270585056</v>
      </c>
      <c r="D24" s="432"/>
      <c r="E24" s="432">
        <f t="shared" ref="E24:S24" si="8">E19+E20+E21+E22+E23</f>
        <v>7119.2717772109554</v>
      </c>
      <c r="F24" s="432"/>
      <c r="G24" s="432"/>
      <c r="H24" s="432">
        <f t="shared" si="8"/>
        <v>6761.9040732418471</v>
      </c>
      <c r="I24" s="432">
        <f t="shared" si="8"/>
        <v>6369.2617208632273</v>
      </c>
      <c r="J24" s="432">
        <f t="shared" si="8"/>
        <v>6154.3500363630965</v>
      </c>
      <c r="K24" s="432">
        <f t="shared" si="8"/>
        <v>5925.5363098886191</v>
      </c>
      <c r="L24" s="432"/>
      <c r="M24" s="432"/>
      <c r="N24" s="432">
        <f t="shared" si="8"/>
        <v>5413.0766528459681</v>
      </c>
      <c r="O24" s="432">
        <f t="shared" si="8"/>
        <v>5172.5511529658088</v>
      </c>
      <c r="P24" s="432">
        <f t="shared" si="8"/>
        <v>4964.8875500289478</v>
      </c>
      <c r="Q24" s="432">
        <f t="shared" si="8"/>
        <v>4679.9675176947758</v>
      </c>
      <c r="R24" s="432"/>
      <c r="S24" s="432">
        <f t="shared" si="8"/>
        <v>4237.4283324355747</v>
      </c>
      <c r="AG24" s="648" t="s">
        <v>182</v>
      </c>
      <c r="AH24" s="648">
        <v>765.96392165297402</v>
      </c>
      <c r="AI24" s="648">
        <v>852.59409623033105</v>
      </c>
      <c r="AJ24" s="648">
        <v>805.55484914623401</v>
      </c>
      <c r="AK24" s="648">
        <v>788.39360042904002</v>
      </c>
      <c r="AL24" s="648">
        <v>784.55793516981737</v>
      </c>
      <c r="AM24" s="648">
        <v>361.56392165297399</v>
      </c>
      <c r="AN24" s="648">
        <v>388.894096230331</v>
      </c>
      <c r="AO24" s="648">
        <v>348.05484914623401</v>
      </c>
      <c r="AP24" s="648">
        <v>339.49360042903999</v>
      </c>
      <c r="AQ24" s="648">
        <v>335.86007579871045</v>
      </c>
      <c r="AR24" s="648">
        <v>251.28072557032499</v>
      </c>
      <c r="AS24" s="648">
        <v>263.70939141881399</v>
      </c>
      <c r="AT24" s="648">
        <v>226.13210668892299</v>
      </c>
      <c r="AU24" s="648">
        <v>220.10392040758799</v>
      </c>
      <c r="AV24" s="648">
        <v>216.62554170370015</v>
      </c>
    </row>
    <row r="25" spans="1:48" x14ac:dyDescent="0.2">
      <c r="A25" s="433" t="s">
        <v>62</v>
      </c>
      <c r="B25" s="397"/>
      <c r="C25" s="428">
        <v>32809.80460962178</v>
      </c>
      <c r="D25" s="428"/>
      <c r="E25" s="428">
        <v>23688.740682168136</v>
      </c>
      <c r="F25" s="428"/>
      <c r="G25" s="428"/>
      <c r="H25" s="428">
        <v>22267.283605717283</v>
      </c>
      <c r="I25" s="428">
        <v>22138.15775722641</v>
      </c>
      <c r="J25" s="428">
        <v>22578.012496453266</v>
      </c>
      <c r="K25" s="428">
        <v>22462.157289508927</v>
      </c>
      <c r="L25" s="428"/>
      <c r="M25" s="428"/>
      <c r="N25" s="428">
        <v>20254.741674981709</v>
      </c>
      <c r="O25" s="428">
        <v>19757.780588267735</v>
      </c>
      <c r="P25" s="428">
        <v>18259.455846988898</v>
      </c>
      <c r="Q25" s="428">
        <v>17286.884330384786</v>
      </c>
      <c r="R25" s="428"/>
      <c r="S25" s="428">
        <v>16154.579754145963</v>
      </c>
      <c r="AG25" s="648" t="s">
        <v>163</v>
      </c>
      <c r="AH25" s="648">
        <v>397.079296</v>
      </c>
      <c r="AI25" s="648">
        <v>468.47996456870197</v>
      </c>
      <c r="AJ25" s="648">
        <v>361.42723951679397</v>
      </c>
      <c r="AK25" s="648">
        <v>337.88042116793901</v>
      </c>
      <c r="AL25" s="648">
        <v>325.92378433636378</v>
      </c>
      <c r="AM25" s="648">
        <v>85.879295999999997</v>
      </c>
      <c r="AN25" s="648">
        <v>101.179964568702</v>
      </c>
      <c r="AO25" s="648">
        <v>78.127239516793907</v>
      </c>
      <c r="AP25" s="648">
        <v>73.080421167938894</v>
      </c>
      <c r="AQ25" s="648">
        <v>70.468037140180542</v>
      </c>
      <c r="AR25" s="648">
        <v>42.879295999999997</v>
      </c>
      <c r="AS25" s="648">
        <v>50.579964568702302</v>
      </c>
      <c r="AT25" s="648">
        <v>39.027239516793898</v>
      </c>
      <c r="AU25" s="648">
        <v>36.4804211679389</v>
      </c>
      <c r="AV25" s="648">
        <v>35.20607982491336</v>
      </c>
    </row>
    <row r="26" spans="1:48" ht="13.5" x14ac:dyDescent="0.25">
      <c r="A26" s="392" t="s">
        <v>306</v>
      </c>
      <c r="B26" s="392"/>
      <c r="C26" s="392"/>
      <c r="D26" s="392"/>
      <c r="E26" s="392"/>
      <c r="F26" s="392"/>
      <c r="G26" s="392"/>
      <c r="H26" s="392"/>
      <c r="I26" s="392"/>
      <c r="J26" s="392"/>
      <c r="K26" s="392"/>
      <c r="L26" s="392"/>
      <c r="M26" s="392"/>
      <c r="N26" s="392"/>
      <c r="O26" s="392"/>
      <c r="P26" s="392"/>
      <c r="Q26" s="392"/>
      <c r="R26" s="392"/>
      <c r="S26" s="392"/>
    </row>
    <row r="27" spans="1:48" x14ac:dyDescent="0.2">
      <c r="A27" s="389" t="s">
        <v>181</v>
      </c>
      <c r="B27" s="397"/>
      <c r="C27" s="397">
        <v>8077.8002269299996</v>
      </c>
      <c r="D27" s="397"/>
      <c r="E27" s="397">
        <v>5485.1992104519995</v>
      </c>
      <c r="F27" s="397"/>
      <c r="G27" s="397"/>
      <c r="H27" s="397">
        <v>5115.6148057226501</v>
      </c>
      <c r="I27" s="397">
        <v>4767.5431730142</v>
      </c>
      <c r="J27" s="397">
        <v>4544.5150118236688</v>
      </c>
      <c r="K27" s="397">
        <v>4315.9421543972803</v>
      </c>
      <c r="L27" s="397"/>
      <c r="M27" s="397"/>
      <c r="N27" s="397">
        <v>3818.84156044975</v>
      </c>
      <c r="O27" s="397">
        <v>3584.6552508643999</v>
      </c>
      <c r="P27" s="397">
        <v>3348.0129312365602</v>
      </c>
      <c r="Q27" s="397">
        <v>3045.7603300668793</v>
      </c>
      <c r="R27" s="397"/>
      <c r="S27" s="397">
        <v>2721.4238587250002</v>
      </c>
    </row>
    <row r="28" spans="1:48" x14ac:dyDescent="0.2">
      <c r="A28" s="396" t="s">
        <v>183</v>
      </c>
      <c r="B28" s="397"/>
      <c r="C28" s="397">
        <v>108.68028590690189</v>
      </c>
      <c r="D28" s="397"/>
      <c r="E28" s="397">
        <v>127.78867100914201</v>
      </c>
      <c r="F28" s="397"/>
      <c r="G28" s="397"/>
      <c r="H28" s="397">
        <v>128.53342220181042</v>
      </c>
      <c r="I28" s="397">
        <v>128.69725065254963</v>
      </c>
      <c r="J28" s="397">
        <v>126.92990846835033</v>
      </c>
      <c r="K28" s="397">
        <v>127.616674766378</v>
      </c>
      <c r="L28" s="397"/>
      <c r="M28" s="397"/>
      <c r="N28" s="397">
        <v>120.17512689149606</v>
      </c>
      <c r="O28" s="397">
        <v>113.53554858921352</v>
      </c>
      <c r="P28" s="397">
        <v>112.51746168131854</v>
      </c>
      <c r="Q28" s="397">
        <v>108.61509484791773</v>
      </c>
      <c r="R28" s="397"/>
      <c r="S28" s="397">
        <v>89.184024213401727</v>
      </c>
    </row>
    <row r="29" spans="1:48" x14ac:dyDescent="0.2">
      <c r="A29" s="396" t="s">
        <v>272</v>
      </c>
      <c r="B29" s="397"/>
      <c r="C29" s="397">
        <v>103.43988275412718</v>
      </c>
      <c r="D29" s="397"/>
      <c r="E29" s="397">
        <v>104.24576305815282</v>
      </c>
      <c r="F29" s="397"/>
      <c r="G29" s="397"/>
      <c r="H29" s="397">
        <v>105.90656197286869</v>
      </c>
      <c r="I29" s="397">
        <v>105.02317128786883</v>
      </c>
      <c r="J29" s="397">
        <v>105.27168381028746</v>
      </c>
      <c r="K29" s="397">
        <v>106.82255455514728</v>
      </c>
      <c r="L29" s="397"/>
      <c r="M29" s="397"/>
      <c r="N29" s="397">
        <v>108.14975304628557</v>
      </c>
      <c r="O29" s="397">
        <v>110.73331175246759</v>
      </c>
      <c r="P29" s="397">
        <v>123.93024966773639</v>
      </c>
      <c r="Q29" s="397">
        <v>123.8908091956268</v>
      </c>
      <c r="R29" s="397"/>
      <c r="S29" s="397">
        <v>110.22237036227598</v>
      </c>
    </row>
    <row r="30" spans="1:48" x14ac:dyDescent="0.2">
      <c r="A30" s="396" t="s">
        <v>182</v>
      </c>
      <c r="B30" s="397"/>
      <c r="C30" s="397">
        <v>251.28072557032482</v>
      </c>
      <c r="D30" s="397"/>
      <c r="E30" s="397">
        <v>263.70939141881439</v>
      </c>
      <c r="F30" s="397"/>
      <c r="G30" s="397"/>
      <c r="H30" s="397">
        <v>252.07988928781322</v>
      </c>
      <c r="I30" s="397">
        <v>241.2445596165349</v>
      </c>
      <c r="J30" s="397">
        <v>238.47762413143289</v>
      </c>
      <c r="K30" s="397">
        <v>234.16812652925452</v>
      </c>
      <c r="L30" s="397"/>
      <c r="M30" s="397"/>
      <c r="N30" s="397">
        <v>226.56340502006549</v>
      </c>
      <c r="O30" s="397">
        <v>227.06169108883941</v>
      </c>
      <c r="P30" s="397">
        <v>225.79781936086383</v>
      </c>
      <c r="Q30" s="397">
        <v>226.69761143057164</v>
      </c>
      <c r="R30" s="397"/>
      <c r="S30" s="397">
        <v>214.7228562588374</v>
      </c>
    </row>
    <row r="31" spans="1:48" x14ac:dyDescent="0.2">
      <c r="A31" s="400" t="s">
        <v>163</v>
      </c>
      <c r="B31" s="397"/>
      <c r="C31" s="397">
        <v>42.879295999999997</v>
      </c>
      <c r="D31" s="397"/>
      <c r="E31" s="397">
        <v>50.579964568702295</v>
      </c>
      <c r="F31" s="397"/>
      <c r="G31" s="397"/>
      <c r="H31" s="397">
        <v>48.696428423664116</v>
      </c>
      <c r="I31" s="397">
        <v>42.9484973740458</v>
      </c>
      <c r="J31" s="397">
        <v>42.232301557251901</v>
      </c>
      <c r="K31" s="397">
        <v>40.048987667938924</v>
      </c>
      <c r="L31" s="397"/>
      <c r="M31" s="397"/>
      <c r="N31" s="397">
        <v>39.027239516793898</v>
      </c>
      <c r="O31" s="397">
        <v>39.52201685190839</v>
      </c>
      <c r="P31" s="397">
        <v>39.779183625954197</v>
      </c>
      <c r="Q31" s="397">
        <v>40.526493725190846</v>
      </c>
      <c r="R31" s="397"/>
      <c r="S31" s="397">
        <v>38.797943725190834</v>
      </c>
    </row>
    <row r="32" spans="1:48" x14ac:dyDescent="0.2">
      <c r="A32" s="434" t="s">
        <v>335</v>
      </c>
      <c r="B32" s="435"/>
      <c r="C32" s="432">
        <f>C27+C28+C29+C30+C31</f>
        <v>8584.0804171613527</v>
      </c>
      <c r="D32" s="432"/>
      <c r="E32" s="432">
        <f t="shared" ref="E32:S32" si="9">E27+E28+E29+E30+E31</f>
        <v>6031.5230005068106</v>
      </c>
      <c r="F32" s="432"/>
      <c r="G32" s="432"/>
      <c r="H32" s="432">
        <f t="shared" si="9"/>
        <v>5650.8311076088057</v>
      </c>
      <c r="I32" s="432">
        <f t="shared" si="9"/>
        <v>5285.4566519451992</v>
      </c>
      <c r="J32" s="432">
        <f t="shared" si="9"/>
        <v>5057.4265297909924</v>
      </c>
      <c r="K32" s="432">
        <f t="shared" si="9"/>
        <v>4824.5984979159994</v>
      </c>
      <c r="L32" s="432"/>
      <c r="M32" s="432"/>
      <c r="N32" s="432">
        <f t="shared" si="9"/>
        <v>4312.7570849243912</v>
      </c>
      <c r="O32" s="432">
        <f t="shared" si="9"/>
        <v>4075.5078191468292</v>
      </c>
      <c r="P32" s="432">
        <f t="shared" si="9"/>
        <v>3850.0376455724336</v>
      </c>
      <c r="Q32" s="432">
        <f t="shared" si="9"/>
        <v>3545.4903392661863</v>
      </c>
      <c r="R32" s="432"/>
      <c r="S32" s="432">
        <f t="shared" si="9"/>
        <v>3174.3510532847058</v>
      </c>
    </row>
    <row r="33" spans="1:19" x14ac:dyDescent="0.2">
      <c r="A33" s="433" t="s">
        <v>62</v>
      </c>
      <c r="B33" s="397"/>
      <c r="C33" s="428">
        <v>24118.01140641221</v>
      </c>
      <c r="D33" s="428"/>
      <c r="E33" s="428">
        <v>16402.895803994918</v>
      </c>
      <c r="F33" s="428"/>
      <c r="G33" s="428"/>
      <c r="H33" s="428">
        <v>15283.054299417272</v>
      </c>
      <c r="I33" s="428">
        <v>15126.698056159606</v>
      </c>
      <c r="J33" s="428">
        <v>15261.062954218904</v>
      </c>
      <c r="K33" s="428">
        <v>14891.623971791481</v>
      </c>
      <c r="L33" s="428"/>
      <c r="M33" s="428"/>
      <c r="N33" s="428">
        <v>13300.842761865579</v>
      </c>
      <c r="O33" s="428">
        <v>12890.843757004026</v>
      </c>
      <c r="P33" s="428">
        <v>11641.600945826465</v>
      </c>
      <c r="Q33" s="428">
        <v>10893.927501962164</v>
      </c>
      <c r="R33" s="428"/>
      <c r="S33" s="428">
        <v>9861.2172118999879</v>
      </c>
    </row>
    <row r="34" spans="1:19" x14ac:dyDescent="0.2">
      <c r="A34" s="392" t="s">
        <v>307</v>
      </c>
      <c r="B34" s="392"/>
      <c r="C34" s="392"/>
      <c r="D34" s="392"/>
      <c r="E34" s="392"/>
      <c r="F34" s="392"/>
      <c r="G34" s="392"/>
      <c r="H34" s="392"/>
      <c r="I34" s="392"/>
      <c r="J34" s="392"/>
      <c r="K34" s="392"/>
      <c r="L34" s="392"/>
      <c r="M34" s="392"/>
      <c r="N34" s="392"/>
      <c r="O34" s="392"/>
      <c r="P34" s="392"/>
      <c r="Q34" s="392"/>
      <c r="R34" s="392"/>
      <c r="S34" s="392"/>
    </row>
    <row r="35" spans="1:19" x14ac:dyDescent="0.2">
      <c r="A35" s="389" t="s">
        <v>181</v>
      </c>
      <c r="B35" s="397"/>
      <c r="C35" s="397">
        <v>9776.1624669299999</v>
      </c>
      <c r="D35" s="397"/>
      <c r="E35" s="397">
        <v>7270.6246504519986</v>
      </c>
      <c r="F35" s="397"/>
      <c r="G35" s="397"/>
      <c r="H35" s="397">
        <v>6952.2217857226497</v>
      </c>
      <c r="I35" s="397">
        <v>6565.7953230142011</v>
      </c>
      <c r="J35" s="397">
        <v>6370.3097118236692</v>
      </c>
      <c r="K35" s="397">
        <v>6152.8082143972806</v>
      </c>
      <c r="L35" s="397"/>
      <c r="M35" s="397"/>
      <c r="N35" s="397">
        <v>5656.3279304497501</v>
      </c>
      <c r="O35" s="397">
        <v>5418.1907908644007</v>
      </c>
      <c r="P35" s="397">
        <v>5214.9524112365598</v>
      </c>
      <c r="Q35" s="397">
        <v>4946.9590300668797</v>
      </c>
      <c r="R35" s="397"/>
      <c r="S35" s="397">
        <v>4496.0694887250002</v>
      </c>
    </row>
    <row r="36" spans="1:19" x14ac:dyDescent="0.2">
      <c r="A36" s="396" t="s">
        <v>183</v>
      </c>
      <c r="B36" s="397"/>
      <c r="C36" s="397">
        <v>120.75587322989095</v>
      </c>
      <c r="D36" s="397"/>
      <c r="E36" s="397">
        <v>141.98741223237985</v>
      </c>
      <c r="F36" s="397"/>
      <c r="G36" s="397"/>
      <c r="H36" s="397">
        <v>142.81491355756714</v>
      </c>
      <c r="I36" s="397">
        <v>142.99694516949958</v>
      </c>
      <c r="J36" s="397">
        <v>141.03323163150012</v>
      </c>
      <c r="K36" s="397">
        <v>141.79630529597566</v>
      </c>
      <c r="L36" s="397"/>
      <c r="M36" s="397"/>
      <c r="N36" s="397">
        <v>133.52791876832899</v>
      </c>
      <c r="O36" s="397">
        <v>126.15060954357075</v>
      </c>
      <c r="P36" s="397">
        <v>125.01940186813161</v>
      </c>
      <c r="Q36" s="397">
        <v>120.68343871990848</v>
      </c>
      <c r="R36" s="397"/>
      <c r="S36" s="397">
        <v>99.093360237112989</v>
      </c>
    </row>
    <row r="37" spans="1:19" x14ac:dyDescent="0.2">
      <c r="A37" s="396" t="s">
        <v>272</v>
      </c>
      <c r="B37" s="397"/>
      <c r="C37" s="397">
        <v>114.93320306014137</v>
      </c>
      <c r="D37" s="397"/>
      <c r="E37" s="397">
        <v>115.82862562016977</v>
      </c>
      <c r="F37" s="397"/>
      <c r="G37" s="397"/>
      <c r="H37" s="397">
        <v>117.67395774763192</v>
      </c>
      <c r="I37" s="397">
        <v>116.69241254207667</v>
      </c>
      <c r="J37" s="397">
        <v>116.9685375669861</v>
      </c>
      <c r="K37" s="397">
        <v>118.69172728349692</v>
      </c>
      <c r="L37" s="397"/>
      <c r="M37" s="397"/>
      <c r="N37" s="397">
        <v>120.16639227365063</v>
      </c>
      <c r="O37" s="397">
        <v>123.03701305829712</v>
      </c>
      <c r="P37" s="397">
        <v>137.70027740859638</v>
      </c>
      <c r="Q37" s="397">
        <v>137.65645466180726</v>
      </c>
      <c r="R37" s="397"/>
      <c r="S37" s="397">
        <v>122.46930040252914</v>
      </c>
    </row>
    <row r="38" spans="1:19" x14ac:dyDescent="0.2">
      <c r="A38" s="396" t="s">
        <v>182</v>
      </c>
      <c r="B38" s="397"/>
      <c r="C38" s="397">
        <v>765.96392165297345</v>
      </c>
      <c r="D38" s="397"/>
      <c r="E38" s="397">
        <v>852.59409623033093</v>
      </c>
      <c r="F38" s="397"/>
      <c r="G38" s="397"/>
      <c r="H38" s="397">
        <v>834.26304135559292</v>
      </c>
      <c r="I38" s="397">
        <v>820.77322064898419</v>
      </c>
      <c r="J38" s="397">
        <v>821.1027622436136</v>
      </c>
      <c r="K38" s="397">
        <v>818.52960687289942</v>
      </c>
      <c r="L38" s="397"/>
      <c r="M38" s="397"/>
      <c r="N38" s="397">
        <v>806.00884738954267</v>
      </c>
      <c r="O38" s="397">
        <v>808.29125377772573</v>
      </c>
      <c r="P38" s="397">
        <v>808.03980985354087</v>
      </c>
      <c r="Q38" s="397">
        <v>818.11327519007534</v>
      </c>
      <c r="R38" s="397"/>
      <c r="S38" s="397">
        <v>793.52932237772359</v>
      </c>
    </row>
    <row r="39" spans="1:19" x14ac:dyDescent="0.2">
      <c r="A39" s="400" t="s">
        <v>163</v>
      </c>
      <c r="B39" s="397"/>
      <c r="C39" s="397">
        <v>397.079296</v>
      </c>
      <c r="D39" s="397"/>
      <c r="E39" s="397">
        <v>468.47996456870226</v>
      </c>
      <c r="F39" s="397"/>
      <c r="G39" s="397"/>
      <c r="H39" s="397">
        <v>450.99642842366416</v>
      </c>
      <c r="I39" s="397">
        <v>397.84849737404579</v>
      </c>
      <c r="J39" s="397">
        <v>391.13230155725188</v>
      </c>
      <c r="K39" s="397">
        <v>370.84898766793896</v>
      </c>
      <c r="L39" s="397"/>
      <c r="M39" s="397"/>
      <c r="N39" s="397">
        <v>361.42723951679386</v>
      </c>
      <c r="O39" s="397">
        <v>366.12201685190843</v>
      </c>
      <c r="P39" s="397">
        <v>368.47918362595419</v>
      </c>
      <c r="Q39" s="397">
        <v>375.32649372519086</v>
      </c>
      <c r="R39" s="397"/>
      <c r="S39" s="397">
        <v>359.29794372519086</v>
      </c>
    </row>
    <row r="40" spans="1:19" x14ac:dyDescent="0.2">
      <c r="A40" s="434" t="s">
        <v>335</v>
      </c>
      <c r="B40" s="436"/>
      <c r="C40" s="432">
        <f>C35+C36+C37+C38+C39</f>
        <v>11174.894760873007</v>
      </c>
      <c r="D40" s="432"/>
      <c r="E40" s="432">
        <f t="shared" ref="E40:Q40" si="10">E35+E36+E37+E38+E39</f>
        <v>8849.5147491035805</v>
      </c>
      <c r="F40" s="432"/>
      <c r="G40" s="432"/>
      <c r="H40" s="432">
        <f t="shared" si="10"/>
        <v>8497.9701268071058</v>
      </c>
      <c r="I40" s="432">
        <f t="shared" si="10"/>
        <v>8044.1063987488078</v>
      </c>
      <c r="J40" s="432">
        <f t="shared" si="10"/>
        <v>7840.5465448230198</v>
      </c>
      <c r="K40" s="432">
        <f t="shared" si="10"/>
        <v>7602.6748415175916</v>
      </c>
      <c r="L40" s="432"/>
      <c r="M40" s="432"/>
      <c r="N40" s="432">
        <f t="shared" si="10"/>
        <v>7077.4583283980664</v>
      </c>
      <c r="O40" s="432">
        <f t="shared" si="10"/>
        <v>6841.7916840959024</v>
      </c>
      <c r="P40" s="432">
        <f t="shared" si="10"/>
        <v>6654.1910839927823</v>
      </c>
      <c r="Q40" s="432">
        <f t="shared" si="10"/>
        <v>6398.7386923638614</v>
      </c>
      <c r="R40" s="432"/>
      <c r="S40" s="432">
        <f>S35+S36+S37+S38+S39</f>
        <v>5870.4594154675569</v>
      </c>
    </row>
    <row r="41" spans="1:19" x14ac:dyDescent="0.2">
      <c r="A41" s="433" t="s">
        <v>62</v>
      </c>
      <c r="C41" s="437">
        <v>49354.001900636067</v>
      </c>
      <c r="D41" s="437"/>
      <c r="E41" s="437">
        <v>39155.565936987288</v>
      </c>
      <c r="F41" s="437"/>
      <c r="G41" s="437"/>
      <c r="H41" s="437">
        <v>37570.729481628965</v>
      </c>
      <c r="I41" s="437">
        <v>37349.048036085842</v>
      </c>
      <c r="J41" s="437">
        <v>38046.572168515151</v>
      </c>
      <c r="K41" s="437">
        <v>38163.397224800581</v>
      </c>
      <c r="L41" s="437"/>
      <c r="M41" s="437"/>
      <c r="N41" s="437">
        <v>35467.539666981276</v>
      </c>
      <c r="O41" s="437">
        <v>34819.037087702403</v>
      </c>
      <c r="P41" s="437">
        <v>33089.050931092926</v>
      </c>
      <c r="Q41" s="437">
        <v>31880.765724004901</v>
      </c>
      <c r="R41" s="437"/>
      <c r="S41" s="437">
        <v>30618.537364927215</v>
      </c>
    </row>
    <row r="44" spans="1:19" x14ac:dyDescent="0.2">
      <c r="A44" s="162" t="s">
        <v>337</v>
      </c>
    </row>
    <row r="45" spans="1:19" ht="13.5" x14ac:dyDescent="0.25">
      <c r="A45" s="392" t="s">
        <v>305</v>
      </c>
    </row>
    <row r="46" spans="1:19" x14ac:dyDescent="0.2">
      <c r="A46" s="389" t="s">
        <v>181</v>
      </c>
      <c r="C46" s="324">
        <f>C19/C$25</f>
        <v>0.27229568091697903</v>
      </c>
      <c r="D46" s="324"/>
      <c r="E46" s="324">
        <f t="shared" ref="E46:S51" si="11">E19/E$25</f>
        <v>0.26950662199015946</v>
      </c>
      <c r="F46" s="324"/>
      <c r="G46" s="324"/>
      <c r="H46" s="324">
        <f t="shared" si="11"/>
        <v>0.27132093355883929</v>
      </c>
      <c r="I46" s="324">
        <f t="shared" si="11"/>
        <v>0.25625145394776233</v>
      </c>
      <c r="J46" s="324">
        <f t="shared" si="11"/>
        <v>0.24197051413103232</v>
      </c>
      <c r="K46" s="324">
        <f t="shared" si="11"/>
        <v>0.23330324050597234</v>
      </c>
      <c r="L46" s="324"/>
      <c r="M46" s="324"/>
      <c r="N46" s="324">
        <f t="shared" si="11"/>
        <v>0.23428741015794935</v>
      </c>
      <c r="O46" s="324">
        <f t="shared" si="11"/>
        <v>0.22813339892745452</v>
      </c>
      <c r="P46" s="324">
        <f t="shared" si="11"/>
        <v>0.2347980628318429</v>
      </c>
      <c r="Q46" s="324">
        <f t="shared" si="11"/>
        <v>0.23153419514884835</v>
      </c>
      <c r="R46" s="324"/>
      <c r="S46" s="324">
        <f t="shared" si="11"/>
        <v>0.22367134235093097</v>
      </c>
    </row>
    <row r="47" spans="1:19" x14ac:dyDescent="0.2">
      <c r="A47" s="396" t="s">
        <v>183</v>
      </c>
      <c r="C47" s="324">
        <f t="shared" ref="C47:C51" si="12">C20/$C$25</f>
        <v>3.4964572612771485E-3</v>
      </c>
      <c r="E47" s="324">
        <f t="shared" si="11"/>
        <v>5.694183723421768E-3</v>
      </c>
      <c r="F47" s="324"/>
      <c r="G47" s="324"/>
      <c r="H47" s="324">
        <f t="shared" si="11"/>
        <v>6.0929824347705089E-3</v>
      </c>
      <c r="I47" s="324">
        <f t="shared" si="11"/>
        <v>6.1363325440519523E-3</v>
      </c>
      <c r="J47" s="324">
        <f t="shared" si="11"/>
        <v>5.9341613913524108E-3</v>
      </c>
      <c r="K47" s="324">
        <f t="shared" si="11"/>
        <v>5.9970415261089878E-3</v>
      </c>
      <c r="L47" s="324"/>
      <c r="M47" s="324"/>
      <c r="N47" s="324">
        <f t="shared" si="11"/>
        <v>6.2628062537374825E-3</v>
      </c>
      <c r="O47" s="324">
        <f t="shared" si="11"/>
        <v>6.0656144312866726E-3</v>
      </c>
      <c r="P47" s="324">
        <f t="shared" si="11"/>
        <v>6.5044891134754517E-3</v>
      </c>
      <c r="Q47" s="324">
        <f t="shared" si="11"/>
        <v>6.6321532899017918E-3</v>
      </c>
      <c r="R47" s="324"/>
      <c r="S47" s="324">
        <f t="shared" si="11"/>
        <v>5.8273686878853878E-3</v>
      </c>
    </row>
    <row r="48" spans="1:19" x14ac:dyDescent="0.2">
      <c r="A48" s="396" t="s">
        <v>272</v>
      </c>
      <c r="C48" s="324">
        <f t="shared" si="12"/>
        <v>3.3278632471683291E-3</v>
      </c>
      <c r="E48" s="324">
        <f t="shared" si="11"/>
        <v>4.6451263836913281E-3</v>
      </c>
      <c r="F48" s="324"/>
      <c r="G48" s="324"/>
      <c r="H48" s="324">
        <f t="shared" si="11"/>
        <v>5.0203815534799866E-3</v>
      </c>
      <c r="I48" s="324">
        <f t="shared" si="11"/>
        <v>5.0075436777834983E-3</v>
      </c>
      <c r="J48" s="324">
        <f t="shared" si="11"/>
        <v>4.9216072808043864E-3</v>
      </c>
      <c r="K48" s="324">
        <f t="shared" si="11"/>
        <v>5.0198713981931646E-3</v>
      </c>
      <c r="L48" s="324"/>
      <c r="M48" s="324"/>
      <c r="N48" s="324">
        <f t="shared" si="11"/>
        <v>5.6361159520969869E-3</v>
      </c>
      <c r="O48" s="324">
        <f t="shared" si="11"/>
        <v>5.9159054775003057E-3</v>
      </c>
      <c r="P48" s="324">
        <f t="shared" si="11"/>
        <v>7.1642476443096546E-3</v>
      </c>
      <c r="Q48" s="324">
        <f t="shared" si="11"/>
        <v>7.5649046658372706E-3</v>
      </c>
      <c r="R48" s="324"/>
      <c r="S48" s="324">
        <f t="shared" si="11"/>
        <v>7.202034169446171E-3</v>
      </c>
    </row>
    <row r="49" spans="1:19" x14ac:dyDescent="0.2">
      <c r="A49" s="396" t="s">
        <v>182</v>
      </c>
      <c r="C49" s="324">
        <f t="shared" si="12"/>
        <v>1.1019996185742035E-2</v>
      </c>
      <c r="E49" s="324">
        <f t="shared" si="11"/>
        <v>1.6416832851020809E-2</v>
      </c>
      <c r="F49" s="324"/>
      <c r="G49" s="324"/>
      <c r="H49" s="324">
        <f t="shared" si="11"/>
        <v>1.6861645452756979E-2</v>
      </c>
      <c r="I49" s="324">
        <f t="shared" si="11"/>
        <v>1.642743830074446E-2</v>
      </c>
      <c r="J49" s="324">
        <f t="shared" si="11"/>
        <v>1.6011274787822945E-2</v>
      </c>
      <c r="K49" s="324">
        <f t="shared" si="11"/>
        <v>1.59080716187395E-2</v>
      </c>
      <c r="L49" s="324"/>
      <c r="M49" s="324"/>
      <c r="N49" s="324">
        <f t="shared" si="11"/>
        <v>1.7206284483006491E-2</v>
      </c>
      <c r="O49" s="324">
        <f t="shared" si="11"/>
        <v>1.7678668523383467E-2</v>
      </c>
      <c r="P49" s="324">
        <f t="shared" si="11"/>
        <v>1.9077228410998036E-2</v>
      </c>
      <c r="Q49" s="324">
        <f t="shared" si="11"/>
        <v>2.0299393949971808E-2</v>
      </c>
      <c r="R49" s="324"/>
      <c r="S49" s="324">
        <f t="shared" si="11"/>
        <v>2.0800870557557145E-2</v>
      </c>
    </row>
    <row r="50" spans="1:19" x14ac:dyDescent="0.2">
      <c r="A50" s="400" t="s">
        <v>163</v>
      </c>
      <c r="C50" s="324">
        <f t="shared" si="12"/>
        <v>2.6174887970779044E-3</v>
      </c>
      <c r="E50" s="324">
        <f t="shared" si="11"/>
        <v>4.2712259771945675E-3</v>
      </c>
      <c r="F50" s="324"/>
      <c r="G50" s="324"/>
      <c r="H50" s="324">
        <f t="shared" si="11"/>
        <v>4.3739699079710335E-3</v>
      </c>
      <c r="I50" s="324">
        <f t="shared" si="11"/>
        <v>3.8823689991092508E-3</v>
      </c>
      <c r="J50" s="324">
        <f t="shared" si="11"/>
        <v>3.7440098667024346E-3</v>
      </c>
      <c r="K50" s="324">
        <f t="shared" si="11"/>
        <v>3.5726304750532427E-3</v>
      </c>
      <c r="L50" s="324"/>
      <c r="M50" s="324"/>
      <c r="N50" s="324">
        <f t="shared" si="11"/>
        <v>3.8572320876990134E-3</v>
      </c>
      <c r="O50" s="324">
        <f t="shared" si="11"/>
        <v>4.0046004407444137E-3</v>
      </c>
      <c r="P50" s="324">
        <f t="shared" si="11"/>
        <v>4.3637216954137111E-3</v>
      </c>
      <c r="Q50" s="324">
        <f t="shared" si="11"/>
        <v>4.6929505730883237E-3</v>
      </c>
      <c r="R50" s="324"/>
      <c r="S50" s="324">
        <f t="shared" si="11"/>
        <v>4.8034640892020636E-3</v>
      </c>
    </row>
    <row r="51" spans="1:19" x14ac:dyDescent="0.2">
      <c r="A51" s="430" t="s">
        <v>335</v>
      </c>
      <c r="C51" s="324">
        <f t="shared" si="12"/>
        <v>0.2927574864082445</v>
      </c>
      <c r="E51" s="324">
        <f t="shared" si="11"/>
        <v>0.30053399092548794</v>
      </c>
      <c r="F51" s="324"/>
      <c r="G51" s="324"/>
      <c r="H51" s="324">
        <f t="shared" si="11"/>
        <v>0.30366991290781781</v>
      </c>
      <c r="I51" s="324">
        <f t="shared" si="11"/>
        <v>0.28770513746945142</v>
      </c>
      <c r="J51" s="324">
        <f t="shared" si="11"/>
        <v>0.2725815674577145</v>
      </c>
      <c r="K51" s="324">
        <f t="shared" si="11"/>
        <v>0.26380085552406729</v>
      </c>
      <c r="L51" s="324"/>
      <c r="M51" s="324"/>
      <c r="N51" s="324">
        <f t="shared" si="11"/>
        <v>0.26724984893448939</v>
      </c>
      <c r="O51" s="324">
        <f t="shared" si="11"/>
        <v>0.26179818780036934</v>
      </c>
      <c r="P51" s="324">
        <f t="shared" si="11"/>
        <v>0.27190774969603981</v>
      </c>
      <c r="Q51" s="324">
        <f t="shared" si="11"/>
        <v>0.27072359762764753</v>
      </c>
      <c r="R51" s="324"/>
      <c r="S51" s="324">
        <f t="shared" si="11"/>
        <v>0.26230507985502177</v>
      </c>
    </row>
    <row r="52" spans="1:19" x14ac:dyDescent="0.2">
      <c r="A52" s="433"/>
      <c r="C52" s="324"/>
      <c r="E52" s="324"/>
      <c r="F52" s="324"/>
      <c r="G52" s="324"/>
      <c r="H52" s="324"/>
      <c r="I52" s="324"/>
      <c r="J52" s="324"/>
      <c r="K52" s="324"/>
      <c r="L52" s="324"/>
      <c r="M52" s="324"/>
      <c r="N52" s="324"/>
      <c r="O52" s="324"/>
      <c r="P52" s="324"/>
      <c r="Q52" s="324"/>
      <c r="R52" s="324"/>
      <c r="S52" s="324"/>
    </row>
    <row r="53" spans="1:19" ht="13.5" x14ac:dyDescent="0.25">
      <c r="A53" s="392" t="s">
        <v>306</v>
      </c>
      <c r="C53" s="324"/>
    </row>
    <row r="54" spans="1:19" x14ac:dyDescent="0.2">
      <c r="A54" s="389" t="s">
        <v>181</v>
      </c>
      <c r="C54" s="324">
        <f>C27/C$33</f>
        <v>0.33492812035002067</v>
      </c>
      <c r="D54" s="324"/>
      <c r="E54" s="324">
        <f t="shared" ref="E54:S59" si="13">E27/E$33</f>
        <v>0.33440431957850281</v>
      </c>
      <c r="F54" s="324"/>
      <c r="G54" s="324"/>
      <c r="H54" s="324">
        <f t="shared" si="13"/>
        <v>0.33472463720276802</v>
      </c>
      <c r="I54" s="324">
        <f t="shared" si="13"/>
        <v>0.31517408196515506</v>
      </c>
      <c r="J54" s="324">
        <f t="shared" si="13"/>
        <v>0.29778495937383853</v>
      </c>
      <c r="K54" s="324">
        <f t="shared" si="13"/>
        <v>0.28982347140733417</v>
      </c>
      <c r="L54" s="324"/>
      <c r="M54" s="324"/>
      <c r="N54" s="324">
        <f t="shared" si="13"/>
        <v>0.28711275133622577</v>
      </c>
      <c r="O54" s="324">
        <f t="shared" si="13"/>
        <v>0.2780776276895558</v>
      </c>
      <c r="P54" s="324">
        <f t="shared" si="13"/>
        <v>0.28759042221223269</v>
      </c>
      <c r="Q54" s="324">
        <f t="shared" si="13"/>
        <v>0.27958331185133106</v>
      </c>
      <c r="R54" s="324"/>
      <c r="S54" s="324">
        <f t="shared" si="13"/>
        <v>0.27597240789310795</v>
      </c>
    </row>
    <row r="55" spans="1:19" x14ac:dyDescent="0.2">
      <c r="A55" s="396" t="s">
        <v>183</v>
      </c>
      <c r="C55" s="324">
        <f t="shared" ref="C55:C59" si="14">C28/$C$33</f>
        <v>4.5061876817094155E-3</v>
      </c>
      <c r="E55" s="324">
        <f t="shared" si="13"/>
        <v>7.79061651894534E-3</v>
      </c>
      <c r="F55" s="324"/>
      <c r="G55" s="324"/>
      <c r="H55" s="324">
        <f t="shared" si="13"/>
        <v>8.4101920783407336E-3</v>
      </c>
      <c r="I55" s="324">
        <f t="shared" si="13"/>
        <v>8.5079539615814555E-3</v>
      </c>
      <c r="J55" s="324">
        <f t="shared" si="13"/>
        <v>8.3172390317189995E-3</v>
      </c>
      <c r="K55" s="324">
        <f t="shared" si="13"/>
        <v>8.5696949512099156E-3</v>
      </c>
      <c r="L55" s="324"/>
      <c r="M55" s="324"/>
      <c r="N55" s="324">
        <f t="shared" si="13"/>
        <v>9.0351513090618837E-3</v>
      </c>
      <c r="O55" s="324">
        <f t="shared" si="13"/>
        <v>8.8074567289302425E-3</v>
      </c>
      <c r="P55" s="324">
        <f t="shared" si="13"/>
        <v>9.6651192739651715E-3</v>
      </c>
      <c r="Q55" s="324">
        <f t="shared" si="13"/>
        <v>9.9702421214345784E-3</v>
      </c>
      <c r="R55" s="324"/>
      <c r="S55" s="324">
        <f t="shared" si="13"/>
        <v>9.0439164148802265E-3</v>
      </c>
    </row>
    <row r="56" spans="1:19" x14ac:dyDescent="0.2">
      <c r="A56" s="396" t="s">
        <v>272</v>
      </c>
      <c r="C56" s="324">
        <f t="shared" si="14"/>
        <v>4.288905955431542E-3</v>
      </c>
      <c r="E56" s="324">
        <f t="shared" si="13"/>
        <v>6.3553267852109263E-3</v>
      </c>
      <c r="F56" s="324"/>
      <c r="G56" s="324"/>
      <c r="H56" s="324">
        <f t="shared" si="13"/>
        <v>6.9296725574616849E-3</v>
      </c>
      <c r="I56" s="324">
        <f t="shared" si="13"/>
        <v>6.9429012794436848E-3</v>
      </c>
      <c r="J56" s="324">
        <f t="shared" si="13"/>
        <v>6.8980571095269101E-3</v>
      </c>
      <c r="K56" s="324">
        <f t="shared" si="13"/>
        <v>7.1733314484368083E-3</v>
      </c>
      <c r="L56" s="324"/>
      <c r="M56" s="324"/>
      <c r="N56" s="324">
        <f t="shared" si="13"/>
        <v>8.1310451512409624E-3</v>
      </c>
      <c r="O56" s="324">
        <f t="shared" si="13"/>
        <v>8.5900747724370237E-3</v>
      </c>
      <c r="P56" s="324">
        <f t="shared" si="13"/>
        <v>1.0645464506508927E-2</v>
      </c>
      <c r="Q56" s="324">
        <f t="shared" si="13"/>
        <v>1.1372464996973053E-2</v>
      </c>
      <c r="R56" s="324"/>
      <c r="S56" s="324">
        <f t="shared" si="13"/>
        <v>1.1177359548399922E-2</v>
      </c>
    </row>
    <row r="57" spans="1:19" x14ac:dyDescent="0.2">
      <c r="A57" s="396" t="s">
        <v>182</v>
      </c>
      <c r="C57" s="324">
        <f t="shared" si="14"/>
        <v>1.0418799516095978E-2</v>
      </c>
      <c r="E57" s="324">
        <f t="shared" si="13"/>
        <v>1.6077002169006531E-2</v>
      </c>
      <c r="F57" s="324"/>
      <c r="G57" s="324"/>
      <c r="H57" s="324">
        <f t="shared" si="13"/>
        <v>1.6494077973499367E-2</v>
      </c>
      <c r="I57" s="324">
        <f t="shared" si="13"/>
        <v>1.594826304596593E-2</v>
      </c>
      <c r="J57" s="324">
        <f t="shared" si="13"/>
        <v>1.5626540880332718E-2</v>
      </c>
      <c r="K57" s="324">
        <f t="shared" si="13"/>
        <v>1.5724821347411704E-2</v>
      </c>
      <c r="L57" s="324"/>
      <c r="M57" s="324"/>
      <c r="N57" s="324">
        <f t="shared" si="13"/>
        <v>1.7033763128877683E-2</v>
      </c>
      <c r="O57" s="324">
        <f t="shared" si="13"/>
        <v>1.7614183785717611E-2</v>
      </c>
      <c r="P57" s="324">
        <f t="shared" si="13"/>
        <v>1.9395770428105315E-2</v>
      </c>
      <c r="Q57" s="324">
        <f t="shared" si="13"/>
        <v>2.0809539203353419E-2</v>
      </c>
      <c r="R57" s="324"/>
      <c r="S57" s="324">
        <f t="shared" si="13"/>
        <v>2.1774477901137942E-2</v>
      </c>
    </row>
    <row r="58" spans="1:19" x14ac:dyDescent="0.2">
      <c r="A58" s="400" t="s">
        <v>163</v>
      </c>
      <c r="C58" s="324">
        <f t="shared" si="14"/>
        <v>1.7778951704368032E-3</v>
      </c>
      <c r="E58" s="324">
        <f t="shared" si="13"/>
        <v>3.0835996992911196E-3</v>
      </c>
      <c r="F58" s="324"/>
      <c r="G58" s="324"/>
      <c r="H58" s="324">
        <f t="shared" si="13"/>
        <v>3.1863021271553594E-3</v>
      </c>
      <c r="I58" s="324">
        <f t="shared" si="13"/>
        <v>2.8392513167509897E-3</v>
      </c>
      <c r="J58" s="324">
        <f t="shared" si="13"/>
        <v>2.7673237233830313E-3</v>
      </c>
      <c r="K58" s="324">
        <f t="shared" si="13"/>
        <v>2.6893633457171547E-3</v>
      </c>
      <c r="L58" s="324"/>
      <c r="M58" s="324"/>
      <c r="N58" s="324">
        <f t="shared" si="13"/>
        <v>2.934192984273722E-3</v>
      </c>
      <c r="O58" s="324">
        <f t="shared" si="13"/>
        <v>3.0658983691765527E-3</v>
      </c>
      <c r="P58" s="324">
        <f t="shared" si="13"/>
        <v>3.416985671563936E-3</v>
      </c>
      <c r="Q58" s="324">
        <f t="shared" si="13"/>
        <v>3.7200994515422837E-3</v>
      </c>
      <c r="R58" s="324"/>
      <c r="S58" s="324">
        <f t="shared" si="13"/>
        <v>3.9343970314710802E-3</v>
      </c>
    </row>
    <row r="59" spans="1:19" x14ac:dyDescent="0.2">
      <c r="A59" s="434" t="s">
        <v>335</v>
      </c>
      <c r="C59" s="324">
        <f t="shared" si="14"/>
        <v>0.35591990867369439</v>
      </c>
      <c r="E59" s="324">
        <f t="shared" si="13"/>
        <v>0.36771086475095671</v>
      </c>
      <c r="F59" s="324"/>
      <c r="G59" s="324"/>
      <c r="H59" s="324">
        <f t="shared" si="13"/>
        <v>0.36974488193922511</v>
      </c>
      <c r="I59" s="324">
        <f t="shared" si="13"/>
        <v>0.34941245156889716</v>
      </c>
      <c r="J59" s="324">
        <f t="shared" si="13"/>
        <v>0.33139412011880026</v>
      </c>
      <c r="K59" s="324">
        <f t="shared" si="13"/>
        <v>0.32398068250010975</v>
      </c>
      <c r="L59" s="324"/>
      <c r="M59" s="324"/>
      <c r="N59" s="324">
        <f t="shared" si="13"/>
        <v>0.32424690390968003</v>
      </c>
      <c r="O59" s="324">
        <f t="shared" si="13"/>
        <v>0.31615524134581724</v>
      </c>
      <c r="P59" s="324">
        <f t="shared" si="13"/>
        <v>0.33071376209237602</v>
      </c>
      <c r="Q59" s="324">
        <f t="shared" si="13"/>
        <v>0.32545565762463435</v>
      </c>
      <c r="R59" s="324"/>
      <c r="S59" s="324">
        <f t="shared" si="13"/>
        <v>0.3219025587889971</v>
      </c>
    </row>
    <row r="60" spans="1:19" x14ac:dyDescent="0.2">
      <c r="A60" s="433"/>
      <c r="C60" s="324"/>
      <c r="E60" s="324"/>
      <c r="F60" s="324"/>
      <c r="G60" s="324"/>
      <c r="H60" s="324"/>
      <c r="I60" s="324"/>
      <c r="J60" s="324"/>
      <c r="K60" s="324"/>
      <c r="L60" s="324"/>
      <c r="M60" s="324"/>
      <c r="N60" s="324"/>
      <c r="O60" s="324"/>
      <c r="P60" s="324"/>
      <c r="Q60" s="324"/>
      <c r="R60" s="324"/>
      <c r="S60" s="324"/>
    </row>
    <row r="61" spans="1:19" x14ac:dyDescent="0.2">
      <c r="A61" s="392" t="s">
        <v>307</v>
      </c>
      <c r="C61" s="324"/>
      <c r="E61" s="324"/>
      <c r="F61" s="324"/>
      <c r="G61" s="324"/>
      <c r="H61" s="324"/>
      <c r="I61" s="324"/>
      <c r="J61" s="324"/>
      <c r="K61" s="324"/>
      <c r="L61" s="324"/>
      <c r="M61" s="324"/>
      <c r="N61" s="324"/>
      <c r="O61" s="324"/>
      <c r="P61" s="324"/>
      <c r="Q61" s="324"/>
      <c r="R61" s="324"/>
      <c r="S61" s="324"/>
    </row>
    <row r="62" spans="1:19" x14ac:dyDescent="0.2">
      <c r="A62" s="389" t="s">
        <v>181</v>
      </c>
      <c r="C62" s="324">
        <f>C35/C$41</f>
        <v>0.19808246728628517</v>
      </c>
      <c r="D62" s="324"/>
      <c r="E62" s="324">
        <f t="shared" ref="E62:S67" si="15">E35/E$41</f>
        <v>0.18568559734655737</v>
      </c>
      <c r="F62" s="324"/>
      <c r="G62" s="324"/>
      <c r="H62" s="324">
        <f t="shared" si="15"/>
        <v>0.18504356667128571</v>
      </c>
      <c r="I62" s="324">
        <f t="shared" si="15"/>
        <v>0.17579552005369647</v>
      </c>
      <c r="J62" s="324">
        <f t="shared" si="15"/>
        <v>0.16743452428798092</v>
      </c>
      <c r="K62" s="324">
        <f t="shared" si="15"/>
        <v>0.16122275955031756</v>
      </c>
      <c r="L62" s="324"/>
      <c r="M62" s="324"/>
      <c r="N62" s="324">
        <f t="shared" si="15"/>
        <v>0.15947900484666386</v>
      </c>
      <c r="O62" s="324">
        <f t="shared" si="15"/>
        <v>0.15561001233942881</v>
      </c>
      <c r="P62" s="324">
        <f t="shared" si="15"/>
        <v>0.15760356566577144</v>
      </c>
      <c r="Q62" s="324">
        <f t="shared" si="15"/>
        <v>0.15517064655514293</v>
      </c>
      <c r="R62" s="324"/>
      <c r="S62" s="324">
        <f t="shared" si="15"/>
        <v>0.14684141946881948</v>
      </c>
    </row>
    <row r="63" spans="1:19" x14ac:dyDescent="0.2">
      <c r="A63" s="396" t="s">
        <v>183</v>
      </c>
      <c r="C63" s="324">
        <f t="shared" ref="C63:C67" si="16">C36/$C$41</f>
        <v>2.4467291117143365E-3</v>
      </c>
      <c r="E63" s="324">
        <f t="shared" si="15"/>
        <v>3.6262382839997503E-3</v>
      </c>
      <c r="F63" s="324"/>
      <c r="G63" s="324"/>
      <c r="H63" s="324">
        <f t="shared" si="15"/>
        <v>3.8012281243407753E-3</v>
      </c>
      <c r="I63" s="324">
        <f t="shared" si="15"/>
        <v>3.8286637193895552E-3</v>
      </c>
      <c r="J63" s="324">
        <f t="shared" si="15"/>
        <v>3.7068577691267012E-3</v>
      </c>
      <c r="K63" s="324">
        <f t="shared" si="15"/>
        <v>3.7155053168020629E-3</v>
      </c>
      <c r="L63" s="324"/>
      <c r="M63" s="324"/>
      <c r="N63" s="324">
        <f t="shared" si="15"/>
        <v>3.7647922585574106E-3</v>
      </c>
      <c r="O63" s="324">
        <f t="shared" si="15"/>
        <v>3.6230355602833537E-3</v>
      </c>
      <c r="P63" s="324">
        <f t="shared" si="15"/>
        <v>3.7782710096001607E-3</v>
      </c>
      <c r="Q63" s="324">
        <f t="shared" si="15"/>
        <v>3.7854623619983769E-3</v>
      </c>
      <c r="R63" s="324"/>
      <c r="S63" s="324">
        <f t="shared" si="15"/>
        <v>3.2363845162186621E-3</v>
      </c>
    </row>
    <row r="64" spans="1:19" x14ac:dyDescent="0.2">
      <c r="A64" s="396" t="s">
        <v>272</v>
      </c>
      <c r="C64" s="324">
        <f t="shared" si="16"/>
        <v>2.3287514413022729E-3</v>
      </c>
      <c r="E64" s="324">
        <f t="shared" si="15"/>
        <v>2.9581650232452716E-3</v>
      </c>
      <c r="F64" s="324"/>
      <c r="G64" s="324"/>
      <c r="H64" s="324">
        <f t="shared" si="15"/>
        <v>3.1320647581562448E-3</v>
      </c>
      <c r="I64" s="324">
        <f t="shared" si="15"/>
        <v>3.1243744801562542E-3</v>
      </c>
      <c r="J64" s="324">
        <f t="shared" si="15"/>
        <v>3.0743515355052564E-3</v>
      </c>
      <c r="K64" s="324">
        <f t="shared" si="15"/>
        <v>3.110093333262396E-3</v>
      </c>
      <c r="L64" s="324"/>
      <c r="M64" s="324"/>
      <c r="N64" s="324">
        <f t="shared" si="15"/>
        <v>3.388066761944592E-3</v>
      </c>
      <c r="O64" s="324">
        <f t="shared" si="15"/>
        <v>3.5336133147045607E-3</v>
      </c>
      <c r="P64" s="324">
        <f t="shared" si="15"/>
        <v>4.1615058012801145E-3</v>
      </c>
      <c r="Q64" s="324">
        <f t="shared" si="15"/>
        <v>4.3178528349511261E-3</v>
      </c>
      <c r="R64" s="324"/>
      <c r="S64" s="324">
        <f t="shared" si="15"/>
        <v>3.9998416300190331E-3</v>
      </c>
    </row>
    <row r="65" spans="1:43" x14ac:dyDescent="0.2">
      <c r="A65" s="396" t="s">
        <v>182</v>
      </c>
      <c r="C65" s="324">
        <f t="shared" si="16"/>
        <v>1.5519793576113263E-2</v>
      </c>
      <c r="E65" s="324">
        <f t="shared" si="15"/>
        <v>2.1774531304244286E-2</v>
      </c>
      <c r="F65" s="324"/>
      <c r="G65" s="324"/>
      <c r="H65" s="324">
        <f t="shared" si="15"/>
        <v>2.2205132901758646E-2</v>
      </c>
      <c r="I65" s="324">
        <f t="shared" si="15"/>
        <v>2.1975746740746132E-2</v>
      </c>
      <c r="J65" s="324">
        <f t="shared" si="15"/>
        <v>2.1581517478284271E-2</v>
      </c>
      <c r="K65" s="324">
        <f t="shared" si="15"/>
        <v>2.1448027859033887E-2</v>
      </c>
      <c r="L65" s="324"/>
      <c r="M65" s="324"/>
      <c r="N65" s="324">
        <f t="shared" si="15"/>
        <v>2.2725253991606909E-2</v>
      </c>
      <c r="O65" s="324">
        <f t="shared" si="15"/>
        <v>2.3214061082211915E-2</v>
      </c>
      <c r="P65" s="324">
        <f t="shared" si="15"/>
        <v>2.4420156732094325E-2</v>
      </c>
      <c r="Q65" s="324">
        <f t="shared" si="15"/>
        <v>2.5661657008886389E-2</v>
      </c>
      <c r="R65" s="324"/>
      <c r="S65" s="324">
        <f t="shared" si="15"/>
        <v>2.5916630599301323E-2</v>
      </c>
    </row>
    <row r="66" spans="1:43" x14ac:dyDescent="0.2">
      <c r="A66" s="400" t="s">
        <v>163</v>
      </c>
      <c r="C66" s="324">
        <f t="shared" si="16"/>
        <v>8.0455339123144641E-3</v>
      </c>
      <c r="E66" s="324">
        <f t="shared" si="15"/>
        <v>1.1964581620978815E-2</v>
      </c>
      <c r="F66" s="324"/>
      <c r="G66" s="324"/>
      <c r="H66" s="324">
        <f t="shared" si="15"/>
        <v>1.2003930576971862E-2</v>
      </c>
      <c r="I66" s="324">
        <f t="shared" si="15"/>
        <v>1.0652172365669219E-2</v>
      </c>
      <c r="J66" s="324">
        <f t="shared" si="15"/>
        <v>1.0280355870822112E-2</v>
      </c>
      <c r="K66" s="324">
        <f t="shared" si="15"/>
        <v>9.7173997766357607E-3</v>
      </c>
      <c r="L66" s="324"/>
      <c r="M66" s="324"/>
      <c r="N66" s="324">
        <f t="shared" si="15"/>
        <v>1.0190366823026825E-2</v>
      </c>
      <c r="O66" s="324">
        <f t="shared" si="15"/>
        <v>1.0514995458654358E-2</v>
      </c>
      <c r="P66" s="324">
        <f t="shared" si="15"/>
        <v>1.1135985265739484E-2</v>
      </c>
      <c r="Q66" s="324">
        <f t="shared" si="15"/>
        <v>1.1772819290930188E-2</v>
      </c>
      <c r="R66" s="324"/>
      <c r="S66" s="324">
        <f t="shared" si="15"/>
        <v>1.1734654057536983E-2</v>
      </c>
    </row>
    <row r="67" spans="1:43" x14ac:dyDescent="0.2">
      <c r="A67" s="434" t="s">
        <v>335</v>
      </c>
      <c r="C67" s="324">
        <f t="shared" si="16"/>
        <v>0.22642327532772955</v>
      </c>
      <c r="E67" s="324">
        <f t="shared" si="15"/>
        <v>0.22600911357902545</v>
      </c>
      <c r="F67" s="324"/>
      <c r="G67" s="324"/>
      <c r="H67" s="324">
        <f t="shared" si="15"/>
        <v>0.22618592303251325</v>
      </c>
      <c r="I67" s="324">
        <f t="shared" si="15"/>
        <v>0.21537647735965765</v>
      </c>
      <c r="J67" s="324">
        <f t="shared" si="15"/>
        <v>0.20607760694171923</v>
      </c>
      <c r="K67" s="324">
        <f t="shared" si="15"/>
        <v>0.19921378583605168</v>
      </c>
      <c r="L67" s="324"/>
      <c r="M67" s="324"/>
      <c r="N67" s="324">
        <f t="shared" si="15"/>
        <v>0.19954748468179961</v>
      </c>
      <c r="O67" s="324">
        <f t="shared" si="15"/>
        <v>0.19649571775528299</v>
      </c>
      <c r="P67" s="324">
        <f t="shared" si="15"/>
        <v>0.2010994844744855</v>
      </c>
      <c r="Q67" s="324">
        <f t="shared" si="15"/>
        <v>0.20070843805190899</v>
      </c>
      <c r="R67" s="324"/>
      <c r="S67" s="324">
        <f t="shared" si="15"/>
        <v>0.1917289302718955</v>
      </c>
    </row>
    <row r="68" spans="1:43" x14ac:dyDescent="0.2">
      <c r="A68" s="433"/>
      <c r="E68" s="324"/>
      <c r="F68" s="324"/>
      <c r="G68" s="324"/>
      <c r="H68" s="324"/>
      <c r="I68" s="324"/>
      <c r="J68" s="324"/>
      <c r="K68" s="324"/>
      <c r="L68" s="324"/>
      <c r="M68" s="324"/>
      <c r="N68" s="324"/>
      <c r="O68" s="324"/>
      <c r="P68" s="324"/>
      <c r="Q68" s="324"/>
      <c r="R68" s="324"/>
      <c r="S68" s="324"/>
    </row>
    <row r="69" spans="1:43" x14ac:dyDescent="0.2">
      <c r="E69" s="324"/>
      <c r="F69" s="324"/>
      <c r="G69" s="324"/>
      <c r="H69" s="324"/>
      <c r="I69" s="324"/>
      <c r="J69" s="324"/>
      <c r="K69" s="324"/>
      <c r="L69" s="324"/>
      <c r="M69" s="324"/>
      <c r="N69" s="324"/>
      <c r="O69" s="324"/>
      <c r="P69" s="324"/>
      <c r="Q69" s="324"/>
      <c r="R69" s="324"/>
      <c r="S69" s="324"/>
    </row>
    <row r="70" spans="1:43" x14ac:dyDescent="0.2">
      <c r="A70" s="331"/>
      <c r="B70" s="331"/>
      <c r="C70" s="331"/>
      <c r="D70" s="331"/>
      <c r="E70" s="438"/>
      <c r="F70" s="438"/>
      <c r="G70" s="438"/>
      <c r="H70" s="438"/>
      <c r="I70" s="438"/>
      <c r="J70" s="438"/>
      <c r="K70" s="438"/>
      <c r="L70" s="438"/>
      <c r="M70" s="438"/>
      <c r="N70" s="438"/>
      <c r="O70" s="438"/>
      <c r="P70" s="438"/>
      <c r="Q70" s="438"/>
      <c r="R70" s="438"/>
      <c r="S70" s="438"/>
      <c r="T70" s="331"/>
      <c r="U70" s="331"/>
      <c r="V70" s="331"/>
      <c r="W70" s="331"/>
      <c r="X70" s="331"/>
      <c r="Y70" s="331"/>
      <c r="Z70" s="331"/>
      <c r="AA70" s="331"/>
      <c r="AB70" s="331"/>
      <c r="AC70" s="331"/>
      <c r="AD70" s="331"/>
      <c r="AE70" s="331"/>
      <c r="AF70" s="331"/>
      <c r="AG70" s="331"/>
      <c r="AH70" s="331"/>
      <c r="AI70" s="331"/>
      <c r="AJ70" s="331"/>
      <c r="AK70" s="331"/>
      <c r="AL70" s="331"/>
      <c r="AM70" s="331"/>
      <c r="AN70" s="331"/>
      <c r="AO70" s="331"/>
      <c r="AP70" s="331"/>
      <c r="AQ70" s="331"/>
    </row>
    <row r="71" spans="1:43" x14ac:dyDescent="0.2">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c r="AQ71" s="331"/>
    </row>
    <row r="72" spans="1:43" ht="14.25" x14ac:dyDescent="0.25">
      <c r="A72" s="418"/>
      <c r="B72" s="592" t="s">
        <v>332</v>
      </c>
      <c r="C72" s="592"/>
      <c r="D72" s="592"/>
      <c r="E72" s="592"/>
      <c r="F72" s="592"/>
      <c r="G72" s="592"/>
      <c r="H72" s="592"/>
      <c r="I72" s="592"/>
      <c r="J72" s="592"/>
      <c r="K72" s="592"/>
      <c r="L72" s="533"/>
      <c r="M72" s="533"/>
      <c r="N72" s="533"/>
      <c r="O72" s="533"/>
      <c r="P72" s="533"/>
      <c r="Q72" s="419" t="s">
        <v>333</v>
      </c>
      <c r="R72" s="419"/>
      <c r="S72" s="419"/>
      <c r="T72" s="419"/>
      <c r="U72" s="419"/>
      <c r="V72" s="419"/>
      <c r="W72" s="419"/>
      <c r="X72" s="419"/>
      <c r="Y72" s="419"/>
      <c r="Z72" s="419"/>
      <c r="AA72" s="419"/>
      <c r="AB72" s="419"/>
      <c r="AC72" s="419"/>
      <c r="AD72" s="419" t="s">
        <v>334</v>
      </c>
      <c r="AE72" s="419"/>
      <c r="AF72" s="419"/>
      <c r="AG72" s="419"/>
      <c r="AH72" s="419"/>
      <c r="AI72" s="419"/>
      <c r="AJ72" s="419"/>
      <c r="AK72" s="419"/>
      <c r="AL72" s="419"/>
      <c r="AM72" s="419"/>
      <c r="AN72" s="420"/>
      <c r="AO72" s="420"/>
      <c r="AP72" s="420"/>
      <c r="AQ72" s="331"/>
    </row>
    <row r="73" spans="1:43" ht="13.5" thickBot="1" x14ac:dyDescent="0.25">
      <c r="A73" s="418"/>
      <c r="B73" s="420">
        <v>1995</v>
      </c>
      <c r="C73" s="420">
        <v>2000</v>
      </c>
      <c r="D73" s="420">
        <v>2001</v>
      </c>
      <c r="E73" s="420">
        <v>2002</v>
      </c>
      <c r="F73" s="420">
        <v>2003</v>
      </c>
      <c r="G73" s="420"/>
      <c r="H73" s="420">
        <v>2004</v>
      </c>
      <c r="I73" s="420">
        <v>2005</v>
      </c>
      <c r="J73" s="420">
        <v>2006</v>
      </c>
      <c r="K73" s="420">
        <v>2007</v>
      </c>
      <c r="L73" s="420">
        <v>2008</v>
      </c>
      <c r="M73" s="420"/>
      <c r="N73" s="420">
        <v>2009</v>
      </c>
      <c r="O73" s="420">
        <v>2010</v>
      </c>
      <c r="P73" s="420">
        <v>2011</v>
      </c>
      <c r="Q73" s="420">
        <v>1995</v>
      </c>
      <c r="R73" s="420">
        <v>2000</v>
      </c>
      <c r="S73" s="420">
        <v>2001</v>
      </c>
      <c r="T73" s="420">
        <v>2002</v>
      </c>
      <c r="U73" s="420">
        <v>2003</v>
      </c>
      <c r="V73" s="420">
        <v>2004</v>
      </c>
      <c r="W73" s="420">
        <v>2005</v>
      </c>
      <c r="X73" s="420">
        <v>2006</v>
      </c>
      <c r="Y73" s="420">
        <v>2007</v>
      </c>
      <c r="Z73" s="420">
        <v>2008</v>
      </c>
      <c r="AA73" s="420">
        <v>2009</v>
      </c>
      <c r="AB73" s="420">
        <v>2010</v>
      </c>
      <c r="AC73" s="420">
        <v>2011</v>
      </c>
      <c r="AD73" s="420">
        <v>1995</v>
      </c>
      <c r="AE73" s="420">
        <v>2000</v>
      </c>
      <c r="AF73" s="420">
        <v>2001</v>
      </c>
      <c r="AG73" s="420">
        <v>2002</v>
      </c>
      <c r="AH73" s="420">
        <v>2003</v>
      </c>
      <c r="AI73" s="420">
        <v>2004</v>
      </c>
      <c r="AJ73" s="420">
        <v>2005</v>
      </c>
      <c r="AK73" s="420">
        <v>2006</v>
      </c>
      <c r="AL73" s="420">
        <v>2007</v>
      </c>
      <c r="AM73" s="420">
        <v>2008</v>
      </c>
      <c r="AN73" s="420">
        <v>2009</v>
      </c>
      <c r="AO73" s="420">
        <v>2010</v>
      </c>
      <c r="AP73" s="420">
        <v>2011</v>
      </c>
      <c r="AQ73" s="331"/>
    </row>
    <row r="74" spans="1:43" x14ac:dyDescent="0.2">
      <c r="A74" s="439" t="s">
        <v>181</v>
      </c>
      <c r="B74" s="440">
        <v>9776.1624669299999</v>
      </c>
      <c r="C74" s="441">
        <v>7270.6246504520004</v>
      </c>
      <c r="D74" s="441">
        <v>6952.2217857226497</v>
      </c>
      <c r="E74" s="441">
        <v>6565.7953230142002</v>
      </c>
      <c r="F74" s="441">
        <v>6370.3097118236701</v>
      </c>
      <c r="G74" s="441"/>
      <c r="H74" s="441">
        <v>6152.8082143972797</v>
      </c>
      <c r="I74" s="441">
        <v>5656.3279304497501</v>
      </c>
      <c r="J74" s="441">
        <v>5418.1907908643998</v>
      </c>
      <c r="K74" s="441">
        <v>5214.9524112365598</v>
      </c>
      <c r="L74" s="441">
        <v>4946.9590300668797</v>
      </c>
      <c r="M74" s="441"/>
      <c r="N74" s="441">
        <v>4496.0694887250002</v>
      </c>
      <c r="O74" s="441">
        <v>4785.2042609583104</v>
      </c>
      <c r="P74" s="442">
        <v>4785.2042609583104</v>
      </c>
      <c r="Q74" s="440">
        <v>8933.9680869299991</v>
      </c>
      <c r="R74" s="441">
        <v>6384.2724804520003</v>
      </c>
      <c r="S74" s="441">
        <v>6041.58017572265</v>
      </c>
      <c r="T74" s="441">
        <v>5672.9351130142004</v>
      </c>
      <c r="U74" s="441">
        <v>5463.2132918236703</v>
      </c>
      <c r="V74" s="441">
        <v>5240.4940843972799</v>
      </c>
      <c r="W74" s="441">
        <v>4745.43097044975</v>
      </c>
      <c r="X74" s="441">
        <v>4507.4096408644</v>
      </c>
      <c r="Y74" s="441">
        <v>4287.2848612365597</v>
      </c>
      <c r="Z74" s="441">
        <v>4002.50485006688</v>
      </c>
      <c r="AA74" s="441">
        <v>3613.3165387250001</v>
      </c>
      <c r="AB74" s="441">
        <v>3813.14255095831</v>
      </c>
      <c r="AC74" s="442">
        <v>3813.14255095831</v>
      </c>
      <c r="AD74" s="440">
        <v>8077.8002269299996</v>
      </c>
      <c r="AE74" s="441">
        <v>5485.1992104520004</v>
      </c>
      <c r="AF74" s="441">
        <v>5115.6148057226501</v>
      </c>
      <c r="AG74" s="441">
        <v>4767.5431730142</v>
      </c>
      <c r="AH74" s="441">
        <v>4544.5150118236697</v>
      </c>
      <c r="AI74" s="441">
        <v>4315.9421543972803</v>
      </c>
      <c r="AJ74" s="441">
        <v>3818.84156044975</v>
      </c>
      <c r="AK74" s="441">
        <v>3584.6552508643999</v>
      </c>
      <c r="AL74" s="441">
        <v>3348.0129312365598</v>
      </c>
      <c r="AM74" s="441">
        <v>3045.7603300668802</v>
      </c>
      <c r="AN74" s="441">
        <v>2721.4238587250002</v>
      </c>
      <c r="AO74" s="441">
        <v>2817.9207079583098</v>
      </c>
      <c r="AP74" s="443">
        <v>2817.9207079583098</v>
      </c>
      <c r="AQ74" s="331"/>
    </row>
    <row r="75" spans="1:43" x14ac:dyDescent="0.2">
      <c r="A75" s="444" t="s">
        <v>183</v>
      </c>
      <c r="B75" s="445">
        <v>120.75587322989099</v>
      </c>
      <c r="C75" s="446">
        <v>141.98741223238</v>
      </c>
      <c r="D75" s="446">
        <v>142.814913557567</v>
      </c>
      <c r="E75" s="446">
        <v>142.99694516949901</v>
      </c>
      <c r="F75" s="446">
        <v>141.0332316315</v>
      </c>
      <c r="G75" s="446"/>
      <c r="H75" s="446">
        <v>141.796305295976</v>
      </c>
      <c r="I75" s="446">
        <v>133.52791876832899</v>
      </c>
      <c r="J75" s="446">
        <v>126.15060954357099</v>
      </c>
      <c r="K75" s="446">
        <v>125.01940186813199</v>
      </c>
      <c r="L75" s="446">
        <v>120.683438719908</v>
      </c>
      <c r="M75" s="446"/>
      <c r="N75" s="446">
        <v>94.457860152357895</v>
      </c>
      <c r="O75" s="446">
        <v>104.917097244011</v>
      </c>
      <c r="P75" s="447">
        <v>107.38660089153601</v>
      </c>
      <c r="Q75" s="445">
        <v>114.718079568397</v>
      </c>
      <c r="R75" s="446">
        <v>134.88804162076099</v>
      </c>
      <c r="S75" s="446">
        <v>135.67416787968901</v>
      </c>
      <c r="T75" s="446">
        <v>135.847097911025</v>
      </c>
      <c r="U75" s="446">
        <v>133.98157004992501</v>
      </c>
      <c r="V75" s="446">
        <v>134.706490031177</v>
      </c>
      <c r="W75" s="446">
        <v>126.85152282991299</v>
      </c>
      <c r="X75" s="446">
        <v>119.84307906639199</v>
      </c>
      <c r="Y75" s="446">
        <v>118.768431774725</v>
      </c>
      <c r="Z75" s="446">
        <v>114.64926678391301</v>
      </c>
      <c r="AA75" s="446">
        <v>89.734967144739898</v>
      </c>
      <c r="AB75" s="446">
        <v>99.671242381810799</v>
      </c>
      <c r="AC75" s="447">
        <v>102.01727084695899</v>
      </c>
      <c r="AD75" s="445">
        <v>108.680285906902</v>
      </c>
      <c r="AE75" s="446">
        <v>127.78867100914201</v>
      </c>
      <c r="AF75" s="446">
        <v>128.53342220181</v>
      </c>
      <c r="AG75" s="446">
        <v>128.69725065255</v>
      </c>
      <c r="AH75" s="446">
        <v>126.92990846835001</v>
      </c>
      <c r="AI75" s="446">
        <v>127.616674766378</v>
      </c>
      <c r="AJ75" s="446">
        <v>120.17512689149601</v>
      </c>
      <c r="AK75" s="446">
        <v>113.535548589214</v>
      </c>
      <c r="AL75" s="446">
        <v>112.517461681318</v>
      </c>
      <c r="AM75" s="446">
        <v>108.615094847918</v>
      </c>
      <c r="AN75" s="446">
        <v>85.012074137122099</v>
      </c>
      <c r="AO75" s="446">
        <v>94.425387519610197</v>
      </c>
      <c r="AP75" s="448">
        <v>96.647940802382294</v>
      </c>
      <c r="AQ75" s="331"/>
    </row>
    <row r="76" spans="1:43" x14ac:dyDescent="0.2">
      <c r="A76" s="444" t="s">
        <v>272</v>
      </c>
      <c r="B76" s="445">
        <v>111.46742010567</v>
      </c>
      <c r="C76" s="446">
        <v>110.994885056139</v>
      </c>
      <c r="D76" s="446">
        <v>109.0482649655</v>
      </c>
      <c r="E76" s="446">
        <v>107.89508317303201</v>
      </c>
      <c r="F76" s="446">
        <v>107.47810721956</v>
      </c>
      <c r="G76" s="446"/>
      <c r="H76" s="446">
        <v>113.833192982632</v>
      </c>
      <c r="I76" s="446">
        <v>114.948204748679</v>
      </c>
      <c r="J76" s="446">
        <v>110.937543121548</v>
      </c>
      <c r="K76" s="446">
        <v>127.388741869173</v>
      </c>
      <c r="L76" s="446">
        <v>128.98555492265299</v>
      </c>
      <c r="M76" s="446"/>
      <c r="N76" s="446">
        <v>112.728589632788</v>
      </c>
      <c r="O76" s="446">
        <v>126.343792791129</v>
      </c>
      <c r="P76" s="447">
        <v>117.783201493584</v>
      </c>
      <c r="Q76" s="445">
        <v>105.89404910038699</v>
      </c>
      <c r="R76" s="446">
        <v>105.445140803331</v>
      </c>
      <c r="S76" s="446">
        <v>103.595851717225</v>
      </c>
      <c r="T76" s="446">
        <v>102.50032901438</v>
      </c>
      <c r="U76" s="446">
        <v>102.104201858582</v>
      </c>
      <c r="V76" s="446">
        <v>108.14153333350001</v>
      </c>
      <c r="W76" s="446">
        <v>109.200794511246</v>
      </c>
      <c r="X76" s="446">
        <v>105.39066596547001</v>
      </c>
      <c r="Y76" s="446">
        <v>121.019304775715</v>
      </c>
      <c r="Z76" s="446">
        <v>122.53627717652</v>
      </c>
      <c r="AA76" s="446">
        <v>107.092160151149</v>
      </c>
      <c r="AB76" s="446">
        <v>120.026603151572</v>
      </c>
      <c r="AC76" s="447">
        <v>111.894041418905</v>
      </c>
      <c r="AD76" s="445">
        <v>100.32067809510301</v>
      </c>
      <c r="AE76" s="446">
        <v>99.895396550524296</v>
      </c>
      <c r="AF76" s="446">
        <v>98.143438468949796</v>
      </c>
      <c r="AG76" s="446">
        <v>97.105574855729003</v>
      </c>
      <c r="AH76" s="446">
        <v>96.730296497603803</v>
      </c>
      <c r="AI76" s="446">
        <v>102.449873684369</v>
      </c>
      <c r="AJ76" s="446">
        <v>103.45338427381201</v>
      </c>
      <c r="AK76" s="446">
        <v>99.843788809393104</v>
      </c>
      <c r="AL76" s="446">
        <v>114.649867682257</v>
      </c>
      <c r="AM76" s="446">
        <v>116.086999430388</v>
      </c>
      <c r="AN76" s="446">
        <v>101.45573066950899</v>
      </c>
      <c r="AO76" s="446">
        <v>113.709413512016</v>
      </c>
      <c r="AP76" s="448">
        <v>106.00488134422601</v>
      </c>
      <c r="AQ76" s="331"/>
    </row>
    <row r="77" spans="1:43" x14ac:dyDescent="0.2">
      <c r="A77" s="444" t="s">
        <v>182</v>
      </c>
      <c r="B77" s="445">
        <v>765.96392165297402</v>
      </c>
      <c r="C77" s="446">
        <v>852.59409623033105</v>
      </c>
      <c r="D77" s="446">
        <v>834.26304135559303</v>
      </c>
      <c r="E77" s="446">
        <v>820.77322064898397</v>
      </c>
      <c r="F77" s="446">
        <v>821.10276224361405</v>
      </c>
      <c r="G77" s="446"/>
      <c r="H77" s="446">
        <v>818.52960687289897</v>
      </c>
      <c r="I77" s="446">
        <v>805.55484914623401</v>
      </c>
      <c r="J77" s="446">
        <v>815.81527794585895</v>
      </c>
      <c r="K77" s="446">
        <v>822.42277127889395</v>
      </c>
      <c r="L77" s="446">
        <v>832.32332513612801</v>
      </c>
      <c r="M77" s="446"/>
      <c r="N77" s="446">
        <v>790.50120122773296</v>
      </c>
      <c r="O77" s="446">
        <v>788.39360042904002</v>
      </c>
      <c r="P77" s="447">
        <v>787.80228974884005</v>
      </c>
      <c r="Q77" s="445">
        <v>361.56392165297399</v>
      </c>
      <c r="R77" s="446">
        <v>388.894096230331</v>
      </c>
      <c r="S77" s="446">
        <v>375.46304135559302</v>
      </c>
      <c r="T77" s="446">
        <v>363.673220648984</v>
      </c>
      <c r="U77" s="446">
        <v>361.50276224361397</v>
      </c>
      <c r="V77" s="446">
        <v>357.3296068729</v>
      </c>
      <c r="W77" s="446">
        <v>348.05484914623401</v>
      </c>
      <c r="X77" s="446">
        <v>356.81527794585799</v>
      </c>
      <c r="Y77" s="446">
        <v>362.72277127889402</v>
      </c>
      <c r="Z77" s="446">
        <v>365.12332513612898</v>
      </c>
      <c r="AA77" s="446">
        <v>341.60120122773299</v>
      </c>
      <c r="AB77" s="446">
        <v>339.49360042903999</v>
      </c>
      <c r="AC77" s="447">
        <v>338.90228974884002</v>
      </c>
      <c r="AD77" s="445">
        <v>251.28072557032499</v>
      </c>
      <c r="AE77" s="446">
        <v>263.70939141881399</v>
      </c>
      <c r="AF77" s="446">
        <v>252.07988928781299</v>
      </c>
      <c r="AG77" s="446">
        <v>241.24455961653501</v>
      </c>
      <c r="AH77" s="446">
        <v>238.477624131433</v>
      </c>
      <c r="AI77" s="446">
        <v>234.16812652925501</v>
      </c>
      <c r="AJ77" s="446">
        <v>226.13210668892299</v>
      </c>
      <c r="AK77" s="446">
        <v>234.20951404856601</v>
      </c>
      <c r="AL77" s="446">
        <v>239.46163271494899</v>
      </c>
      <c r="AM77" s="446">
        <v>240.19715887932199</v>
      </c>
      <c r="AN77" s="446">
        <v>222.01614116634599</v>
      </c>
      <c r="AO77" s="446">
        <v>220.10392040758799</v>
      </c>
      <c r="AP77" s="448">
        <v>219.542175261398</v>
      </c>
      <c r="AQ77" s="331"/>
    </row>
    <row r="78" spans="1:43" ht="13.5" thickBot="1" x14ac:dyDescent="0.25">
      <c r="A78" s="449" t="s">
        <v>163</v>
      </c>
      <c r="B78" s="450">
        <v>397.079296</v>
      </c>
      <c r="C78" s="451">
        <v>468.47996456870197</v>
      </c>
      <c r="D78" s="451">
        <v>450.99642842366399</v>
      </c>
      <c r="E78" s="451">
        <v>397.84849737404602</v>
      </c>
      <c r="F78" s="451">
        <v>391.13230155725199</v>
      </c>
      <c r="G78" s="451"/>
      <c r="H78" s="451">
        <v>370.84898766793901</v>
      </c>
      <c r="I78" s="451">
        <v>361.42723951679397</v>
      </c>
      <c r="J78" s="451">
        <v>366.12201685190797</v>
      </c>
      <c r="K78" s="451">
        <v>368.47918362595402</v>
      </c>
      <c r="L78" s="451">
        <v>375.32649372519103</v>
      </c>
      <c r="M78" s="451"/>
      <c r="N78" s="451">
        <v>356.831240656489</v>
      </c>
      <c r="O78" s="451">
        <v>337.88042116793901</v>
      </c>
      <c r="P78" s="452">
        <v>346.838095167939</v>
      </c>
      <c r="Q78" s="450">
        <v>85.879295999999997</v>
      </c>
      <c r="R78" s="451">
        <v>101.179964568702</v>
      </c>
      <c r="S78" s="451">
        <v>97.396428423664105</v>
      </c>
      <c r="T78" s="451">
        <v>85.9484973740458</v>
      </c>
      <c r="U78" s="451">
        <v>84.532301557251898</v>
      </c>
      <c r="V78" s="451">
        <v>80.248987667938906</v>
      </c>
      <c r="W78" s="451">
        <v>78.127239516793907</v>
      </c>
      <c r="X78" s="451">
        <v>79.122016851908398</v>
      </c>
      <c r="Y78" s="451">
        <v>79.679183625954195</v>
      </c>
      <c r="Z78" s="451">
        <v>81.126493725190798</v>
      </c>
      <c r="AA78" s="451">
        <v>77.1312406564886</v>
      </c>
      <c r="AB78" s="451">
        <v>73.080421167938894</v>
      </c>
      <c r="AC78" s="452">
        <v>74.038095167938906</v>
      </c>
      <c r="AD78" s="450">
        <v>42.879295999999997</v>
      </c>
      <c r="AE78" s="451">
        <v>50.579964568702302</v>
      </c>
      <c r="AF78" s="451">
        <v>48.696428423664102</v>
      </c>
      <c r="AG78" s="451">
        <v>42.9484973740458</v>
      </c>
      <c r="AH78" s="451">
        <v>42.232301557251901</v>
      </c>
      <c r="AI78" s="451">
        <v>40.048987667938903</v>
      </c>
      <c r="AJ78" s="451">
        <v>39.027239516793898</v>
      </c>
      <c r="AK78" s="451">
        <v>39.522016851908397</v>
      </c>
      <c r="AL78" s="451">
        <v>39.779183625954197</v>
      </c>
      <c r="AM78" s="451">
        <v>40.526493725190797</v>
      </c>
      <c r="AN78" s="451">
        <v>38.531240656488599</v>
      </c>
      <c r="AO78" s="451">
        <v>36.4804211679389</v>
      </c>
      <c r="AP78" s="453">
        <v>37.438095167938897</v>
      </c>
      <c r="AQ78" s="331"/>
    </row>
    <row r="79" spans="1:43" x14ac:dyDescent="0.2">
      <c r="B79" s="397"/>
      <c r="C79" s="397"/>
      <c r="D79" s="397"/>
      <c r="E79" s="397"/>
      <c r="F79" s="397"/>
      <c r="G79" s="397"/>
      <c r="H79" s="397"/>
      <c r="I79" s="397"/>
      <c r="J79" s="397"/>
      <c r="K79" s="397"/>
      <c r="L79" s="397"/>
      <c r="M79" s="397"/>
      <c r="N79" s="397"/>
      <c r="O79" s="397"/>
      <c r="P79" s="397"/>
      <c r="Q79" s="397"/>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397"/>
      <c r="AO79" s="397"/>
      <c r="AP79" s="397"/>
      <c r="AQ79" s="331"/>
    </row>
    <row r="80" spans="1:43" x14ac:dyDescent="0.2">
      <c r="A80" s="423"/>
      <c r="B80" s="397"/>
      <c r="C80" s="397"/>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397"/>
      <c r="AO80" s="397"/>
      <c r="AP80" s="397"/>
      <c r="AQ80" s="331"/>
    </row>
    <row r="81" spans="1:43" x14ac:dyDescent="0.2">
      <c r="A81" s="430" t="s">
        <v>335</v>
      </c>
      <c r="B81" s="397">
        <f>B74+B75+B76+B77+B78</f>
        <v>11171.428977918535</v>
      </c>
      <c r="C81" s="397">
        <f t="shared" ref="C81:AP81" si="17">C74+C75+C76+C77+C78</f>
        <v>8844.6810085395518</v>
      </c>
      <c r="D81" s="397">
        <f t="shared" si="17"/>
        <v>8489.3444340249735</v>
      </c>
      <c r="E81" s="397">
        <f t="shared" si="17"/>
        <v>8035.3090693797603</v>
      </c>
      <c r="F81" s="397">
        <f t="shared" si="17"/>
        <v>7831.0561144755957</v>
      </c>
      <c r="G81" s="397"/>
      <c r="H81" s="397">
        <f t="shared" si="17"/>
        <v>7597.8163072167254</v>
      </c>
      <c r="I81" s="397">
        <f t="shared" si="17"/>
        <v>7071.7861426297859</v>
      </c>
      <c r="J81" s="397">
        <f t="shared" si="17"/>
        <v>6837.2162383272844</v>
      </c>
      <c r="K81" s="397">
        <f t="shared" si="17"/>
        <v>6658.262509878713</v>
      </c>
      <c r="L81" s="397">
        <f t="shared" si="17"/>
        <v>6404.2778425707593</v>
      </c>
      <c r="M81" s="397"/>
      <c r="N81" s="397">
        <f t="shared" si="17"/>
        <v>5850.588380394368</v>
      </c>
      <c r="O81" s="397">
        <f t="shared" si="17"/>
        <v>6142.739172590429</v>
      </c>
      <c r="P81" s="397">
        <f t="shared" si="17"/>
        <v>6145.0144482602091</v>
      </c>
      <c r="Q81" s="397">
        <f t="shared" si="17"/>
        <v>9602.0234332517557</v>
      </c>
      <c r="R81" s="397">
        <f t="shared" si="17"/>
        <v>7114.6797236751263</v>
      </c>
      <c r="S81" s="397">
        <f t="shared" si="17"/>
        <v>6753.7096650988215</v>
      </c>
      <c r="T81" s="397">
        <f t="shared" si="17"/>
        <v>6360.9042579626357</v>
      </c>
      <c r="U81" s="397">
        <f t="shared" si="17"/>
        <v>6145.3341275330431</v>
      </c>
      <c r="V81" s="397">
        <f t="shared" si="17"/>
        <v>5920.9207023027957</v>
      </c>
      <c r="W81" s="397">
        <f t="shared" si="17"/>
        <v>5407.6653764539369</v>
      </c>
      <c r="X81" s="397">
        <f t="shared" si="17"/>
        <v>5168.5806806940291</v>
      </c>
      <c r="Y81" s="397">
        <f t="shared" si="17"/>
        <v>4969.4745526918487</v>
      </c>
      <c r="Z81" s="397">
        <f t="shared" si="17"/>
        <v>4685.9402128886331</v>
      </c>
      <c r="AA81" s="397">
        <f t="shared" si="17"/>
        <v>4228.876107905111</v>
      </c>
      <c r="AB81" s="397">
        <f t="shared" si="17"/>
        <v>4445.4144180886715</v>
      </c>
      <c r="AC81" s="397">
        <f t="shared" si="17"/>
        <v>4439.9942481409535</v>
      </c>
      <c r="AD81" s="397">
        <f t="shared" si="17"/>
        <v>8580.9612125023286</v>
      </c>
      <c r="AE81" s="397">
        <f t="shared" si="17"/>
        <v>6027.1726339991819</v>
      </c>
      <c r="AF81" s="397">
        <f t="shared" si="17"/>
        <v>5643.0679841048868</v>
      </c>
      <c r="AG81" s="397">
        <f t="shared" si="17"/>
        <v>5277.5390555130598</v>
      </c>
      <c r="AH81" s="397">
        <f t="shared" si="17"/>
        <v>5048.8851424783079</v>
      </c>
      <c r="AI81" s="397">
        <f t="shared" si="17"/>
        <v>4820.2258170452205</v>
      </c>
      <c r="AJ81" s="397">
        <f t="shared" si="17"/>
        <v>4307.6294178207745</v>
      </c>
      <c r="AK81" s="397">
        <f t="shared" si="17"/>
        <v>4071.766119163482</v>
      </c>
      <c r="AL81" s="397">
        <f t="shared" si="17"/>
        <v>3854.4210769410379</v>
      </c>
      <c r="AM81" s="397">
        <f t="shared" si="17"/>
        <v>3551.1860769496993</v>
      </c>
      <c r="AN81" s="397">
        <f t="shared" si="17"/>
        <v>3168.4390453544661</v>
      </c>
      <c r="AO81" s="397">
        <f t="shared" si="17"/>
        <v>3282.6398505654624</v>
      </c>
      <c r="AP81" s="397">
        <f t="shared" si="17"/>
        <v>3277.5538005342551</v>
      </c>
      <c r="AQ81" s="331"/>
    </row>
    <row r="82" spans="1:43" ht="15" x14ac:dyDescent="0.2">
      <c r="A82" s="454" t="s">
        <v>336</v>
      </c>
      <c r="B82" s="455">
        <v>49498.509599842197</v>
      </c>
      <c r="C82" s="455">
        <v>39411.730077508197</v>
      </c>
      <c r="D82" s="455">
        <v>38087.859820776597</v>
      </c>
      <c r="E82" s="455">
        <v>37921.1367279716</v>
      </c>
      <c r="F82" s="455">
        <v>38375.053423105899</v>
      </c>
      <c r="G82" s="455"/>
      <c r="H82" s="455">
        <v>38534.301092273403</v>
      </c>
      <c r="I82" s="455">
        <v>35820.8744922447</v>
      </c>
      <c r="J82" s="455">
        <v>35407.859371183898</v>
      </c>
      <c r="K82" s="455">
        <v>33852.427804744999</v>
      </c>
      <c r="L82" s="455">
        <v>32503.567946477699</v>
      </c>
      <c r="M82" s="455"/>
      <c r="N82" s="455">
        <v>31121.506731821701</v>
      </c>
      <c r="O82" s="455">
        <v>32183.4010548199</v>
      </c>
      <c r="P82" s="455">
        <v>32278.218257314398</v>
      </c>
      <c r="Q82" s="428">
        <v>32887.415700886297</v>
      </c>
      <c r="R82" s="428">
        <v>23639.579463441401</v>
      </c>
      <c r="S82" s="428">
        <v>22400.988398349498</v>
      </c>
      <c r="T82" s="428">
        <v>22300.566461318202</v>
      </c>
      <c r="U82" s="428">
        <v>22645.783847748298</v>
      </c>
      <c r="V82" s="428">
        <v>22597.0383461159</v>
      </c>
      <c r="W82" s="428">
        <v>20385.054337326499</v>
      </c>
      <c r="X82" s="428">
        <v>20081.9893574284</v>
      </c>
      <c r="Y82" s="428">
        <v>18805.185999355199</v>
      </c>
      <c r="Z82" s="428">
        <v>17772.7871918284</v>
      </c>
      <c r="AA82" s="428">
        <v>16541.5738710804</v>
      </c>
      <c r="AB82" s="428">
        <v>17306.4225556239</v>
      </c>
      <c r="AC82" s="428">
        <v>17314.359493333999</v>
      </c>
      <c r="AD82" s="428">
        <v>24084.696274985799</v>
      </c>
      <c r="AE82" s="428">
        <v>16193.908232478099</v>
      </c>
      <c r="AF82" s="428">
        <v>15220.564287835499</v>
      </c>
      <c r="AG82" s="428">
        <v>15123.784315675701</v>
      </c>
      <c r="AH82" s="428">
        <v>15193.839519250099</v>
      </c>
      <c r="AI82" s="428">
        <v>14863.0049237605</v>
      </c>
      <c r="AJ82" s="428">
        <v>13239.412356892</v>
      </c>
      <c r="AK82" s="428">
        <v>13018.4170107925</v>
      </c>
      <c r="AL82" s="428">
        <v>11983.839175427</v>
      </c>
      <c r="AM82" s="428">
        <v>11207.1419438536</v>
      </c>
      <c r="AN82" s="428">
        <v>10139.2351505445</v>
      </c>
      <c r="AO82" s="428">
        <v>10709.971180542099</v>
      </c>
      <c r="AP82" s="428">
        <v>10738.9776854476</v>
      </c>
      <c r="AQ82" s="331"/>
    </row>
    <row r="83" spans="1:43" x14ac:dyDescent="0.2">
      <c r="A83" s="429"/>
      <c r="B83" s="359"/>
      <c r="C83" s="359"/>
      <c r="D83" s="359"/>
      <c r="E83" s="359"/>
      <c r="F83" s="359"/>
      <c r="G83" s="359"/>
      <c r="H83" s="359"/>
      <c r="I83" s="359"/>
      <c r="J83" s="359"/>
      <c r="K83" s="359"/>
      <c r="L83" s="359"/>
      <c r="M83" s="359"/>
      <c r="N83" s="359"/>
      <c r="O83" s="359"/>
      <c r="P83" s="359"/>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331"/>
    </row>
    <row r="84" spans="1:43" x14ac:dyDescent="0.2">
      <c r="B84" s="402">
        <v>1995</v>
      </c>
      <c r="C84" s="402">
        <v>2000</v>
      </c>
      <c r="D84" s="402">
        <v>2001</v>
      </c>
      <c r="E84" s="402">
        <v>2002</v>
      </c>
      <c r="F84" s="402">
        <v>2003</v>
      </c>
      <c r="G84" s="402"/>
      <c r="H84" s="402">
        <v>2004</v>
      </c>
      <c r="I84" s="402">
        <v>2005</v>
      </c>
      <c r="J84" s="402">
        <v>2006</v>
      </c>
      <c r="K84" s="402">
        <v>2007</v>
      </c>
      <c r="L84" s="402">
        <v>2008</v>
      </c>
      <c r="M84" s="402"/>
      <c r="N84" s="402">
        <v>2009</v>
      </c>
      <c r="O84" s="402">
        <v>2010</v>
      </c>
      <c r="P84" s="402">
        <v>2011</v>
      </c>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331"/>
    </row>
    <row r="85" spans="1:43" ht="13.5" x14ac:dyDescent="0.25">
      <c r="A85" s="392" t="s">
        <v>305</v>
      </c>
      <c r="B85" s="392"/>
      <c r="C85" s="392"/>
      <c r="D85" s="392"/>
      <c r="E85" s="392"/>
      <c r="F85" s="392"/>
      <c r="G85" s="392"/>
      <c r="H85" s="392"/>
      <c r="I85" s="392"/>
      <c r="J85" s="392"/>
      <c r="K85" s="392"/>
      <c r="L85" s="392"/>
      <c r="M85" s="392"/>
      <c r="N85" s="392"/>
      <c r="O85" s="392"/>
      <c r="P85" s="392"/>
      <c r="Q85" s="530"/>
      <c r="R85" s="530"/>
      <c r="S85" s="530"/>
      <c r="T85" s="530"/>
      <c r="U85" s="530"/>
      <c r="V85" s="530"/>
      <c r="W85" s="530"/>
      <c r="X85" s="530"/>
      <c r="Y85" s="530"/>
      <c r="Z85" s="530"/>
      <c r="AA85" s="530"/>
      <c r="AB85" s="530"/>
      <c r="AC85" s="530"/>
      <c r="AD85" s="530"/>
      <c r="AE85" s="530"/>
      <c r="AF85" s="530"/>
      <c r="AG85" s="530"/>
      <c r="AH85" s="530"/>
      <c r="AI85" s="530"/>
      <c r="AJ85" s="530"/>
      <c r="AK85" s="530"/>
      <c r="AL85" s="530"/>
      <c r="AM85" s="530"/>
      <c r="AN85" s="530"/>
      <c r="AO85" s="530"/>
      <c r="AP85" s="530"/>
      <c r="AQ85" s="331"/>
    </row>
    <row r="86" spans="1:43" x14ac:dyDescent="0.2">
      <c r="A86" s="389" t="s">
        <v>181</v>
      </c>
      <c r="B86" s="425">
        <v>8933.9680869299991</v>
      </c>
      <c r="C86" s="425">
        <v>6384.2724804520003</v>
      </c>
      <c r="D86" s="425">
        <v>6041.58017572265</v>
      </c>
      <c r="E86" s="425">
        <v>5672.9351130142004</v>
      </c>
      <c r="F86" s="425">
        <v>5463.2132918236703</v>
      </c>
      <c r="G86" s="425"/>
      <c r="H86" s="425">
        <v>5240.4940843972799</v>
      </c>
      <c r="I86" s="425">
        <v>4745.43097044975</v>
      </c>
      <c r="J86" s="425">
        <v>4507.4096408644</v>
      </c>
      <c r="K86" s="425">
        <v>4287.2848612365597</v>
      </c>
      <c r="L86" s="425">
        <v>4002.50485006688</v>
      </c>
      <c r="M86" s="425"/>
      <c r="N86" s="425">
        <v>3613.3165387250001</v>
      </c>
      <c r="O86" s="425">
        <v>3813.14255095831</v>
      </c>
      <c r="P86" s="458">
        <v>3813.14255095831</v>
      </c>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331"/>
    </row>
    <row r="87" spans="1:43" x14ac:dyDescent="0.2">
      <c r="A87" s="396" t="s">
        <v>183</v>
      </c>
      <c r="B87" s="425">
        <v>114.718079568397</v>
      </c>
      <c r="C87" s="425">
        <v>134.88804162076099</v>
      </c>
      <c r="D87" s="425">
        <v>135.67416787968901</v>
      </c>
      <c r="E87" s="425">
        <v>135.847097911025</v>
      </c>
      <c r="F87" s="425">
        <v>133.98157004992501</v>
      </c>
      <c r="G87" s="425"/>
      <c r="H87" s="425">
        <v>134.706490031177</v>
      </c>
      <c r="I87" s="425">
        <v>126.85152282991299</v>
      </c>
      <c r="J87" s="425">
        <v>119.84307906639199</v>
      </c>
      <c r="K87" s="425">
        <v>118.768431774725</v>
      </c>
      <c r="L87" s="425">
        <v>114.64926678391301</v>
      </c>
      <c r="M87" s="425"/>
      <c r="N87" s="425">
        <v>89.734967144739898</v>
      </c>
      <c r="O87" s="425">
        <v>99.671242381810799</v>
      </c>
      <c r="P87" s="458">
        <v>102.01727084695899</v>
      </c>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59"/>
      <c r="AN87" s="459"/>
      <c r="AO87" s="459"/>
      <c r="AP87" s="459"/>
      <c r="AQ87" s="331"/>
    </row>
    <row r="88" spans="1:43" x14ac:dyDescent="0.2">
      <c r="A88" s="396" t="s">
        <v>272</v>
      </c>
      <c r="B88" s="425">
        <v>105.89404910038699</v>
      </c>
      <c r="C88" s="425">
        <v>105.445140803331</v>
      </c>
      <c r="D88" s="425">
        <v>103.595851717225</v>
      </c>
      <c r="E88" s="425">
        <v>102.50032901438</v>
      </c>
      <c r="F88" s="425">
        <v>102.104201858582</v>
      </c>
      <c r="G88" s="425"/>
      <c r="H88" s="425">
        <v>108.14153333350001</v>
      </c>
      <c r="I88" s="425">
        <v>109.200794511246</v>
      </c>
      <c r="J88" s="425">
        <v>105.39066596547001</v>
      </c>
      <c r="K88" s="425">
        <v>121.019304775715</v>
      </c>
      <c r="L88" s="425">
        <v>122.53627717652</v>
      </c>
      <c r="M88" s="425"/>
      <c r="N88" s="425">
        <v>107.092160151149</v>
      </c>
      <c r="O88" s="425">
        <v>120.026603151572</v>
      </c>
      <c r="P88" s="458">
        <v>111.894041418905</v>
      </c>
      <c r="Q88" s="459"/>
      <c r="R88" s="459"/>
      <c r="S88" s="459"/>
      <c r="T88" s="459"/>
      <c r="U88" s="459"/>
      <c r="V88" s="459"/>
      <c r="W88" s="459"/>
      <c r="X88" s="459"/>
      <c r="Y88" s="459"/>
      <c r="Z88" s="459"/>
      <c r="AA88" s="459"/>
      <c r="AB88" s="459"/>
      <c r="AC88" s="459"/>
      <c r="AD88" s="459"/>
      <c r="AE88" s="459"/>
      <c r="AF88" s="459"/>
      <c r="AG88" s="459"/>
      <c r="AH88" s="459"/>
      <c r="AI88" s="459"/>
      <c r="AJ88" s="459"/>
      <c r="AK88" s="459"/>
      <c r="AL88" s="459"/>
      <c r="AM88" s="459"/>
      <c r="AN88" s="459"/>
      <c r="AO88" s="459"/>
      <c r="AP88" s="459"/>
      <c r="AQ88" s="331"/>
    </row>
    <row r="89" spans="1:43" x14ac:dyDescent="0.2">
      <c r="A89" s="396" t="s">
        <v>182</v>
      </c>
      <c r="B89" s="425">
        <v>361.56392165297399</v>
      </c>
      <c r="C89" s="425">
        <v>388.894096230331</v>
      </c>
      <c r="D89" s="425">
        <v>375.46304135559302</v>
      </c>
      <c r="E89" s="425">
        <v>363.673220648984</v>
      </c>
      <c r="F89" s="425">
        <v>361.50276224361397</v>
      </c>
      <c r="G89" s="425"/>
      <c r="H89" s="425">
        <v>357.3296068729</v>
      </c>
      <c r="I89" s="425">
        <v>348.05484914623401</v>
      </c>
      <c r="J89" s="425">
        <v>356.81527794585799</v>
      </c>
      <c r="K89" s="425">
        <v>362.72277127889402</v>
      </c>
      <c r="L89" s="425">
        <v>365.12332513612898</v>
      </c>
      <c r="M89" s="425"/>
      <c r="N89" s="425">
        <v>341.60120122773299</v>
      </c>
      <c r="O89" s="425">
        <v>339.49360042903999</v>
      </c>
      <c r="P89" s="458">
        <v>338.90228974884002</v>
      </c>
      <c r="Q89" s="459"/>
      <c r="R89" s="459"/>
      <c r="S89" s="459"/>
      <c r="T89" s="459"/>
      <c r="U89" s="459"/>
      <c r="V89" s="459"/>
      <c r="W89" s="459"/>
      <c r="X89" s="459"/>
      <c r="Y89" s="459"/>
      <c r="Z89" s="459"/>
      <c r="AA89" s="459"/>
      <c r="AB89" s="459"/>
      <c r="AC89" s="459"/>
      <c r="AD89" s="459"/>
      <c r="AE89" s="459"/>
      <c r="AF89" s="459"/>
      <c r="AG89" s="459"/>
      <c r="AH89" s="459"/>
      <c r="AI89" s="459"/>
      <c r="AJ89" s="459"/>
      <c r="AK89" s="459"/>
      <c r="AL89" s="459"/>
      <c r="AM89" s="459"/>
      <c r="AN89" s="459"/>
      <c r="AO89" s="459"/>
      <c r="AP89" s="459"/>
      <c r="AQ89" s="331"/>
    </row>
    <row r="90" spans="1:43" x14ac:dyDescent="0.2">
      <c r="A90" s="400" t="s">
        <v>163</v>
      </c>
      <c r="B90" s="425">
        <v>85.879295999999997</v>
      </c>
      <c r="C90" s="425">
        <v>101.179964568702</v>
      </c>
      <c r="D90" s="425">
        <v>97.396428423664105</v>
      </c>
      <c r="E90" s="425">
        <v>85.9484973740458</v>
      </c>
      <c r="F90" s="425">
        <v>84.532301557251898</v>
      </c>
      <c r="G90" s="425"/>
      <c r="H90" s="425">
        <v>80.248987667938906</v>
      </c>
      <c r="I90" s="425">
        <v>78.127239516793907</v>
      </c>
      <c r="J90" s="425">
        <v>79.122016851908398</v>
      </c>
      <c r="K90" s="425">
        <v>79.679183625954195</v>
      </c>
      <c r="L90" s="425">
        <v>81.126493725190798</v>
      </c>
      <c r="M90" s="425"/>
      <c r="N90" s="425">
        <v>77.1312406564886</v>
      </c>
      <c r="O90" s="425">
        <v>73.080421167938894</v>
      </c>
      <c r="P90" s="458">
        <v>74.038095167938906</v>
      </c>
      <c r="Q90" s="459"/>
      <c r="R90" s="459"/>
      <c r="S90" s="459"/>
      <c r="T90" s="459"/>
      <c r="U90" s="459"/>
      <c r="V90" s="459"/>
      <c r="W90" s="459"/>
      <c r="X90" s="459"/>
      <c r="Y90" s="459"/>
      <c r="Z90" s="459"/>
      <c r="AA90" s="459"/>
      <c r="AB90" s="459"/>
      <c r="AC90" s="459"/>
      <c r="AD90" s="459"/>
      <c r="AE90" s="459"/>
      <c r="AF90" s="459"/>
      <c r="AG90" s="459"/>
      <c r="AH90" s="459"/>
      <c r="AI90" s="459"/>
      <c r="AJ90" s="459"/>
      <c r="AK90" s="459"/>
      <c r="AL90" s="459"/>
      <c r="AM90" s="459"/>
      <c r="AN90" s="459"/>
      <c r="AO90" s="459"/>
      <c r="AP90" s="459"/>
      <c r="AQ90" s="331"/>
    </row>
    <row r="91" spans="1:43" x14ac:dyDescent="0.2">
      <c r="A91" s="430" t="s">
        <v>335</v>
      </c>
      <c r="B91" s="460">
        <v>9602.0234332517557</v>
      </c>
      <c r="C91" s="460">
        <v>7114.6797236751263</v>
      </c>
      <c r="D91" s="460">
        <v>6753.7096650988215</v>
      </c>
      <c r="E91" s="460">
        <v>6360.9042579626357</v>
      </c>
      <c r="F91" s="460">
        <v>6145.3341275330431</v>
      </c>
      <c r="G91" s="460"/>
      <c r="H91" s="460">
        <v>5920.9207023027957</v>
      </c>
      <c r="I91" s="460">
        <v>5407.6653764539369</v>
      </c>
      <c r="J91" s="460">
        <v>5168.5806806940291</v>
      </c>
      <c r="K91" s="460">
        <v>4969.4745526918487</v>
      </c>
      <c r="L91" s="460">
        <v>4685.9402128886331</v>
      </c>
      <c r="M91" s="460"/>
      <c r="N91" s="460">
        <v>4228.876107905111</v>
      </c>
      <c r="O91" s="460">
        <v>4445.4144180886715</v>
      </c>
      <c r="P91" s="461">
        <v>4439.9942481409535</v>
      </c>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331"/>
    </row>
    <row r="92" spans="1:43" x14ac:dyDescent="0.2">
      <c r="A92" s="433" t="s">
        <v>62</v>
      </c>
      <c r="B92" s="425">
        <v>32887.415700886297</v>
      </c>
      <c r="C92" s="425">
        <v>23639.579463441401</v>
      </c>
      <c r="D92" s="425">
        <v>22400.988398349498</v>
      </c>
      <c r="E92" s="425">
        <v>22300.566461318202</v>
      </c>
      <c r="F92" s="425">
        <v>22645.783847748298</v>
      </c>
      <c r="G92" s="425"/>
      <c r="H92" s="425">
        <v>22597.0383461159</v>
      </c>
      <c r="I92" s="425">
        <v>20385.054337326499</v>
      </c>
      <c r="J92" s="425">
        <v>20081.9893574284</v>
      </c>
      <c r="K92" s="425">
        <v>18805.185999355199</v>
      </c>
      <c r="L92" s="425">
        <v>17772.7871918284</v>
      </c>
      <c r="M92" s="425"/>
      <c r="N92" s="425">
        <v>16541.5738710804</v>
      </c>
      <c r="O92" s="425">
        <v>17306.4225556239</v>
      </c>
      <c r="P92" s="458">
        <v>17314.359493333999</v>
      </c>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331"/>
    </row>
    <row r="93" spans="1:43" ht="13.5" x14ac:dyDescent="0.25">
      <c r="A93" s="392" t="s">
        <v>306</v>
      </c>
      <c r="B93" s="392"/>
      <c r="C93" s="392"/>
      <c r="D93" s="392"/>
      <c r="E93" s="392"/>
      <c r="F93" s="392"/>
      <c r="G93" s="392"/>
      <c r="H93" s="392"/>
      <c r="I93" s="392"/>
      <c r="J93" s="392"/>
      <c r="K93" s="392"/>
      <c r="L93" s="392"/>
      <c r="M93" s="392"/>
      <c r="N93" s="392"/>
      <c r="O93" s="392"/>
      <c r="P93" s="392"/>
      <c r="Q93" s="530"/>
      <c r="R93" s="530"/>
      <c r="S93" s="530"/>
      <c r="T93" s="530"/>
      <c r="U93" s="530"/>
      <c r="V93" s="530"/>
      <c r="W93" s="530"/>
      <c r="X93" s="530"/>
      <c r="Y93" s="530"/>
      <c r="Z93" s="530"/>
      <c r="AA93" s="530"/>
      <c r="AB93" s="530"/>
      <c r="AC93" s="530"/>
      <c r="AD93" s="530"/>
      <c r="AE93" s="530"/>
      <c r="AF93" s="530"/>
      <c r="AG93" s="530"/>
      <c r="AH93" s="530"/>
      <c r="AI93" s="530"/>
      <c r="AJ93" s="530"/>
      <c r="AK93" s="530"/>
      <c r="AL93" s="530"/>
      <c r="AM93" s="530"/>
      <c r="AN93" s="530"/>
      <c r="AO93" s="530"/>
      <c r="AP93" s="530"/>
      <c r="AQ93" s="331"/>
    </row>
    <row r="94" spans="1:43" x14ac:dyDescent="0.2">
      <c r="A94" s="389" t="s">
        <v>181</v>
      </c>
      <c r="B94" s="425">
        <v>8077.8002269299996</v>
      </c>
      <c r="C94" s="425">
        <v>5485.1992104520004</v>
      </c>
      <c r="D94" s="425">
        <v>5115.6148057226501</v>
      </c>
      <c r="E94" s="425">
        <v>4767.5431730142</v>
      </c>
      <c r="F94" s="425">
        <v>4544.5150118236697</v>
      </c>
      <c r="G94" s="425"/>
      <c r="H94" s="425">
        <v>4315.9421543972803</v>
      </c>
      <c r="I94" s="425">
        <v>3818.84156044975</v>
      </c>
      <c r="J94" s="425">
        <v>3584.6552508643999</v>
      </c>
      <c r="K94" s="425">
        <v>3348.0129312365598</v>
      </c>
      <c r="L94" s="425">
        <v>3045.7603300668802</v>
      </c>
      <c r="M94" s="425"/>
      <c r="N94" s="425">
        <v>2721.4238587250002</v>
      </c>
      <c r="O94" s="425">
        <v>2817.9207079583098</v>
      </c>
      <c r="P94" s="458">
        <v>2817.9207079583098</v>
      </c>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c r="AO94" s="459"/>
      <c r="AP94" s="459"/>
      <c r="AQ94" s="331"/>
    </row>
    <row r="95" spans="1:43" x14ac:dyDescent="0.2">
      <c r="A95" s="396" t="s">
        <v>183</v>
      </c>
      <c r="B95" s="425">
        <v>108.680285906902</v>
      </c>
      <c r="C95" s="425">
        <v>127.78867100914201</v>
      </c>
      <c r="D95" s="425">
        <v>128.53342220181</v>
      </c>
      <c r="E95" s="425">
        <v>128.69725065255</v>
      </c>
      <c r="F95" s="425">
        <v>126.92990846835001</v>
      </c>
      <c r="G95" s="425"/>
      <c r="H95" s="425">
        <v>127.616674766378</v>
      </c>
      <c r="I95" s="425">
        <v>120.17512689149601</v>
      </c>
      <c r="J95" s="425">
        <v>113.535548589214</v>
      </c>
      <c r="K95" s="425">
        <v>112.517461681318</v>
      </c>
      <c r="L95" s="425">
        <v>108.615094847918</v>
      </c>
      <c r="M95" s="425"/>
      <c r="N95" s="425">
        <v>85.012074137122099</v>
      </c>
      <c r="O95" s="425">
        <v>94.425387519610197</v>
      </c>
      <c r="P95" s="458">
        <v>96.647940802382294</v>
      </c>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331"/>
    </row>
    <row r="96" spans="1:43" x14ac:dyDescent="0.2">
      <c r="A96" s="396" t="s">
        <v>272</v>
      </c>
      <c r="B96" s="425">
        <v>100.32067809510301</v>
      </c>
      <c r="C96" s="425">
        <v>99.895396550524296</v>
      </c>
      <c r="D96" s="425">
        <v>98.143438468949796</v>
      </c>
      <c r="E96" s="425">
        <v>97.105574855729003</v>
      </c>
      <c r="F96" s="425">
        <v>96.730296497603803</v>
      </c>
      <c r="G96" s="425"/>
      <c r="H96" s="425">
        <v>102.449873684369</v>
      </c>
      <c r="I96" s="425">
        <v>103.45338427381201</v>
      </c>
      <c r="J96" s="425">
        <v>99.843788809393104</v>
      </c>
      <c r="K96" s="425">
        <v>114.649867682257</v>
      </c>
      <c r="L96" s="425">
        <v>116.086999430388</v>
      </c>
      <c r="M96" s="425"/>
      <c r="N96" s="425">
        <v>101.45573066950899</v>
      </c>
      <c r="O96" s="425">
        <v>113.709413512016</v>
      </c>
      <c r="P96" s="458">
        <v>106.00488134422601</v>
      </c>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c r="AO96" s="459"/>
      <c r="AP96" s="459"/>
      <c r="AQ96" s="331"/>
    </row>
    <row r="97" spans="1:43" x14ac:dyDescent="0.2">
      <c r="A97" s="396" t="s">
        <v>182</v>
      </c>
      <c r="B97" s="425">
        <v>251.28072557032499</v>
      </c>
      <c r="C97" s="425">
        <v>263.70939141881399</v>
      </c>
      <c r="D97" s="425">
        <v>252.07988928781299</v>
      </c>
      <c r="E97" s="425">
        <v>241.24455961653501</v>
      </c>
      <c r="F97" s="425">
        <v>238.477624131433</v>
      </c>
      <c r="G97" s="425"/>
      <c r="H97" s="425">
        <v>234.16812652925501</v>
      </c>
      <c r="I97" s="425">
        <v>226.13210668892299</v>
      </c>
      <c r="J97" s="425">
        <v>234.20951404856601</v>
      </c>
      <c r="K97" s="425">
        <v>239.46163271494899</v>
      </c>
      <c r="L97" s="425">
        <v>240.19715887932199</v>
      </c>
      <c r="M97" s="425"/>
      <c r="N97" s="425">
        <v>222.01614116634599</v>
      </c>
      <c r="O97" s="425">
        <v>220.10392040758799</v>
      </c>
      <c r="P97" s="458">
        <v>219.542175261398</v>
      </c>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59"/>
      <c r="AN97" s="459"/>
      <c r="AO97" s="459"/>
      <c r="AP97" s="459"/>
      <c r="AQ97" s="331"/>
    </row>
    <row r="98" spans="1:43" x14ac:dyDescent="0.2">
      <c r="A98" s="400" t="s">
        <v>163</v>
      </c>
      <c r="B98" s="425">
        <v>42.879295999999997</v>
      </c>
      <c r="C98" s="425">
        <v>50.579964568702302</v>
      </c>
      <c r="D98" s="425">
        <v>48.696428423664102</v>
      </c>
      <c r="E98" s="425">
        <v>42.9484973740458</v>
      </c>
      <c r="F98" s="425">
        <v>42.232301557251901</v>
      </c>
      <c r="G98" s="425"/>
      <c r="H98" s="425">
        <v>40.048987667938903</v>
      </c>
      <c r="I98" s="425">
        <v>39.027239516793898</v>
      </c>
      <c r="J98" s="425">
        <v>39.522016851908397</v>
      </c>
      <c r="K98" s="425">
        <v>39.779183625954197</v>
      </c>
      <c r="L98" s="425">
        <v>40.526493725190797</v>
      </c>
      <c r="M98" s="425"/>
      <c r="N98" s="425">
        <v>38.531240656488599</v>
      </c>
      <c r="O98" s="425">
        <v>36.4804211679389</v>
      </c>
      <c r="P98" s="458">
        <v>37.438095167938897</v>
      </c>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c r="AO98" s="459"/>
      <c r="AP98" s="459"/>
      <c r="AQ98" s="331"/>
    </row>
    <row r="99" spans="1:43" x14ac:dyDescent="0.2">
      <c r="A99" s="434" t="s">
        <v>335</v>
      </c>
      <c r="B99" s="425">
        <v>8580.9612125023286</v>
      </c>
      <c r="C99" s="425">
        <v>6027.1726339991819</v>
      </c>
      <c r="D99" s="425">
        <v>5643.0679841048868</v>
      </c>
      <c r="E99" s="425">
        <v>5277.5390555130598</v>
      </c>
      <c r="F99" s="425">
        <v>5048.8851424783079</v>
      </c>
      <c r="G99" s="425"/>
      <c r="H99" s="425">
        <v>4820.2258170452205</v>
      </c>
      <c r="I99" s="425">
        <v>4307.6294178207745</v>
      </c>
      <c r="J99" s="425">
        <v>4071.766119163482</v>
      </c>
      <c r="K99" s="460">
        <v>3854.4210769410379</v>
      </c>
      <c r="L99" s="460">
        <v>3551.1860769496993</v>
      </c>
      <c r="M99" s="460"/>
      <c r="N99" s="460">
        <v>3168.4390453544661</v>
      </c>
      <c r="O99" s="460">
        <v>3282.6398505654624</v>
      </c>
      <c r="P99" s="461">
        <v>3277.5538005342551</v>
      </c>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331"/>
    </row>
    <row r="100" spans="1:43" x14ac:dyDescent="0.2">
      <c r="A100" s="433" t="s">
        <v>62</v>
      </c>
      <c r="B100" s="425">
        <v>24084.696274985799</v>
      </c>
      <c r="C100" s="425">
        <v>16193.908232478099</v>
      </c>
      <c r="D100" s="425">
        <v>15220.564287835499</v>
      </c>
      <c r="E100" s="425">
        <v>15123.784315675701</v>
      </c>
      <c r="F100" s="425">
        <v>15193.839519250099</v>
      </c>
      <c r="G100" s="425"/>
      <c r="H100" s="425">
        <v>14863.0049237605</v>
      </c>
      <c r="I100" s="425">
        <v>13239.412356892</v>
      </c>
      <c r="J100" s="425">
        <v>13018.4170107925</v>
      </c>
      <c r="K100" s="425">
        <v>11983.839175427</v>
      </c>
      <c r="L100" s="425">
        <v>11207.1419438536</v>
      </c>
      <c r="M100" s="425"/>
      <c r="N100" s="425">
        <v>10139.2351505445</v>
      </c>
      <c r="O100" s="425">
        <v>10709.971180542099</v>
      </c>
      <c r="P100" s="458">
        <v>10738.9776854476</v>
      </c>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331"/>
    </row>
    <row r="101" spans="1:43" x14ac:dyDescent="0.2">
      <c r="A101" s="392" t="s">
        <v>307</v>
      </c>
      <c r="B101" s="392"/>
      <c r="C101" s="392"/>
      <c r="D101" s="392"/>
      <c r="E101" s="392"/>
      <c r="F101" s="392"/>
      <c r="G101" s="392"/>
      <c r="H101" s="392"/>
      <c r="I101" s="392"/>
      <c r="J101" s="392"/>
      <c r="K101" s="392"/>
      <c r="L101" s="392"/>
      <c r="M101" s="392"/>
      <c r="N101" s="392"/>
      <c r="O101" s="392"/>
      <c r="P101" s="392"/>
      <c r="Q101" s="530"/>
      <c r="R101" s="530"/>
      <c r="S101" s="530"/>
      <c r="T101" s="530"/>
      <c r="U101" s="530"/>
      <c r="V101" s="530"/>
      <c r="W101" s="530"/>
      <c r="X101" s="530"/>
      <c r="Y101" s="530"/>
      <c r="Z101" s="530"/>
      <c r="AA101" s="530"/>
      <c r="AB101" s="530"/>
      <c r="AC101" s="530"/>
      <c r="AD101" s="530"/>
      <c r="AE101" s="530"/>
      <c r="AF101" s="530"/>
      <c r="AG101" s="530"/>
      <c r="AH101" s="530"/>
      <c r="AI101" s="530"/>
      <c r="AJ101" s="530"/>
      <c r="AK101" s="530"/>
      <c r="AL101" s="530"/>
      <c r="AM101" s="530"/>
      <c r="AN101" s="530"/>
      <c r="AO101" s="530"/>
      <c r="AP101" s="530"/>
      <c r="AQ101" s="331"/>
    </row>
    <row r="102" spans="1:43" x14ac:dyDescent="0.2">
      <c r="A102" s="389" t="s">
        <v>181</v>
      </c>
      <c r="B102" s="446">
        <v>9776.1624669299999</v>
      </c>
      <c r="C102" s="446">
        <v>7270.6246504520004</v>
      </c>
      <c r="D102" s="446">
        <v>6952.2217857226497</v>
      </c>
      <c r="E102" s="446">
        <v>6565.7953230142002</v>
      </c>
      <c r="F102" s="446">
        <v>6370.3097118236701</v>
      </c>
      <c r="G102" s="446"/>
      <c r="H102" s="446">
        <v>6152.8082143972797</v>
      </c>
      <c r="I102" s="446">
        <v>5656.3279304497501</v>
      </c>
      <c r="J102" s="446">
        <v>5418.1907908643998</v>
      </c>
      <c r="K102" s="446">
        <v>5214.9524112365598</v>
      </c>
      <c r="L102" s="446">
        <v>4946.9590300668797</v>
      </c>
      <c r="M102" s="446"/>
      <c r="N102" s="446">
        <v>4496.0694887250002</v>
      </c>
      <c r="O102" s="446">
        <v>4785.2042609583104</v>
      </c>
      <c r="P102" s="447">
        <v>4785.2042609583104</v>
      </c>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c r="AO102" s="459"/>
      <c r="AP102" s="459"/>
      <c r="AQ102" s="331"/>
    </row>
    <row r="103" spans="1:43" x14ac:dyDescent="0.2">
      <c r="A103" s="396" t="s">
        <v>183</v>
      </c>
      <c r="B103" s="446">
        <v>120.75587322989099</v>
      </c>
      <c r="C103" s="446">
        <v>141.98741223238</v>
      </c>
      <c r="D103" s="446">
        <v>142.814913557567</v>
      </c>
      <c r="E103" s="446">
        <v>142.99694516949901</v>
      </c>
      <c r="F103" s="446">
        <v>141.0332316315</v>
      </c>
      <c r="G103" s="446"/>
      <c r="H103" s="446">
        <v>141.796305295976</v>
      </c>
      <c r="I103" s="446">
        <v>133.52791876832899</v>
      </c>
      <c r="J103" s="446">
        <v>126.15060954357099</v>
      </c>
      <c r="K103" s="446">
        <v>125.01940186813199</v>
      </c>
      <c r="L103" s="446">
        <v>120.683438719908</v>
      </c>
      <c r="M103" s="446"/>
      <c r="N103" s="446">
        <v>94.457860152357895</v>
      </c>
      <c r="O103" s="446">
        <v>104.917097244011</v>
      </c>
      <c r="P103" s="447">
        <v>107.38660089153601</v>
      </c>
      <c r="Q103" s="459"/>
      <c r="R103" s="459"/>
      <c r="S103" s="459"/>
      <c r="T103" s="459"/>
      <c r="U103" s="459"/>
      <c r="V103" s="459"/>
      <c r="W103" s="459"/>
      <c r="X103" s="459"/>
      <c r="Y103" s="459"/>
      <c r="Z103" s="459"/>
      <c r="AA103" s="459"/>
      <c r="AB103" s="459"/>
      <c r="AC103" s="459"/>
      <c r="AD103" s="459"/>
      <c r="AE103" s="459"/>
      <c r="AF103" s="459"/>
      <c r="AG103" s="459"/>
      <c r="AH103" s="459"/>
      <c r="AI103" s="459"/>
      <c r="AJ103" s="459"/>
      <c r="AK103" s="459"/>
      <c r="AL103" s="459"/>
      <c r="AM103" s="459"/>
      <c r="AN103" s="459"/>
      <c r="AO103" s="459"/>
      <c r="AP103" s="459"/>
      <c r="AQ103" s="331"/>
    </row>
    <row r="104" spans="1:43" x14ac:dyDescent="0.2">
      <c r="A104" s="396" t="s">
        <v>272</v>
      </c>
      <c r="B104" s="446">
        <v>111.46742010567</v>
      </c>
      <c r="C104" s="446">
        <v>110.994885056139</v>
      </c>
      <c r="D104" s="446">
        <v>109.0482649655</v>
      </c>
      <c r="E104" s="446">
        <v>107.89508317303201</v>
      </c>
      <c r="F104" s="446">
        <v>107.47810721956</v>
      </c>
      <c r="G104" s="446"/>
      <c r="H104" s="446">
        <v>113.833192982632</v>
      </c>
      <c r="I104" s="446">
        <v>114.948204748679</v>
      </c>
      <c r="J104" s="446">
        <v>110.937543121548</v>
      </c>
      <c r="K104" s="446">
        <v>127.388741869173</v>
      </c>
      <c r="L104" s="446">
        <v>128.98555492265299</v>
      </c>
      <c r="M104" s="446"/>
      <c r="N104" s="446">
        <v>112.728589632788</v>
      </c>
      <c r="O104" s="446">
        <v>126.343792791129</v>
      </c>
      <c r="P104" s="447">
        <v>117.783201493584</v>
      </c>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459"/>
      <c r="AP104" s="459"/>
      <c r="AQ104" s="331"/>
    </row>
    <row r="105" spans="1:43" x14ac:dyDescent="0.2">
      <c r="A105" s="396" t="s">
        <v>182</v>
      </c>
      <c r="B105" s="446">
        <v>765.96392165297402</v>
      </c>
      <c r="C105" s="446">
        <v>852.59409623033105</v>
      </c>
      <c r="D105" s="446">
        <v>834.26304135559303</v>
      </c>
      <c r="E105" s="446">
        <v>820.77322064898397</v>
      </c>
      <c r="F105" s="446">
        <v>821.10276224361405</v>
      </c>
      <c r="G105" s="446"/>
      <c r="H105" s="446">
        <v>818.52960687289897</v>
      </c>
      <c r="I105" s="446">
        <v>805.55484914623401</v>
      </c>
      <c r="J105" s="446">
        <v>815.81527794585895</v>
      </c>
      <c r="K105" s="446">
        <v>822.42277127889395</v>
      </c>
      <c r="L105" s="446">
        <v>832.32332513612801</v>
      </c>
      <c r="M105" s="446"/>
      <c r="N105" s="446">
        <v>790.50120122773296</v>
      </c>
      <c r="O105" s="446">
        <v>788.39360042904002</v>
      </c>
      <c r="P105" s="447">
        <v>787.80228974884005</v>
      </c>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59"/>
      <c r="AP105" s="459"/>
      <c r="AQ105" s="331"/>
    </row>
    <row r="106" spans="1:43" x14ac:dyDescent="0.2">
      <c r="A106" s="400" t="s">
        <v>163</v>
      </c>
      <c r="B106" s="446">
        <v>397.079296</v>
      </c>
      <c r="C106" s="446">
        <v>468.47996456870197</v>
      </c>
      <c r="D106" s="446">
        <v>450.99642842366399</v>
      </c>
      <c r="E106" s="446">
        <v>397.84849737404602</v>
      </c>
      <c r="F106" s="446">
        <v>391.13230155725199</v>
      </c>
      <c r="G106" s="446"/>
      <c r="H106" s="446">
        <v>370.84898766793901</v>
      </c>
      <c r="I106" s="446">
        <v>361.42723951679397</v>
      </c>
      <c r="J106" s="446">
        <v>366.12201685190797</v>
      </c>
      <c r="K106" s="446">
        <v>368.47918362595402</v>
      </c>
      <c r="L106" s="446">
        <v>375.32649372519103</v>
      </c>
      <c r="M106" s="446"/>
      <c r="N106" s="446">
        <v>356.831240656489</v>
      </c>
      <c r="O106" s="446">
        <v>337.88042116793901</v>
      </c>
      <c r="P106" s="447">
        <v>346.838095167939</v>
      </c>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459"/>
      <c r="AP106" s="459"/>
      <c r="AQ106" s="331"/>
    </row>
    <row r="107" spans="1:43" x14ac:dyDescent="0.2">
      <c r="A107" s="434" t="s">
        <v>335</v>
      </c>
      <c r="B107" s="446">
        <f>B100+B101+B102+B103+B104</f>
        <v>34093.082035251362</v>
      </c>
      <c r="C107" s="446">
        <f t="shared" ref="C107:P107" si="18">C100+C101+C102+C103+C104</f>
        <v>23717.515180218619</v>
      </c>
      <c r="D107" s="446">
        <f t="shared" si="18"/>
        <v>22424.649252081213</v>
      </c>
      <c r="E107" s="446">
        <f t="shared" si="18"/>
        <v>21940.471667032434</v>
      </c>
      <c r="F107" s="446">
        <f t="shared" si="18"/>
        <v>21812.660569924828</v>
      </c>
      <c r="G107" s="446"/>
      <c r="H107" s="446">
        <f t="shared" si="18"/>
        <v>21271.442636436386</v>
      </c>
      <c r="I107" s="446">
        <f t="shared" si="18"/>
        <v>19144.21641085876</v>
      </c>
      <c r="J107" s="446">
        <f t="shared" si="18"/>
        <v>18673.695954322022</v>
      </c>
      <c r="K107" s="446">
        <f t="shared" si="18"/>
        <v>17451.199730400866</v>
      </c>
      <c r="L107" s="446">
        <f t="shared" si="18"/>
        <v>16403.769967563039</v>
      </c>
      <c r="M107" s="446"/>
      <c r="N107" s="446">
        <f t="shared" si="18"/>
        <v>14842.491089054645</v>
      </c>
      <c r="O107" s="446">
        <f t="shared" si="18"/>
        <v>15726.436331535551</v>
      </c>
      <c r="P107" s="447">
        <f t="shared" si="18"/>
        <v>15749.351748791032</v>
      </c>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331"/>
    </row>
    <row r="108" spans="1:43" x14ac:dyDescent="0.2">
      <c r="A108" s="433" t="s">
        <v>62</v>
      </c>
      <c r="B108" s="463">
        <v>49498.509599842197</v>
      </c>
      <c r="C108" s="463">
        <v>39411.730077508197</v>
      </c>
      <c r="D108" s="463">
        <v>38087.859820776597</v>
      </c>
      <c r="E108" s="463">
        <v>37921.1367279716</v>
      </c>
      <c r="F108" s="463">
        <v>38375.053423105899</v>
      </c>
      <c r="G108" s="463"/>
      <c r="H108" s="463">
        <v>38534.301092273403</v>
      </c>
      <c r="I108" s="463">
        <v>35820.8744922447</v>
      </c>
      <c r="J108" s="463">
        <v>35407.859371183898</v>
      </c>
      <c r="K108" s="463">
        <v>33852.427804744999</v>
      </c>
      <c r="L108" s="463">
        <v>32503.567946477699</v>
      </c>
      <c r="M108" s="463"/>
      <c r="N108" s="463">
        <v>31121.506731821701</v>
      </c>
      <c r="O108" s="463">
        <v>32183.4010548199</v>
      </c>
      <c r="P108" s="464">
        <v>32278.218257314398</v>
      </c>
      <c r="Q108" s="465"/>
      <c r="R108" s="465"/>
      <c r="S108" s="465"/>
      <c r="T108" s="465"/>
      <c r="U108" s="465"/>
      <c r="V108" s="465"/>
      <c r="W108" s="465"/>
      <c r="X108" s="465"/>
      <c r="Y108" s="465"/>
      <c r="Z108" s="465"/>
      <c r="AA108" s="465"/>
      <c r="AB108" s="465"/>
      <c r="AC108" s="465"/>
      <c r="AD108" s="465"/>
      <c r="AE108" s="465"/>
      <c r="AF108" s="465"/>
      <c r="AG108" s="465"/>
      <c r="AH108" s="465"/>
      <c r="AI108" s="465"/>
      <c r="AJ108" s="465"/>
      <c r="AK108" s="465"/>
      <c r="AL108" s="465"/>
      <c r="AM108" s="465"/>
      <c r="AN108" s="465"/>
      <c r="AO108" s="465"/>
      <c r="AP108" s="465"/>
      <c r="AQ108" s="331"/>
    </row>
    <row r="109" spans="1:43" x14ac:dyDescent="0.2">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331"/>
    </row>
    <row r="110" spans="1:43" x14ac:dyDescent="0.2">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331"/>
    </row>
    <row r="111" spans="1:43" x14ac:dyDescent="0.2">
      <c r="A111" s="162" t="s">
        <v>337</v>
      </c>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331"/>
    </row>
    <row r="112" spans="1:43" ht="13.5" x14ac:dyDescent="0.25">
      <c r="A112" s="392" t="s">
        <v>305</v>
      </c>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331"/>
    </row>
    <row r="113" spans="1:43" x14ac:dyDescent="0.2">
      <c r="A113" s="389" t="s">
        <v>181</v>
      </c>
      <c r="B113" s="466">
        <f>B86/B$92</f>
        <v>0.27165308968588958</v>
      </c>
      <c r="C113" s="466">
        <f>C86/C$92</f>
        <v>0.27006709194320799</v>
      </c>
      <c r="D113" s="466">
        <f>D86/D$92</f>
        <v>0.26970150014308264</v>
      </c>
      <c r="E113" s="466">
        <f t="shared" ref="E113:P113" si="19">E86/E$92</f>
        <v>0.25438524724716205</v>
      </c>
      <c r="F113" s="466">
        <f t="shared" si="19"/>
        <v>0.24124637630359105</v>
      </c>
      <c r="G113" s="466"/>
      <c r="H113" s="466">
        <f t="shared" si="19"/>
        <v>0.23191066033208924</v>
      </c>
      <c r="I113" s="466">
        <f t="shared" si="19"/>
        <v>0.23278971406814084</v>
      </c>
      <c r="J113" s="466">
        <f t="shared" si="19"/>
        <v>0.22445035502407001</v>
      </c>
      <c r="K113" s="466">
        <f t="shared" si="19"/>
        <v>0.22798417741699359</v>
      </c>
      <c r="L113" s="466">
        <f t="shared" si="19"/>
        <v>0.22520411721956352</v>
      </c>
      <c r="M113" s="466"/>
      <c r="N113" s="466">
        <f t="shared" si="19"/>
        <v>0.21843849726065995</v>
      </c>
      <c r="O113" s="466">
        <f t="shared" si="19"/>
        <v>0.22033106719211534</v>
      </c>
      <c r="P113" s="466">
        <f t="shared" si="19"/>
        <v>0.22023006698147649</v>
      </c>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331"/>
    </row>
    <row r="114" spans="1:43" x14ac:dyDescent="0.2">
      <c r="A114" s="396" t="s">
        <v>183</v>
      </c>
      <c r="B114" s="466">
        <f t="shared" ref="B114:P118" si="20">B87/B$92</f>
        <v>3.4882059633924174E-3</v>
      </c>
      <c r="C114" s="466">
        <f t="shared" si="20"/>
        <v>5.7060254320245116E-3</v>
      </c>
      <c r="D114" s="466">
        <f t="shared" si="20"/>
        <v>6.0566152469274728E-3</v>
      </c>
      <c r="E114" s="466">
        <f t="shared" si="20"/>
        <v>6.0916433735735244E-3</v>
      </c>
      <c r="F114" s="466">
        <f t="shared" si="20"/>
        <v>5.9164024063246097E-3</v>
      </c>
      <c r="G114" s="466"/>
      <c r="H114" s="466">
        <f t="shared" si="20"/>
        <v>5.9612453617989758E-3</v>
      </c>
      <c r="I114" s="466">
        <f t="shared" si="20"/>
        <v>6.2227708953239702E-3</v>
      </c>
      <c r="J114" s="466">
        <f t="shared" si="20"/>
        <v>5.9676896015315138E-3</v>
      </c>
      <c r="K114" s="466">
        <f t="shared" si="20"/>
        <v>6.3157275752974418E-3</v>
      </c>
      <c r="L114" s="466">
        <f t="shared" si="20"/>
        <v>6.4508321371577904E-3</v>
      </c>
      <c r="M114" s="466"/>
      <c r="N114" s="466">
        <f t="shared" si="20"/>
        <v>5.424814340165258E-3</v>
      </c>
      <c r="O114" s="466">
        <f t="shared" si="20"/>
        <v>5.759205408365671E-3</v>
      </c>
      <c r="P114" s="466">
        <f t="shared" si="20"/>
        <v>5.892061493018871E-3</v>
      </c>
      <c r="Q114" s="467"/>
      <c r="R114" s="467"/>
      <c r="S114" s="467"/>
      <c r="T114" s="467"/>
      <c r="U114" s="467"/>
      <c r="V114" s="467"/>
      <c r="W114" s="467"/>
      <c r="X114" s="467"/>
      <c r="Y114" s="467"/>
      <c r="Z114" s="467"/>
      <c r="AA114" s="467"/>
      <c r="AB114" s="467"/>
      <c r="AC114" s="467"/>
      <c r="AD114" s="467"/>
      <c r="AE114" s="467"/>
      <c r="AF114" s="467"/>
      <c r="AG114" s="467"/>
      <c r="AH114" s="467"/>
      <c r="AI114" s="467"/>
      <c r="AJ114" s="467"/>
      <c r="AK114" s="467"/>
      <c r="AL114" s="467"/>
      <c r="AM114" s="467"/>
      <c r="AN114" s="467"/>
      <c r="AO114" s="467"/>
      <c r="AP114" s="467"/>
      <c r="AQ114" s="331"/>
    </row>
    <row r="115" spans="1:43" x14ac:dyDescent="0.2">
      <c r="A115" s="396" t="s">
        <v>272</v>
      </c>
      <c r="B115" s="466">
        <f t="shared" si="20"/>
        <v>3.219895721314862E-3</v>
      </c>
      <c r="C115" s="466">
        <f t="shared" si="20"/>
        <v>4.4605336980043089E-3</v>
      </c>
      <c r="D115" s="466">
        <f t="shared" si="20"/>
        <v>4.624610748196179E-3</v>
      </c>
      <c r="E115" s="466">
        <f t="shared" si="20"/>
        <v>4.5963105552575788E-3</v>
      </c>
      <c r="F115" s="466">
        <f t="shared" si="20"/>
        <v>4.5087510569317016E-3</v>
      </c>
      <c r="G115" s="466"/>
      <c r="H115" s="466">
        <f t="shared" si="20"/>
        <v>4.7856507422393236E-3</v>
      </c>
      <c r="I115" s="466">
        <f t="shared" si="20"/>
        <v>5.3569047550337655E-3</v>
      </c>
      <c r="J115" s="466">
        <f t="shared" si="20"/>
        <v>5.2480192121248E-3</v>
      </c>
      <c r="K115" s="466">
        <f t="shared" si="20"/>
        <v>6.4354218447966729E-3</v>
      </c>
      <c r="L115" s="466">
        <f t="shared" si="20"/>
        <v>6.8946010467542153E-3</v>
      </c>
      <c r="M115" s="466"/>
      <c r="N115" s="466">
        <f t="shared" si="20"/>
        <v>6.4741215670159422E-3</v>
      </c>
      <c r="O115" s="466">
        <f t="shared" si="20"/>
        <v>6.9353792076784883E-3</v>
      </c>
      <c r="P115" s="466">
        <f t="shared" si="20"/>
        <v>6.4624996068716276E-3</v>
      </c>
      <c r="Q115" s="467"/>
      <c r="R115" s="467"/>
      <c r="S115" s="467"/>
      <c r="T115" s="467"/>
      <c r="U115" s="467"/>
      <c r="V115" s="467"/>
      <c r="W115" s="467"/>
      <c r="X115" s="467"/>
      <c r="Y115" s="467"/>
      <c r="Z115" s="467"/>
      <c r="AA115" s="467"/>
      <c r="AB115" s="467"/>
      <c r="AC115" s="467"/>
      <c r="AD115" s="467"/>
      <c r="AE115" s="467"/>
      <c r="AF115" s="467"/>
      <c r="AG115" s="467"/>
      <c r="AH115" s="467"/>
      <c r="AI115" s="467"/>
      <c r="AJ115" s="467"/>
      <c r="AK115" s="467"/>
      <c r="AL115" s="467"/>
      <c r="AM115" s="467"/>
      <c r="AN115" s="467"/>
      <c r="AO115" s="467"/>
      <c r="AP115" s="467"/>
      <c r="AQ115" s="331"/>
    </row>
    <row r="116" spans="1:43" x14ac:dyDescent="0.2">
      <c r="A116" s="396" t="s">
        <v>182</v>
      </c>
      <c r="B116" s="466">
        <f t="shared" si="20"/>
        <v>1.099399007028789E-2</v>
      </c>
      <c r="C116" s="466">
        <f t="shared" si="20"/>
        <v>1.6450973539176343E-2</v>
      </c>
      <c r="D116" s="466">
        <f t="shared" si="20"/>
        <v>1.6761003339623045E-2</v>
      </c>
      <c r="E116" s="466">
        <f t="shared" si="20"/>
        <v>1.6307801924215652E-2</v>
      </c>
      <c r="F116" s="466">
        <f t="shared" si="20"/>
        <v>1.5963358330807292E-2</v>
      </c>
      <c r="G116" s="466"/>
      <c r="H116" s="466">
        <f t="shared" si="20"/>
        <v>1.5813116807597918E-2</v>
      </c>
      <c r="I116" s="466">
        <f t="shared" si="20"/>
        <v>1.7074021162107995E-2</v>
      </c>
      <c r="J116" s="466">
        <f t="shared" si="20"/>
        <v>1.776792486018676E-2</v>
      </c>
      <c r="K116" s="466">
        <f t="shared" si="20"/>
        <v>1.9288443692677713E-2</v>
      </c>
      <c r="L116" s="466">
        <f t="shared" si="20"/>
        <v>2.0543954147158525E-2</v>
      </c>
      <c r="M116" s="466"/>
      <c r="N116" s="466">
        <f t="shared" si="20"/>
        <v>2.0651070078945372E-2</v>
      </c>
      <c r="O116" s="466">
        <f t="shared" si="20"/>
        <v>1.9616624945905881E-2</v>
      </c>
      <c r="P116" s="466">
        <f t="shared" si="20"/>
        <v>1.95734811835989E-2</v>
      </c>
      <c r="Q116" s="467"/>
      <c r="R116" s="467"/>
      <c r="S116" s="467"/>
      <c r="T116" s="467"/>
      <c r="U116" s="467"/>
      <c r="V116" s="467"/>
      <c r="W116" s="467"/>
      <c r="X116" s="467"/>
      <c r="Y116" s="467"/>
      <c r="Z116" s="467"/>
      <c r="AA116" s="467"/>
      <c r="AB116" s="467"/>
      <c r="AC116" s="467"/>
      <c r="AD116" s="467"/>
      <c r="AE116" s="467"/>
      <c r="AF116" s="467"/>
      <c r="AG116" s="467"/>
      <c r="AH116" s="467"/>
      <c r="AI116" s="467"/>
      <c r="AJ116" s="467"/>
      <c r="AK116" s="467"/>
      <c r="AL116" s="467"/>
      <c r="AM116" s="467"/>
      <c r="AN116" s="467"/>
      <c r="AO116" s="467"/>
      <c r="AP116" s="467"/>
      <c r="AQ116" s="331"/>
    </row>
    <row r="117" spans="1:43" x14ac:dyDescent="0.2">
      <c r="A117" s="400" t="s">
        <v>163</v>
      </c>
      <c r="B117" s="466">
        <f t="shared" si="20"/>
        <v>2.6113117789819404E-3</v>
      </c>
      <c r="C117" s="466">
        <f t="shared" si="20"/>
        <v>4.280108481844052E-3</v>
      </c>
      <c r="D117" s="466">
        <f t="shared" si="20"/>
        <v>4.3478629912080246E-3</v>
      </c>
      <c r="E117" s="466">
        <f t="shared" si="20"/>
        <v>3.8540948062072379E-3</v>
      </c>
      <c r="F117" s="466">
        <f t="shared" si="20"/>
        <v>3.7328052817945209E-3</v>
      </c>
      <c r="G117" s="466"/>
      <c r="H117" s="466">
        <f t="shared" si="20"/>
        <v>3.5513055489297131E-3</v>
      </c>
      <c r="I117" s="466">
        <f t="shared" si="20"/>
        <v>3.8325745040442361E-3</v>
      </c>
      <c r="J117" s="466">
        <f t="shared" si="20"/>
        <v>3.9399491476496016E-3</v>
      </c>
      <c r="K117" s="466">
        <f t="shared" si="20"/>
        <v>4.237085643752009E-3</v>
      </c>
      <c r="L117" s="466">
        <f t="shared" si="20"/>
        <v>4.5646466617510206E-3</v>
      </c>
      <c r="M117" s="466"/>
      <c r="N117" s="466">
        <f t="shared" si="20"/>
        <v>4.6628719405797893E-3</v>
      </c>
      <c r="O117" s="466">
        <f t="shared" si="20"/>
        <v>4.2227341285036787E-3</v>
      </c>
      <c r="P117" s="466">
        <f t="shared" si="20"/>
        <v>4.2761093874967458E-3</v>
      </c>
      <c r="Q117" s="467"/>
      <c r="R117" s="467"/>
      <c r="S117" s="467"/>
      <c r="T117" s="467"/>
      <c r="U117" s="467"/>
      <c r="V117" s="467"/>
      <c r="W117" s="467"/>
      <c r="X117" s="467"/>
      <c r="Y117" s="467"/>
      <c r="Z117" s="467"/>
      <c r="AA117" s="467"/>
      <c r="AB117" s="467"/>
      <c r="AC117" s="467"/>
      <c r="AD117" s="467"/>
      <c r="AE117" s="467"/>
      <c r="AF117" s="467"/>
      <c r="AG117" s="467"/>
      <c r="AH117" s="467"/>
      <c r="AI117" s="467"/>
      <c r="AJ117" s="467"/>
      <c r="AK117" s="467"/>
      <c r="AL117" s="467"/>
      <c r="AM117" s="467"/>
      <c r="AN117" s="467"/>
      <c r="AO117" s="467"/>
      <c r="AP117" s="467"/>
      <c r="AQ117" s="331"/>
    </row>
    <row r="118" spans="1:43" x14ac:dyDescent="0.2">
      <c r="A118" s="430" t="s">
        <v>335</v>
      </c>
      <c r="B118" s="466">
        <f t="shared" si="20"/>
        <v>0.29196649321986667</v>
      </c>
      <c r="C118" s="466">
        <f t="shared" si="20"/>
        <v>0.30096473309425725</v>
      </c>
      <c r="D118" s="466">
        <f t="shared" si="20"/>
        <v>0.30149159246903739</v>
      </c>
      <c r="E118" s="466">
        <f t="shared" si="20"/>
        <v>0.28523509790641605</v>
      </c>
      <c r="F118" s="466">
        <f t="shared" si="20"/>
        <v>0.27136769337944916</v>
      </c>
      <c r="G118" s="466"/>
      <c r="H118" s="466">
        <f t="shared" si="20"/>
        <v>0.26202197879265515</v>
      </c>
      <c r="I118" s="466">
        <f t="shared" si="20"/>
        <v>0.2652759853846508</v>
      </c>
      <c r="J118" s="466">
        <f t="shared" si="20"/>
        <v>0.25737393784556273</v>
      </c>
      <c r="K118" s="466">
        <f t="shared" si="20"/>
        <v>0.26426085617351747</v>
      </c>
      <c r="L118" s="466">
        <f t="shared" si="20"/>
        <v>0.26365815121238506</v>
      </c>
      <c r="M118" s="466"/>
      <c r="N118" s="466">
        <f t="shared" si="20"/>
        <v>0.25565137518736636</v>
      </c>
      <c r="O118" s="466">
        <f t="shared" si="20"/>
        <v>0.25686501088256902</v>
      </c>
      <c r="P118" s="466">
        <f t="shared" si="20"/>
        <v>0.25643421865246269</v>
      </c>
      <c r="Q118" s="467"/>
      <c r="R118" s="467"/>
      <c r="S118" s="467"/>
      <c r="T118" s="467"/>
      <c r="U118" s="467"/>
      <c r="V118" s="467"/>
      <c r="W118" s="467"/>
      <c r="X118" s="467"/>
      <c r="Y118" s="467"/>
      <c r="Z118" s="467"/>
      <c r="AA118" s="467"/>
      <c r="AB118" s="467"/>
      <c r="AC118" s="467"/>
      <c r="AD118" s="467"/>
      <c r="AE118" s="467"/>
      <c r="AF118" s="467"/>
      <c r="AG118" s="467"/>
      <c r="AH118" s="467"/>
      <c r="AI118" s="467"/>
      <c r="AJ118" s="467"/>
      <c r="AK118" s="467"/>
      <c r="AL118" s="467"/>
      <c r="AM118" s="467"/>
      <c r="AN118" s="467"/>
      <c r="AO118" s="467"/>
      <c r="AP118" s="467"/>
      <c r="AQ118" s="331"/>
    </row>
    <row r="119" spans="1:43" x14ac:dyDescent="0.2">
      <c r="A119" s="433"/>
      <c r="K119" s="324"/>
      <c r="N119" s="324"/>
      <c r="O119" s="324"/>
      <c r="P119" s="324"/>
      <c r="Q119" s="467"/>
      <c r="R119" s="467"/>
      <c r="S119" s="467"/>
      <c r="T119" s="467"/>
      <c r="U119" s="467"/>
      <c r="V119" s="467"/>
      <c r="W119" s="467"/>
      <c r="X119" s="467"/>
      <c r="Y119" s="467"/>
      <c r="Z119" s="467"/>
      <c r="AA119" s="467"/>
      <c r="AB119" s="467"/>
      <c r="AC119" s="467"/>
      <c r="AD119" s="467"/>
      <c r="AE119" s="467"/>
      <c r="AF119" s="467"/>
      <c r="AG119" s="467"/>
      <c r="AH119" s="467"/>
      <c r="AI119" s="467"/>
      <c r="AJ119" s="467"/>
      <c r="AK119" s="467"/>
      <c r="AL119" s="467"/>
      <c r="AM119" s="467"/>
      <c r="AN119" s="467"/>
      <c r="AO119" s="467"/>
      <c r="AP119" s="467"/>
      <c r="AQ119" s="331"/>
    </row>
    <row r="120" spans="1:43" ht="13.5" x14ac:dyDescent="0.25">
      <c r="A120" s="392" t="s">
        <v>306</v>
      </c>
      <c r="K120" s="324"/>
      <c r="Q120" s="456"/>
      <c r="R120" s="456"/>
      <c r="S120" s="456"/>
      <c r="T120" s="456"/>
      <c r="U120" s="456"/>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331"/>
    </row>
    <row r="121" spans="1:43" x14ac:dyDescent="0.2">
      <c r="A121" s="389" t="s">
        <v>181</v>
      </c>
      <c r="B121" s="466">
        <f>B94/B$100</f>
        <v>0.33539140932906625</v>
      </c>
      <c r="C121" s="466">
        <f>C94/C$100</f>
        <v>0.3387199144089888</v>
      </c>
      <c r="D121" s="466">
        <f t="shared" ref="D121:P121" si="21">D94/D$100</f>
        <v>0.33609889285189809</v>
      </c>
      <c r="E121" s="466">
        <f t="shared" si="21"/>
        <v>0.31523480324118835</v>
      </c>
      <c r="F121" s="466">
        <f t="shared" si="21"/>
        <v>0.29910247545170643</v>
      </c>
      <c r="G121" s="466"/>
      <c r="H121" s="466">
        <f t="shared" si="21"/>
        <v>0.29038153297639496</v>
      </c>
      <c r="I121" s="466">
        <f t="shared" si="21"/>
        <v>0.28844494434541784</v>
      </c>
      <c r="J121" s="466">
        <f t="shared" si="21"/>
        <v>0.27535262143566741</v>
      </c>
      <c r="K121" s="466">
        <f t="shared" si="21"/>
        <v>0.27937732493120393</v>
      </c>
      <c r="L121" s="466">
        <f t="shared" si="21"/>
        <v>0.27176958633394349</v>
      </c>
      <c r="M121" s="466"/>
      <c r="N121" s="466">
        <f t="shared" si="21"/>
        <v>0.2684052414524436</v>
      </c>
      <c r="O121" s="466">
        <f t="shared" si="21"/>
        <v>0.26311188521944062</v>
      </c>
      <c r="P121" s="466">
        <f t="shared" si="21"/>
        <v>0.26240120712578413</v>
      </c>
      <c r="Q121" s="467"/>
      <c r="R121" s="467"/>
      <c r="S121" s="467"/>
      <c r="T121" s="467"/>
      <c r="U121" s="467"/>
      <c r="V121" s="467"/>
      <c r="W121" s="467"/>
      <c r="X121" s="467"/>
      <c r="Y121" s="467"/>
      <c r="Z121" s="467"/>
      <c r="AA121" s="467"/>
      <c r="AB121" s="467"/>
      <c r="AC121" s="467"/>
      <c r="AD121" s="467"/>
      <c r="AE121" s="467"/>
      <c r="AF121" s="467"/>
      <c r="AG121" s="467"/>
      <c r="AH121" s="467"/>
      <c r="AI121" s="467"/>
      <c r="AJ121" s="467"/>
      <c r="AK121" s="467"/>
      <c r="AL121" s="467"/>
      <c r="AM121" s="467"/>
      <c r="AN121" s="467"/>
      <c r="AO121" s="467"/>
      <c r="AP121" s="467"/>
      <c r="AQ121" s="331"/>
    </row>
    <row r="122" spans="1:43" x14ac:dyDescent="0.2">
      <c r="A122" s="396" t="s">
        <v>183</v>
      </c>
      <c r="B122" s="466">
        <f t="shared" ref="B122:P126" si="22">B95/B$100</f>
        <v>4.5124208611995913E-3</v>
      </c>
      <c r="C122" s="466">
        <f t="shared" si="22"/>
        <v>7.8911569199121567E-3</v>
      </c>
      <c r="D122" s="466">
        <f t="shared" si="22"/>
        <v>8.4447212186827929E-3</v>
      </c>
      <c r="E122" s="466">
        <f t="shared" si="22"/>
        <v>8.5095930996024697E-3</v>
      </c>
      <c r="F122" s="466">
        <f t="shared" si="22"/>
        <v>8.3540377208495553E-3</v>
      </c>
      <c r="G122" s="466"/>
      <c r="H122" s="466">
        <f t="shared" si="22"/>
        <v>8.5861960902916534E-3</v>
      </c>
      <c r="I122" s="466">
        <f t="shared" si="22"/>
        <v>9.0770740915050371E-3</v>
      </c>
      <c r="J122" s="466">
        <f t="shared" si="22"/>
        <v>8.7211485463317851E-3</v>
      </c>
      <c r="K122" s="466">
        <f t="shared" si="22"/>
        <v>9.3890997729706143E-3</v>
      </c>
      <c r="L122" s="466">
        <f t="shared" si="22"/>
        <v>9.691596251039403E-3</v>
      </c>
      <c r="M122" s="466"/>
      <c r="N122" s="466">
        <f t="shared" si="22"/>
        <v>8.3844661727326391E-3</v>
      </c>
      <c r="O122" s="466">
        <f t="shared" si="22"/>
        <v>8.8165865181002966E-3</v>
      </c>
      <c r="P122" s="466">
        <f t="shared" si="22"/>
        <v>8.9997338325183435E-3</v>
      </c>
      <c r="Q122" s="467"/>
      <c r="R122" s="467"/>
      <c r="S122" s="467"/>
      <c r="T122" s="467"/>
      <c r="U122" s="467"/>
      <c r="V122" s="467"/>
      <c r="W122" s="467"/>
      <c r="X122" s="467"/>
      <c r="Y122" s="467"/>
      <c r="Z122" s="467"/>
      <c r="AA122" s="467"/>
      <c r="AB122" s="467"/>
      <c r="AC122" s="467"/>
      <c r="AD122" s="467"/>
      <c r="AE122" s="467"/>
      <c r="AF122" s="467"/>
      <c r="AG122" s="467"/>
      <c r="AH122" s="467"/>
      <c r="AI122" s="467"/>
      <c r="AJ122" s="467"/>
      <c r="AK122" s="467"/>
      <c r="AL122" s="467"/>
      <c r="AM122" s="467"/>
      <c r="AN122" s="467"/>
      <c r="AO122" s="467"/>
      <c r="AP122" s="467"/>
      <c r="AQ122" s="331"/>
    </row>
    <row r="123" spans="1:43" x14ac:dyDescent="0.2">
      <c r="A123" s="396" t="s">
        <v>272</v>
      </c>
      <c r="B123" s="466">
        <f t="shared" si="22"/>
        <v>4.1653287610396552E-3</v>
      </c>
      <c r="C123" s="466">
        <f t="shared" si="22"/>
        <v>6.168702151230953E-3</v>
      </c>
      <c r="D123" s="466">
        <f t="shared" si="22"/>
        <v>6.4480814648499914E-3</v>
      </c>
      <c r="E123" s="466">
        <f t="shared" si="22"/>
        <v>6.4207193668505127E-3</v>
      </c>
      <c r="F123" s="466">
        <f t="shared" si="22"/>
        <v>6.3664155709325264E-3</v>
      </c>
      <c r="G123" s="466"/>
      <c r="H123" s="466">
        <f t="shared" si="22"/>
        <v>6.8929448795774255E-3</v>
      </c>
      <c r="I123" s="466">
        <f t="shared" si="22"/>
        <v>7.8140465365864661E-3</v>
      </c>
      <c r="J123" s="466">
        <f t="shared" si="22"/>
        <v>7.6694262233742263E-3</v>
      </c>
      <c r="K123" s="466">
        <f t="shared" si="22"/>
        <v>9.5670399113289058E-3</v>
      </c>
      <c r="L123" s="466">
        <f t="shared" si="22"/>
        <v>1.0358305445935242E-2</v>
      </c>
      <c r="M123" s="466"/>
      <c r="N123" s="466">
        <f t="shared" si="22"/>
        <v>1.0006250882154616E-2</v>
      </c>
      <c r="O123" s="466">
        <f t="shared" si="22"/>
        <v>1.061715401425202E-2</v>
      </c>
      <c r="P123" s="466">
        <f t="shared" si="22"/>
        <v>9.8710402842044579E-3</v>
      </c>
      <c r="Q123" s="467"/>
      <c r="R123" s="467"/>
      <c r="S123" s="467"/>
      <c r="T123" s="467"/>
      <c r="U123" s="467"/>
      <c r="V123" s="467"/>
      <c r="W123" s="467"/>
      <c r="X123" s="467"/>
      <c r="Y123" s="467"/>
      <c r="Z123" s="467"/>
      <c r="AA123" s="467"/>
      <c r="AB123" s="467"/>
      <c r="AC123" s="467"/>
      <c r="AD123" s="467"/>
      <c r="AE123" s="467"/>
      <c r="AF123" s="467"/>
      <c r="AG123" s="467"/>
      <c r="AH123" s="467"/>
      <c r="AI123" s="467"/>
      <c r="AJ123" s="467"/>
      <c r="AK123" s="467"/>
      <c r="AL123" s="467"/>
      <c r="AM123" s="467"/>
      <c r="AN123" s="467"/>
      <c r="AO123" s="467"/>
      <c r="AP123" s="467"/>
      <c r="AQ123" s="331"/>
    </row>
    <row r="124" spans="1:43" x14ac:dyDescent="0.2">
      <c r="A124" s="396" t="s">
        <v>182</v>
      </c>
      <c r="B124" s="466">
        <f t="shared" si="22"/>
        <v>1.0433211309843397E-2</v>
      </c>
      <c r="C124" s="466">
        <f t="shared" si="22"/>
        <v>1.6284481030337382E-2</v>
      </c>
      <c r="D124" s="466">
        <f t="shared" si="22"/>
        <v>1.6561796561595222E-2</v>
      </c>
      <c r="E124" s="466">
        <f t="shared" si="22"/>
        <v>1.5951335630096673E-2</v>
      </c>
      <c r="F124" s="466">
        <f t="shared" si="22"/>
        <v>1.5695678753832407E-2</v>
      </c>
      <c r="G124" s="466"/>
      <c r="H124" s="466">
        <f t="shared" si="22"/>
        <v>1.5755099842220059E-2</v>
      </c>
      <c r="I124" s="466">
        <f t="shared" si="22"/>
        <v>1.7080222338660377E-2</v>
      </c>
      <c r="J124" s="466">
        <f t="shared" si="22"/>
        <v>1.7990629264249419E-2</v>
      </c>
      <c r="K124" s="466">
        <f t="shared" si="22"/>
        <v>1.9982046588706549E-2</v>
      </c>
      <c r="L124" s="466">
        <f t="shared" si="22"/>
        <v>2.1432507956326435E-2</v>
      </c>
      <c r="M124" s="466"/>
      <c r="N124" s="466">
        <f t="shared" si="22"/>
        <v>2.1896734602749914E-2</v>
      </c>
      <c r="O124" s="466">
        <f t="shared" si="22"/>
        <v>2.0551308373964003E-2</v>
      </c>
      <c r="P124" s="466">
        <f t="shared" si="22"/>
        <v>2.0443489286591947E-2</v>
      </c>
      <c r="Q124" s="467"/>
      <c r="R124" s="467"/>
      <c r="S124" s="467"/>
      <c r="T124" s="467"/>
      <c r="U124" s="467"/>
      <c r="V124" s="467"/>
      <c r="W124" s="467"/>
      <c r="X124" s="467"/>
      <c r="Y124" s="467"/>
      <c r="Z124" s="467"/>
      <c r="AA124" s="467"/>
      <c r="AB124" s="467"/>
      <c r="AC124" s="467"/>
      <c r="AD124" s="467"/>
      <c r="AE124" s="467"/>
      <c r="AF124" s="467"/>
      <c r="AG124" s="467"/>
      <c r="AH124" s="467"/>
      <c r="AI124" s="467"/>
      <c r="AJ124" s="467"/>
      <c r="AK124" s="467"/>
      <c r="AL124" s="467"/>
      <c r="AM124" s="467"/>
      <c r="AN124" s="467"/>
      <c r="AO124" s="467"/>
      <c r="AP124" s="467"/>
      <c r="AQ124" s="331"/>
    </row>
    <row r="125" spans="1:43" x14ac:dyDescent="0.2">
      <c r="A125" s="400" t="s">
        <v>163</v>
      </c>
      <c r="B125" s="466">
        <f t="shared" si="22"/>
        <v>1.7803544421082919E-3</v>
      </c>
      <c r="C125" s="466">
        <f t="shared" si="22"/>
        <v>3.1233945408718805E-3</v>
      </c>
      <c r="D125" s="466">
        <f t="shared" si="22"/>
        <v>3.1993839060607634E-3</v>
      </c>
      <c r="E125" s="466">
        <f t="shared" si="22"/>
        <v>2.8397983254449068E-3</v>
      </c>
      <c r="F125" s="466">
        <f t="shared" si="22"/>
        <v>2.7795674361141536E-3</v>
      </c>
      <c r="G125" s="466"/>
      <c r="H125" s="466">
        <f t="shared" si="22"/>
        <v>2.6945417749216541E-3</v>
      </c>
      <c r="I125" s="466">
        <f t="shared" si="22"/>
        <v>2.9478075359196444E-3</v>
      </c>
      <c r="J125" s="466">
        <f t="shared" si="22"/>
        <v>3.0358542685446272E-3</v>
      </c>
      <c r="K125" s="466">
        <f t="shared" si="22"/>
        <v>3.3194023253851628E-3</v>
      </c>
      <c r="L125" s="466">
        <f t="shared" si="22"/>
        <v>3.61613102860868E-3</v>
      </c>
      <c r="M125" s="466"/>
      <c r="N125" s="466">
        <f t="shared" si="22"/>
        <v>3.800211759998424E-3</v>
      </c>
      <c r="O125" s="466">
        <f t="shared" si="22"/>
        <v>3.4062109554707874E-3</v>
      </c>
      <c r="P125" s="466">
        <f t="shared" si="22"/>
        <v>3.4861880026691274E-3</v>
      </c>
      <c r="Q125" s="467"/>
      <c r="R125" s="467"/>
      <c r="S125" s="467"/>
      <c r="T125" s="467"/>
      <c r="U125" s="467"/>
      <c r="V125" s="467"/>
      <c r="W125" s="467"/>
      <c r="X125" s="467"/>
      <c r="Y125" s="467"/>
      <c r="Z125" s="467"/>
      <c r="AA125" s="467"/>
      <c r="AB125" s="467"/>
      <c r="AC125" s="467"/>
      <c r="AD125" s="467"/>
      <c r="AE125" s="467"/>
      <c r="AF125" s="467"/>
      <c r="AG125" s="467"/>
      <c r="AH125" s="467"/>
      <c r="AI125" s="467"/>
      <c r="AJ125" s="467"/>
      <c r="AK125" s="467"/>
      <c r="AL125" s="467"/>
      <c r="AM125" s="467"/>
      <c r="AN125" s="467"/>
      <c r="AO125" s="467"/>
      <c r="AP125" s="467"/>
      <c r="AQ125" s="331"/>
    </row>
    <row r="126" spans="1:43" x14ac:dyDescent="0.2">
      <c r="A126" s="434" t="s">
        <v>335</v>
      </c>
      <c r="B126" s="466">
        <f t="shared" si="22"/>
        <v>0.35628272470325717</v>
      </c>
      <c r="C126" s="466">
        <f t="shared" si="22"/>
        <v>0.37218764905134105</v>
      </c>
      <c r="D126" s="466">
        <f t="shared" si="22"/>
        <v>0.37075287600308687</v>
      </c>
      <c r="E126" s="466">
        <f t="shared" si="22"/>
        <v>0.34895624966318289</v>
      </c>
      <c r="F126" s="466">
        <f t="shared" si="22"/>
        <v>0.33229817493343505</v>
      </c>
      <c r="G126" s="466"/>
      <c r="H126" s="466">
        <f t="shared" si="22"/>
        <v>0.32431031556340573</v>
      </c>
      <c r="I126" s="466">
        <f t="shared" si="22"/>
        <v>0.32536409484808931</v>
      </c>
      <c r="J126" s="466">
        <f t="shared" si="22"/>
        <v>0.31276967973816749</v>
      </c>
      <c r="K126" s="466">
        <f t="shared" si="22"/>
        <v>0.32163491352959517</v>
      </c>
      <c r="L126" s="466">
        <f t="shared" si="22"/>
        <v>0.31686812701585332</v>
      </c>
      <c r="M126" s="466"/>
      <c r="N126" s="466">
        <f t="shared" si="22"/>
        <v>0.31249290487007925</v>
      </c>
      <c r="O126" s="466">
        <f t="shared" si="22"/>
        <v>0.30650314508122767</v>
      </c>
      <c r="P126" s="466">
        <f t="shared" si="22"/>
        <v>0.30520165853176801</v>
      </c>
      <c r="Q126" s="467"/>
      <c r="R126" s="467"/>
      <c r="S126" s="467"/>
      <c r="T126" s="467"/>
      <c r="U126" s="467"/>
      <c r="V126" s="467"/>
      <c r="W126" s="467"/>
      <c r="X126" s="467"/>
      <c r="Y126" s="467"/>
      <c r="Z126" s="467"/>
      <c r="AA126" s="467"/>
      <c r="AB126" s="467"/>
      <c r="AC126" s="467"/>
      <c r="AD126" s="467"/>
      <c r="AE126" s="467"/>
      <c r="AF126" s="467"/>
      <c r="AG126" s="467"/>
      <c r="AH126" s="467"/>
      <c r="AI126" s="467"/>
      <c r="AJ126" s="467"/>
      <c r="AK126" s="467"/>
      <c r="AL126" s="467"/>
      <c r="AM126" s="467"/>
      <c r="AN126" s="467"/>
      <c r="AO126" s="467"/>
      <c r="AP126" s="467"/>
      <c r="AQ126" s="331"/>
    </row>
    <row r="127" spans="1:43" x14ac:dyDescent="0.2">
      <c r="A127" s="433"/>
      <c r="K127" s="324"/>
      <c r="N127" s="324"/>
      <c r="O127" s="324"/>
      <c r="P127" s="324"/>
      <c r="Q127" s="467"/>
      <c r="R127" s="467"/>
      <c r="S127" s="467"/>
      <c r="T127" s="467"/>
      <c r="U127" s="467"/>
      <c r="V127" s="467"/>
      <c r="W127" s="467"/>
      <c r="X127" s="467"/>
      <c r="Y127" s="467"/>
      <c r="Z127" s="467"/>
      <c r="AA127" s="467"/>
      <c r="AB127" s="467"/>
      <c r="AC127" s="467"/>
      <c r="AD127" s="467"/>
      <c r="AE127" s="467"/>
      <c r="AF127" s="467"/>
      <c r="AG127" s="467"/>
      <c r="AH127" s="467"/>
      <c r="AI127" s="467"/>
      <c r="AJ127" s="467"/>
      <c r="AK127" s="467"/>
      <c r="AL127" s="467"/>
      <c r="AM127" s="467"/>
      <c r="AN127" s="467"/>
      <c r="AO127" s="467"/>
      <c r="AP127" s="467"/>
      <c r="AQ127" s="331"/>
    </row>
    <row r="128" spans="1:43" x14ac:dyDescent="0.2">
      <c r="A128" s="392" t="s">
        <v>307</v>
      </c>
      <c r="K128" s="324"/>
      <c r="N128" s="324"/>
      <c r="O128" s="324"/>
      <c r="P128" s="324"/>
      <c r="Q128" s="467"/>
      <c r="R128" s="467"/>
      <c r="S128" s="467"/>
      <c r="T128" s="467"/>
      <c r="U128" s="467"/>
      <c r="V128" s="467"/>
      <c r="W128" s="467"/>
      <c r="X128" s="467"/>
      <c r="Y128" s="467"/>
      <c r="Z128" s="467"/>
      <c r="AA128" s="467"/>
      <c r="AB128" s="467"/>
      <c r="AC128" s="467"/>
      <c r="AD128" s="467"/>
      <c r="AE128" s="467"/>
      <c r="AF128" s="467"/>
      <c r="AG128" s="467"/>
      <c r="AH128" s="467"/>
      <c r="AI128" s="467"/>
      <c r="AJ128" s="467"/>
      <c r="AK128" s="467"/>
      <c r="AL128" s="467"/>
      <c r="AM128" s="467"/>
      <c r="AN128" s="467"/>
      <c r="AO128" s="467"/>
      <c r="AP128" s="467"/>
      <c r="AQ128" s="331"/>
    </row>
    <row r="129" spans="1:43" x14ac:dyDescent="0.2">
      <c r="A129" s="389" t="s">
        <v>181</v>
      </c>
      <c r="B129" s="466">
        <f>B102/B$108</f>
        <v>0.19750417832704131</v>
      </c>
      <c r="C129" s="466">
        <f>C102/C$108</f>
        <v>0.18447869799558125</v>
      </c>
      <c r="D129" s="466">
        <f t="shared" ref="D129:P129" si="23">D102/D$108</f>
        <v>0.18253117445917172</v>
      </c>
      <c r="E129" s="466">
        <f t="shared" si="23"/>
        <v>0.17314342051806431</v>
      </c>
      <c r="F129" s="466">
        <f t="shared" si="23"/>
        <v>0.16600132491250319</v>
      </c>
      <c r="G129" s="466"/>
      <c r="H129" s="466">
        <f t="shared" si="23"/>
        <v>0.15967094354881117</v>
      </c>
      <c r="I129" s="466">
        <f t="shared" si="23"/>
        <v>0.15790591409694249</v>
      </c>
      <c r="J129" s="466">
        <f t="shared" si="23"/>
        <v>0.1530222636185091</v>
      </c>
      <c r="K129" s="466">
        <f t="shared" si="23"/>
        <v>0.15404958372012523</v>
      </c>
      <c r="L129" s="466">
        <f t="shared" si="23"/>
        <v>0.15219741531799941</v>
      </c>
      <c r="M129" s="466"/>
      <c r="N129" s="466">
        <f t="shared" si="23"/>
        <v>0.14446824594542446</v>
      </c>
      <c r="O129" s="466">
        <f t="shared" si="23"/>
        <v>0.14868547462735177</v>
      </c>
      <c r="P129" s="466">
        <f t="shared" si="23"/>
        <v>0.14824871133876666</v>
      </c>
      <c r="Q129" s="467"/>
      <c r="R129" s="467"/>
      <c r="S129" s="467"/>
      <c r="T129" s="467"/>
      <c r="U129" s="467"/>
      <c r="V129" s="467"/>
      <c r="W129" s="467"/>
      <c r="X129" s="467"/>
      <c r="Y129" s="467"/>
      <c r="Z129" s="467"/>
      <c r="AA129" s="467"/>
      <c r="AB129" s="467"/>
      <c r="AC129" s="467"/>
      <c r="AD129" s="467"/>
      <c r="AE129" s="467"/>
      <c r="AF129" s="467"/>
      <c r="AG129" s="467"/>
      <c r="AH129" s="467"/>
      <c r="AI129" s="467"/>
      <c r="AJ129" s="467"/>
      <c r="AK129" s="467"/>
      <c r="AL129" s="467"/>
      <c r="AM129" s="467"/>
      <c r="AN129" s="467"/>
      <c r="AO129" s="467"/>
      <c r="AP129" s="467"/>
      <c r="AQ129" s="331"/>
    </row>
    <row r="130" spans="1:43" x14ac:dyDescent="0.2">
      <c r="A130" s="396" t="s">
        <v>183</v>
      </c>
      <c r="B130" s="466">
        <f t="shared" ref="B130:P134" si="24">B103/B$108</f>
        <v>2.4395860442286118E-3</v>
      </c>
      <c r="C130" s="466">
        <f t="shared" si="24"/>
        <v>3.6026688489224816E-3</v>
      </c>
      <c r="D130" s="466">
        <f t="shared" si="24"/>
        <v>3.7496177057357973E-3</v>
      </c>
      <c r="E130" s="466">
        <f t="shared" si="24"/>
        <v>3.7709034461517292E-3</v>
      </c>
      <c r="F130" s="466">
        <f t="shared" si="24"/>
        <v>3.6751279555635188E-3</v>
      </c>
      <c r="G130" s="466"/>
      <c r="H130" s="466">
        <f t="shared" si="24"/>
        <v>3.6797424963393947E-3</v>
      </c>
      <c r="I130" s="466">
        <f t="shared" si="24"/>
        <v>3.7276565874246894E-3</v>
      </c>
      <c r="J130" s="466">
        <f t="shared" si="24"/>
        <v>3.5627855449018356E-3</v>
      </c>
      <c r="K130" s="466">
        <f t="shared" si="24"/>
        <v>3.6930704819525049E-3</v>
      </c>
      <c r="L130" s="466">
        <f t="shared" si="24"/>
        <v>3.7129289596339854E-3</v>
      </c>
      <c r="M130" s="466"/>
      <c r="N130" s="466">
        <f t="shared" si="24"/>
        <v>3.0351313310860639E-3</v>
      </c>
      <c r="O130" s="466">
        <f t="shared" si="24"/>
        <v>3.2599754471349836E-3</v>
      </c>
      <c r="P130" s="466">
        <f t="shared" si="24"/>
        <v>3.3269060899048133E-3</v>
      </c>
      <c r="Q130" s="467"/>
      <c r="R130" s="467"/>
      <c r="S130" s="467"/>
      <c r="T130" s="467"/>
      <c r="U130" s="467"/>
      <c r="V130" s="467"/>
      <c r="W130" s="467"/>
      <c r="X130" s="467"/>
      <c r="Y130" s="467"/>
      <c r="Z130" s="467"/>
      <c r="AA130" s="467"/>
      <c r="AB130" s="467"/>
      <c r="AC130" s="467"/>
      <c r="AD130" s="467"/>
      <c r="AE130" s="467"/>
      <c r="AF130" s="467"/>
      <c r="AG130" s="467"/>
      <c r="AH130" s="467"/>
      <c r="AI130" s="467"/>
      <c r="AJ130" s="467"/>
      <c r="AK130" s="467"/>
      <c r="AL130" s="467"/>
      <c r="AM130" s="467"/>
      <c r="AN130" s="467"/>
      <c r="AO130" s="467"/>
      <c r="AP130" s="467"/>
      <c r="AQ130" s="331"/>
    </row>
    <row r="131" spans="1:43" x14ac:dyDescent="0.2">
      <c r="A131" s="396" t="s">
        <v>272</v>
      </c>
      <c r="B131" s="466">
        <f t="shared" si="24"/>
        <v>2.2519348765609169E-3</v>
      </c>
      <c r="C131" s="466">
        <f t="shared" si="24"/>
        <v>2.8162906027686019E-3</v>
      </c>
      <c r="D131" s="466">
        <f t="shared" si="24"/>
        <v>2.8630714741817841E-3</v>
      </c>
      <c r="E131" s="466">
        <f t="shared" si="24"/>
        <v>2.8452491798181207E-3</v>
      </c>
      <c r="F131" s="466">
        <f t="shared" si="24"/>
        <v>2.8007285367020922E-3</v>
      </c>
      <c r="G131" s="466"/>
      <c r="H131" s="466">
        <f t="shared" si="24"/>
        <v>2.9540744156757769E-3</v>
      </c>
      <c r="I131" s="466">
        <f t="shared" si="24"/>
        <v>3.208972599861166E-3</v>
      </c>
      <c r="J131" s="466">
        <f t="shared" si="24"/>
        <v>3.133133295593483E-3</v>
      </c>
      <c r="K131" s="466">
        <f t="shared" si="24"/>
        <v>3.7630607353755963E-3</v>
      </c>
      <c r="L131" s="466">
        <f t="shared" si="24"/>
        <v>3.968350647998037E-3</v>
      </c>
      <c r="M131" s="466"/>
      <c r="N131" s="466">
        <f t="shared" si="24"/>
        <v>3.622208609762559E-3</v>
      </c>
      <c r="O131" s="466">
        <f t="shared" si="24"/>
        <v>3.9257439751603663E-3</v>
      </c>
      <c r="P131" s="466">
        <f t="shared" si="24"/>
        <v>3.6489994755795965E-3</v>
      </c>
      <c r="Q131" s="467"/>
      <c r="R131" s="467"/>
      <c r="S131" s="467"/>
      <c r="T131" s="467"/>
      <c r="U131" s="467"/>
      <c r="V131" s="467"/>
      <c r="W131" s="467"/>
      <c r="X131" s="467"/>
      <c r="Y131" s="467"/>
      <c r="Z131" s="467"/>
      <c r="AA131" s="467"/>
      <c r="AB131" s="467"/>
      <c r="AC131" s="467"/>
      <c r="AD131" s="467"/>
      <c r="AE131" s="467"/>
      <c r="AF131" s="467"/>
      <c r="AG131" s="467"/>
      <c r="AH131" s="467"/>
      <c r="AI131" s="467"/>
      <c r="AJ131" s="467"/>
      <c r="AK131" s="467"/>
      <c r="AL131" s="467"/>
      <c r="AM131" s="467"/>
      <c r="AN131" s="467"/>
      <c r="AO131" s="467"/>
      <c r="AP131" s="467"/>
      <c r="AQ131" s="331"/>
    </row>
    <row r="132" spans="1:43" x14ac:dyDescent="0.2">
      <c r="A132" s="396" t="s">
        <v>182</v>
      </c>
      <c r="B132" s="466">
        <f t="shared" si="24"/>
        <v>1.5474484541963178E-2</v>
      </c>
      <c r="C132" s="466">
        <f t="shared" si="24"/>
        <v>2.1633003538631672E-2</v>
      </c>
      <c r="D132" s="466">
        <f t="shared" si="24"/>
        <v>2.1903647127489944E-2</v>
      </c>
      <c r="E132" s="466">
        <f t="shared" si="24"/>
        <v>2.1644214585043297E-2</v>
      </c>
      <c r="F132" s="466">
        <f t="shared" si="24"/>
        <v>2.1396784864127959E-2</v>
      </c>
      <c r="G132" s="466"/>
      <c r="H132" s="466">
        <f t="shared" si="24"/>
        <v>2.1241584346187198E-2</v>
      </c>
      <c r="I132" s="466">
        <f t="shared" si="24"/>
        <v>2.2488419408092295E-2</v>
      </c>
      <c r="J132" s="466">
        <f t="shared" si="24"/>
        <v>2.3040513954644678E-2</v>
      </c>
      <c r="K132" s="466">
        <f t="shared" si="24"/>
        <v>2.4294351235973014E-2</v>
      </c>
      <c r="L132" s="466">
        <f t="shared" si="24"/>
        <v>2.5607137238185078E-2</v>
      </c>
      <c r="M132" s="466"/>
      <c r="N132" s="466">
        <f t="shared" si="24"/>
        <v>2.5400479740251346E-2</v>
      </c>
      <c r="O132" s="466">
        <f t="shared" si="24"/>
        <v>2.4496901340107662E-2</v>
      </c>
      <c r="P132" s="466">
        <f t="shared" si="24"/>
        <v>2.440662255483449E-2</v>
      </c>
      <c r="Q132" s="467"/>
      <c r="R132" s="467"/>
      <c r="S132" s="467"/>
      <c r="T132" s="467"/>
      <c r="U132" s="467"/>
      <c r="V132" s="467"/>
      <c r="W132" s="467"/>
      <c r="X132" s="467"/>
      <c r="Y132" s="467"/>
      <c r="Z132" s="467"/>
      <c r="AA132" s="467"/>
      <c r="AB132" s="467"/>
      <c r="AC132" s="467"/>
      <c r="AD132" s="467"/>
      <c r="AE132" s="467"/>
      <c r="AF132" s="467"/>
      <c r="AG132" s="467"/>
      <c r="AH132" s="467"/>
      <c r="AI132" s="467"/>
      <c r="AJ132" s="467"/>
      <c r="AK132" s="467"/>
      <c r="AL132" s="467"/>
      <c r="AM132" s="467"/>
      <c r="AN132" s="467"/>
      <c r="AO132" s="467"/>
      <c r="AP132" s="467"/>
      <c r="AQ132" s="331"/>
    </row>
    <row r="133" spans="1:43" x14ac:dyDescent="0.2">
      <c r="A133" s="400" t="s">
        <v>163</v>
      </c>
      <c r="B133" s="466">
        <f t="shared" si="24"/>
        <v>8.0220454961186533E-3</v>
      </c>
      <c r="C133" s="466">
        <f t="shared" si="24"/>
        <v>1.1886815515263511E-2</v>
      </c>
      <c r="D133" s="466">
        <f t="shared" si="24"/>
        <v>1.1840949597741623E-2</v>
      </c>
      <c r="E133" s="466">
        <f t="shared" si="24"/>
        <v>1.0491470765447356E-2</v>
      </c>
      <c r="F133" s="466">
        <f t="shared" si="24"/>
        <v>1.01923584898972E-2</v>
      </c>
      <c r="G133" s="466"/>
      <c r="H133" s="466">
        <f t="shared" si="24"/>
        <v>9.6238669745147849E-3</v>
      </c>
      <c r="I133" s="466">
        <f t="shared" si="24"/>
        <v>1.0089849693508844E-2</v>
      </c>
      <c r="J133" s="466">
        <f t="shared" si="24"/>
        <v>1.0340134177946672E-2</v>
      </c>
      <c r="K133" s="466">
        <f t="shared" si="24"/>
        <v>1.0884867276027551E-2</v>
      </c>
      <c r="L133" s="466">
        <f t="shared" si="24"/>
        <v>1.1547239808971922E-2</v>
      </c>
      <c r="M133" s="466"/>
      <c r="N133" s="466">
        <f t="shared" si="24"/>
        <v>1.1465744371933944E-2</v>
      </c>
      <c r="O133" s="466">
        <f t="shared" si="24"/>
        <v>1.0498592755700592E-2</v>
      </c>
      <c r="P133" s="466">
        <f t="shared" si="24"/>
        <v>1.0745267672553266E-2</v>
      </c>
      <c r="Q133" s="467"/>
      <c r="R133" s="467"/>
      <c r="S133" s="467"/>
      <c r="T133" s="467"/>
      <c r="U133" s="467"/>
      <c r="V133" s="467"/>
      <c r="W133" s="467"/>
      <c r="X133" s="467"/>
      <c r="Y133" s="467"/>
      <c r="Z133" s="467"/>
      <c r="AA133" s="467"/>
      <c r="AB133" s="467"/>
      <c r="AC133" s="467"/>
      <c r="AD133" s="467"/>
      <c r="AE133" s="467"/>
      <c r="AF133" s="467"/>
      <c r="AG133" s="467"/>
      <c r="AH133" s="467"/>
      <c r="AI133" s="467"/>
      <c r="AJ133" s="467"/>
      <c r="AK133" s="467"/>
      <c r="AL133" s="467"/>
      <c r="AM133" s="467"/>
      <c r="AN133" s="467"/>
      <c r="AO133" s="467"/>
      <c r="AP133" s="467"/>
      <c r="AQ133" s="331"/>
    </row>
    <row r="134" spans="1:43" x14ac:dyDescent="0.2">
      <c r="A134" s="434" t="s">
        <v>335</v>
      </c>
      <c r="B134" s="466">
        <f t="shared" si="24"/>
        <v>0.688769870262115</v>
      </c>
      <c r="C134" s="466">
        <f t="shared" si="24"/>
        <v>0.60178822735198634</v>
      </c>
      <c r="D134" s="466">
        <f t="shared" si="24"/>
        <v>0.58876107393802057</v>
      </c>
      <c r="E134" s="466">
        <f t="shared" si="24"/>
        <v>0.57858159222449101</v>
      </c>
      <c r="F134" s="466">
        <f t="shared" si="24"/>
        <v>0.56840730172876497</v>
      </c>
      <c r="G134" s="466"/>
      <c r="H134" s="466">
        <f t="shared" si="24"/>
        <v>0.55201319430966844</v>
      </c>
      <c r="I134" s="466">
        <f t="shared" si="24"/>
        <v>0.53444302190343029</v>
      </c>
      <c r="J134" s="466">
        <f t="shared" si="24"/>
        <v>0.52738844668817508</v>
      </c>
      <c r="K134" s="466">
        <f t="shared" si="24"/>
        <v>0.51550807023521017</v>
      </c>
      <c r="L134" s="466">
        <f t="shared" si="24"/>
        <v>0.50467597879021953</v>
      </c>
      <c r="M134" s="466"/>
      <c r="N134" s="466">
        <f t="shared" si="24"/>
        <v>0.47692071007211928</v>
      </c>
      <c r="O134" s="466">
        <f t="shared" si="24"/>
        <v>0.48865054084084453</v>
      </c>
      <c r="P134" s="466">
        <f t="shared" si="24"/>
        <v>0.48792506523256296</v>
      </c>
      <c r="Q134" s="467"/>
      <c r="R134" s="467"/>
      <c r="S134" s="467"/>
      <c r="T134" s="467"/>
      <c r="U134" s="467"/>
      <c r="V134" s="467"/>
      <c r="W134" s="467"/>
      <c r="X134" s="467"/>
      <c r="Y134" s="467"/>
      <c r="Z134" s="467"/>
      <c r="AA134" s="467"/>
      <c r="AB134" s="467"/>
      <c r="AC134" s="467"/>
      <c r="AD134" s="467"/>
      <c r="AE134" s="467"/>
      <c r="AF134" s="467"/>
      <c r="AG134" s="467"/>
      <c r="AH134" s="467"/>
      <c r="AI134" s="467"/>
      <c r="AJ134" s="467"/>
      <c r="AK134" s="467"/>
      <c r="AL134" s="467"/>
      <c r="AM134" s="467"/>
      <c r="AN134" s="467"/>
      <c r="AO134" s="467"/>
      <c r="AP134" s="467"/>
      <c r="AQ134" s="331"/>
    </row>
    <row r="135" spans="1:43" x14ac:dyDescent="0.2">
      <c r="A135" s="331"/>
      <c r="B135" s="331"/>
      <c r="C135" s="331"/>
      <c r="D135" s="331"/>
      <c r="E135" s="331"/>
      <c r="F135" s="331"/>
      <c r="G135" s="331"/>
      <c r="H135" s="331"/>
      <c r="I135" s="331"/>
      <c r="J135" s="331"/>
      <c r="K135" s="331"/>
      <c r="L135" s="331"/>
      <c r="M135" s="331"/>
      <c r="N135" s="331"/>
      <c r="O135" s="331"/>
      <c r="P135" s="331"/>
      <c r="Q135" s="331"/>
      <c r="R135" s="331"/>
      <c r="S135" s="331"/>
      <c r="T135" s="331"/>
      <c r="U135" s="331"/>
      <c r="V135" s="331"/>
      <c r="W135" s="331"/>
      <c r="X135" s="331"/>
      <c r="Y135" s="331"/>
      <c r="Z135" s="331"/>
      <c r="AA135" s="331"/>
      <c r="AB135" s="331"/>
      <c r="AC135" s="331"/>
      <c r="AD135" s="331"/>
      <c r="AE135" s="331"/>
      <c r="AF135" s="331"/>
      <c r="AG135" s="331"/>
      <c r="AH135" s="331"/>
      <c r="AI135" s="331"/>
      <c r="AJ135" s="331"/>
      <c r="AK135" s="331"/>
      <c r="AL135" s="331"/>
      <c r="AM135" s="331"/>
      <c r="AN135" s="331"/>
      <c r="AO135" s="331"/>
      <c r="AP135" s="331"/>
      <c r="AQ135" s="331"/>
    </row>
    <row r="136" spans="1:43" x14ac:dyDescent="0.2">
      <c r="A136" s="331"/>
      <c r="B136" s="331"/>
      <c r="C136" s="331"/>
      <c r="D136" s="331"/>
      <c r="E136" s="331"/>
      <c r="F136" s="331"/>
      <c r="G136" s="331"/>
      <c r="H136" s="331"/>
      <c r="I136" s="331"/>
      <c r="J136" s="331"/>
      <c r="K136" s="331"/>
      <c r="L136" s="331"/>
      <c r="M136" s="331"/>
      <c r="N136" s="331"/>
      <c r="O136" s="331"/>
      <c r="P136" s="331"/>
      <c r="Q136" s="331"/>
      <c r="R136" s="331"/>
      <c r="S136" s="331"/>
      <c r="T136" s="331"/>
      <c r="U136" s="331"/>
      <c r="V136" s="331"/>
      <c r="W136" s="331"/>
      <c r="X136" s="331"/>
      <c r="Y136" s="331"/>
      <c r="Z136" s="331"/>
      <c r="AA136" s="331"/>
      <c r="AB136" s="331"/>
      <c r="AC136" s="331"/>
      <c r="AD136" s="331"/>
      <c r="AE136" s="331"/>
      <c r="AF136" s="331"/>
      <c r="AG136" s="331"/>
      <c r="AH136" s="331"/>
      <c r="AI136" s="331"/>
      <c r="AJ136" s="331"/>
      <c r="AK136" s="331"/>
      <c r="AL136" s="331"/>
      <c r="AM136" s="331"/>
      <c r="AN136" s="331"/>
      <c r="AO136" s="331"/>
      <c r="AP136" s="331"/>
      <c r="AQ136" s="331"/>
    </row>
  </sheetData>
  <mergeCells count="7">
    <mergeCell ref="B72:K72"/>
    <mergeCell ref="A3:AH3"/>
    <mergeCell ref="B5:C5"/>
    <mergeCell ref="U5:V5"/>
    <mergeCell ref="AH19:AL19"/>
    <mergeCell ref="AM19:AQ19"/>
    <mergeCell ref="AR19:AV19"/>
  </mergeCells>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280"/>
  <sheetViews>
    <sheetView zoomScale="60" zoomScaleNormal="60" workbookViewId="0">
      <selection activeCell="R27" sqref="R27"/>
    </sheetView>
  </sheetViews>
  <sheetFormatPr defaultColWidth="11.42578125" defaultRowHeight="12.75" x14ac:dyDescent="0.2"/>
  <cols>
    <col min="1" max="1" width="10.140625" style="132" customWidth="1"/>
    <col min="2" max="2" width="17.5703125" style="132" customWidth="1"/>
    <col min="3" max="3" width="16.28515625" style="132" customWidth="1"/>
    <col min="4" max="4" width="18.5703125" style="132" customWidth="1"/>
    <col min="5" max="5" width="16.28515625" style="132" customWidth="1"/>
    <col min="6" max="6" width="2.28515625" style="132" customWidth="1"/>
    <col min="7" max="9" width="16.28515625" style="132" customWidth="1"/>
    <col min="10" max="10" width="18.5703125" style="132" customWidth="1"/>
    <col min="11" max="11" width="1.7109375" style="132" customWidth="1"/>
    <col min="12" max="12" width="15.42578125" style="132" customWidth="1"/>
    <col min="13" max="13" width="12.85546875" style="132" customWidth="1"/>
    <col min="14" max="14" width="16.42578125" style="132" customWidth="1"/>
    <col min="15" max="15" width="25" style="132" customWidth="1"/>
    <col min="16" max="17" width="10.85546875" style="132" customWidth="1"/>
    <col min="18" max="16384" width="11.42578125" style="132"/>
  </cols>
  <sheetData>
    <row r="1" spans="1:35" x14ac:dyDescent="0.2">
      <c r="A1" s="468" t="s">
        <v>338</v>
      </c>
      <c r="B1" s="469"/>
      <c r="C1" s="469"/>
      <c r="D1" s="469"/>
      <c r="E1" s="469"/>
      <c r="F1" s="469"/>
      <c r="G1" s="469"/>
      <c r="H1" s="469"/>
      <c r="I1" s="469"/>
      <c r="J1" s="469"/>
      <c r="K1" s="469"/>
      <c r="L1" s="469"/>
      <c r="M1" s="469"/>
      <c r="N1" s="469"/>
      <c r="O1" s="469"/>
      <c r="P1" s="470"/>
      <c r="Q1" s="470"/>
      <c r="R1" s="470"/>
      <c r="S1" s="470"/>
      <c r="T1" s="470"/>
      <c r="U1" s="470"/>
      <c r="V1" s="471"/>
      <c r="W1" s="471"/>
      <c r="X1" s="471"/>
      <c r="Y1" s="471"/>
      <c r="Z1" s="471"/>
      <c r="AA1" s="471"/>
      <c r="AB1" s="471"/>
      <c r="AC1" s="456"/>
      <c r="AD1" s="456"/>
      <c r="AE1" s="456"/>
      <c r="AF1" s="456"/>
      <c r="AG1" s="456"/>
      <c r="AH1" s="456"/>
      <c r="AI1" s="456"/>
    </row>
    <row r="2" spans="1:35" x14ac:dyDescent="0.2">
      <c r="A2" s="472" t="s">
        <v>339</v>
      </c>
      <c r="B2" s="469"/>
      <c r="C2" s="469"/>
      <c r="D2" s="469"/>
      <c r="E2" s="469"/>
      <c r="F2" s="469"/>
      <c r="G2" s="469"/>
      <c r="H2" s="469"/>
      <c r="I2" s="469"/>
      <c r="J2" s="469"/>
      <c r="K2" s="469"/>
      <c r="L2" s="469"/>
      <c r="M2" s="469"/>
      <c r="N2" s="469"/>
      <c r="O2" s="469"/>
      <c r="P2" s="470"/>
      <c r="Q2" s="470"/>
      <c r="R2" s="470"/>
      <c r="S2" s="470"/>
      <c r="T2" s="470"/>
      <c r="U2" s="470"/>
      <c r="V2" s="471"/>
      <c r="W2" s="471"/>
      <c r="X2" s="471"/>
      <c r="Y2" s="471"/>
      <c r="Z2" s="471"/>
      <c r="AA2" s="471"/>
      <c r="AB2" s="471"/>
      <c r="AC2" s="456"/>
      <c r="AD2" s="456"/>
      <c r="AE2" s="456"/>
      <c r="AF2" s="456"/>
      <c r="AG2" s="456"/>
      <c r="AH2" s="456"/>
      <c r="AI2" s="456"/>
    </row>
    <row r="3" spans="1:35" x14ac:dyDescent="0.2">
      <c r="A3" s="469" t="s">
        <v>340</v>
      </c>
      <c r="B3" s="469"/>
      <c r="C3" s="469"/>
      <c r="D3" s="469"/>
      <c r="E3" s="469"/>
      <c r="F3" s="469"/>
      <c r="G3" s="469"/>
      <c r="H3" s="469"/>
      <c r="I3" s="469"/>
      <c r="J3" s="469"/>
      <c r="K3" s="469"/>
      <c r="L3" s="469"/>
      <c r="M3" s="469"/>
      <c r="N3" s="469"/>
      <c r="O3" s="469"/>
      <c r="P3" s="470"/>
      <c r="Q3" s="470"/>
      <c r="R3" s="470"/>
      <c r="S3" s="470"/>
      <c r="T3" s="470"/>
      <c r="U3" s="470"/>
      <c r="V3" s="471"/>
      <c r="W3" s="471"/>
      <c r="X3" s="471"/>
      <c r="Y3" s="471"/>
      <c r="Z3" s="471"/>
      <c r="AA3" s="471"/>
      <c r="AB3" s="471"/>
      <c r="AC3" s="456"/>
      <c r="AD3" s="456"/>
      <c r="AE3" s="456"/>
      <c r="AF3" s="456"/>
      <c r="AG3" s="456"/>
      <c r="AH3" s="456"/>
      <c r="AI3" s="456"/>
    </row>
    <row r="4" spans="1:35" x14ac:dyDescent="0.2">
      <c r="A4" s="469" t="s">
        <v>341</v>
      </c>
      <c r="B4" s="469"/>
      <c r="C4" s="469"/>
      <c r="D4" s="469"/>
      <c r="E4" s="469"/>
      <c r="F4" s="469"/>
      <c r="G4" s="469"/>
      <c r="H4" s="469"/>
      <c r="I4" s="469"/>
      <c r="J4" s="469"/>
      <c r="K4" s="469"/>
      <c r="L4" s="469"/>
      <c r="M4" s="469"/>
      <c r="N4" s="469"/>
      <c r="O4" s="469"/>
      <c r="P4" s="470"/>
      <c r="Q4" s="470"/>
      <c r="R4" s="470"/>
      <c r="S4" s="470"/>
      <c r="T4" s="470"/>
      <c r="U4" s="470"/>
      <c r="V4" s="471"/>
      <c r="W4" s="471"/>
      <c r="X4" s="471"/>
      <c r="Y4" s="471"/>
      <c r="Z4" s="471"/>
      <c r="AA4" s="471"/>
      <c r="AB4" s="471"/>
      <c r="AC4" s="456"/>
      <c r="AD4" s="456"/>
      <c r="AE4" s="456"/>
      <c r="AF4" s="456"/>
      <c r="AG4" s="456"/>
      <c r="AH4" s="456"/>
      <c r="AI4" s="456"/>
    </row>
    <row r="5" spans="1:35" s="456" customFormat="1" ht="39" thickBot="1" x14ac:dyDescent="0.25">
      <c r="A5" s="473"/>
      <c r="B5" s="535" t="s">
        <v>342</v>
      </c>
      <c r="C5" s="535" t="s">
        <v>343</v>
      </c>
      <c r="D5" s="535" t="s">
        <v>344</v>
      </c>
      <c r="E5" s="535" t="s">
        <v>345</v>
      </c>
      <c r="F5" s="474"/>
      <c r="G5" s="474"/>
      <c r="H5" s="535" t="s">
        <v>352</v>
      </c>
      <c r="I5" s="535" t="s">
        <v>353</v>
      </c>
      <c r="J5" s="535" t="s">
        <v>354</v>
      </c>
      <c r="K5" s="475"/>
      <c r="L5" s="476"/>
      <c r="M5" s="650" t="s">
        <v>423</v>
      </c>
      <c r="N5" s="650"/>
      <c r="O5" s="651"/>
      <c r="P5" s="651"/>
      <c r="Q5" s="651"/>
      <c r="R5" s="651"/>
      <c r="S5" s="651"/>
    </row>
    <row r="6" spans="1:35" s="480" customFormat="1" ht="13.5" thickBot="1" x14ac:dyDescent="0.25">
      <c r="A6" s="477">
        <v>1995</v>
      </c>
      <c r="B6" s="478">
        <f t="shared" ref="B6:B8" si="0">C6+D6+E6</f>
        <v>4999</v>
      </c>
      <c r="C6" s="479">
        <f t="shared" ref="C6:E17" si="1">C76-M29</f>
        <v>216</v>
      </c>
      <c r="D6" s="479">
        <f t="shared" si="1"/>
        <v>1037</v>
      </c>
      <c r="E6" s="479">
        <f t="shared" si="1"/>
        <v>3746</v>
      </c>
      <c r="H6" s="652">
        <v>26</v>
      </c>
      <c r="I6" s="652">
        <v>268</v>
      </c>
      <c r="J6" s="652">
        <v>1313</v>
      </c>
      <c r="L6" s="481"/>
      <c r="M6" s="653" t="s">
        <v>424</v>
      </c>
      <c r="N6" s="654"/>
      <c r="O6" s="654"/>
      <c r="P6" s="654"/>
      <c r="Q6" s="654"/>
      <c r="R6" s="654"/>
      <c r="S6" s="655"/>
    </row>
    <row r="7" spans="1:35" s="456" customFormat="1" x14ac:dyDescent="0.2">
      <c r="A7" s="477">
        <v>1996</v>
      </c>
      <c r="B7" s="478">
        <f t="shared" si="0"/>
        <v>4771</v>
      </c>
      <c r="C7" s="479">
        <f t="shared" si="1"/>
        <v>193</v>
      </c>
      <c r="D7" s="479">
        <f t="shared" si="1"/>
        <v>1019</v>
      </c>
      <c r="E7" s="479">
        <f t="shared" si="1"/>
        <v>3559</v>
      </c>
      <c r="H7" s="652">
        <v>24</v>
      </c>
      <c r="I7" s="652">
        <v>263</v>
      </c>
      <c r="J7" s="652">
        <v>1358</v>
      </c>
      <c r="L7" s="361"/>
      <c r="M7" s="656"/>
      <c r="N7" s="657" t="s">
        <v>425</v>
      </c>
      <c r="O7" s="657"/>
      <c r="P7" s="657" t="s">
        <v>426</v>
      </c>
      <c r="Q7" s="657"/>
      <c r="R7" s="657" t="s">
        <v>427</v>
      </c>
      <c r="S7" s="657"/>
      <c r="X7" s="482"/>
    </row>
    <row r="8" spans="1:35" s="456" customFormat="1" x14ac:dyDescent="0.2">
      <c r="A8" s="477">
        <v>1997</v>
      </c>
      <c r="B8" s="478">
        <f t="shared" si="0"/>
        <v>4452</v>
      </c>
      <c r="C8" s="479">
        <f t="shared" si="1"/>
        <v>160</v>
      </c>
      <c r="D8" s="479">
        <f t="shared" si="1"/>
        <v>912</v>
      </c>
      <c r="E8" s="479">
        <f t="shared" si="1"/>
        <v>3380</v>
      </c>
      <c r="H8" s="652">
        <v>36</v>
      </c>
      <c r="I8" s="652">
        <v>281</v>
      </c>
      <c r="J8" s="652">
        <v>1432</v>
      </c>
      <c r="L8" s="361"/>
      <c r="M8" s="658"/>
      <c r="N8" s="659" t="s">
        <v>428</v>
      </c>
      <c r="O8" s="659" t="s">
        <v>429</v>
      </c>
      <c r="P8" s="659" t="s">
        <v>428</v>
      </c>
      <c r="Q8" s="659" t="s">
        <v>429</v>
      </c>
      <c r="R8" s="659" t="s">
        <v>428</v>
      </c>
      <c r="S8" s="659" t="s">
        <v>429</v>
      </c>
      <c r="X8" s="482"/>
    </row>
    <row r="9" spans="1:35" s="456" customFormat="1" x14ac:dyDescent="0.2">
      <c r="A9" s="477">
        <v>1998</v>
      </c>
      <c r="B9" s="483">
        <f t="shared" ref="B9:B17" si="2">SUM(C9:E9)</f>
        <v>4739</v>
      </c>
      <c r="C9" s="479">
        <f t="shared" si="1"/>
        <v>163</v>
      </c>
      <c r="D9" s="479">
        <f t="shared" si="1"/>
        <v>989</v>
      </c>
      <c r="E9" s="479">
        <f t="shared" si="1"/>
        <v>3587</v>
      </c>
      <c r="H9" s="652">
        <v>37</v>
      </c>
      <c r="I9" s="652">
        <v>277</v>
      </c>
      <c r="J9" s="652">
        <v>1466</v>
      </c>
      <c r="L9" s="361"/>
      <c r="M9" s="658">
        <v>2012</v>
      </c>
      <c r="N9" s="659">
        <v>6</v>
      </c>
      <c r="O9" s="659">
        <v>53</v>
      </c>
      <c r="P9" s="659">
        <v>41</v>
      </c>
      <c r="Q9" s="659">
        <v>221</v>
      </c>
      <c r="R9" s="659">
        <v>286</v>
      </c>
      <c r="S9" s="659">
        <v>1641</v>
      </c>
      <c r="X9" s="482"/>
    </row>
    <row r="10" spans="1:35" s="456" customFormat="1" ht="13.5" thickBot="1" x14ac:dyDescent="0.25">
      <c r="A10" s="477">
        <v>1999</v>
      </c>
      <c r="B10" s="483">
        <f t="shared" si="2"/>
        <v>4276</v>
      </c>
      <c r="C10" s="479">
        <f t="shared" si="1"/>
        <v>146</v>
      </c>
      <c r="D10" s="479">
        <f t="shared" si="1"/>
        <v>834</v>
      </c>
      <c r="E10" s="479">
        <f t="shared" si="1"/>
        <v>3296</v>
      </c>
      <c r="H10" s="652">
        <v>41</v>
      </c>
      <c r="I10" s="652">
        <v>314</v>
      </c>
      <c r="J10" s="652">
        <v>1571</v>
      </c>
      <c r="L10" s="361"/>
      <c r="M10" s="658">
        <v>2013</v>
      </c>
      <c r="N10" s="659">
        <v>8</v>
      </c>
      <c r="O10" s="659">
        <v>50</v>
      </c>
      <c r="P10" s="659">
        <v>58</v>
      </c>
      <c r="Q10" s="659">
        <v>249</v>
      </c>
      <c r="R10" s="659">
        <v>290</v>
      </c>
      <c r="S10" s="659">
        <v>1611</v>
      </c>
      <c r="X10" s="482"/>
    </row>
    <row r="11" spans="1:35" s="456" customFormat="1" ht="13.5" thickBot="1" x14ac:dyDescent="0.25">
      <c r="A11" s="477">
        <v>2000</v>
      </c>
      <c r="B11" s="483">
        <f t="shared" si="2"/>
        <v>4215</v>
      </c>
      <c r="C11" s="479">
        <f t="shared" si="1"/>
        <v>144</v>
      </c>
      <c r="D11" s="479">
        <f t="shared" si="1"/>
        <v>793</v>
      </c>
      <c r="E11" s="479">
        <f t="shared" si="1"/>
        <v>3278</v>
      </c>
      <c r="H11" s="652">
        <v>46</v>
      </c>
      <c r="I11" s="652">
        <v>302</v>
      </c>
      <c r="J11" s="652">
        <v>1703</v>
      </c>
      <c r="M11" s="653" t="s">
        <v>430</v>
      </c>
      <c r="N11" s="654"/>
      <c r="O11" s="654"/>
      <c r="P11" s="654"/>
      <c r="Q11" s="654"/>
      <c r="R11" s="654"/>
      <c r="S11" s="655"/>
      <c r="X11" s="482"/>
    </row>
    <row r="12" spans="1:35" s="456" customFormat="1" x14ac:dyDescent="0.2">
      <c r="A12" s="477">
        <v>2001</v>
      </c>
      <c r="B12" s="483">
        <f t="shared" si="2"/>
        <v>4535</v>
      </c>
      <c r="C12" s="479">
        <f t="shared" si="1"/>
        <v>148</v>
      </c>
      <c r="D12" s="479">
        <f t="shared" si="1"/>
        <v>860</v>
      </c>
      <c r="E12" s="479">
        <f t="shared" si="1"/>
        <v>3527</v>
      </c>
      <c r="H12" s="652">
        <v>48</v>
      </c>
      <c r="I12" s="652">
        <v>278</v>
      </c>
      <c r="J12" s="652">
        <v>1684</v>
      </c>
      <c r="M12" s="656"/>
      <c r="N12" s="657" t="s">
        <v>425</v>
      </c>
      <c r="O12" s="657"/>
      <c r="P12" s="657" t="s">
        <v>426</v>
      </c>
      <c r="Q12" s="657"/>
      <c r="R12" s="657" t="s">
        <v>427</v>
      </c>
      <c r="S12" s="657"/>
      <c r="X12" s="482"/>
    </row>
    <row r="13" spans="1:35" s="456" customFormat="1" x14ac:dyDescent="0.2">
      <c r="A13" s="477">
        <v>2002</v>
      </c>
      <c r="B13" s="483">
        <f t="shared" si="2"/>
        <v>4695</v>
      </c>
      <c r="C13" s="479">
        <f t="shared" si="1"/>
        <v>187</v>
      </c>
      <c r="D13" s="479">
        <f t="shared" si="1"/>
        <v>779</v>
      </c>
      <c r="E13" s="479">
        <f t="shared" si="1"/>
        <v>3729</v>
      </c>
      <c r="H13" s="652">
        <v>30</v>
      </c>
      <c r="I13" s="652">
        <v>317</v>
      </c>
      <c r="J13" s="652">
        <v>1704</v>
      </c>
      <c r="M13" s="658"/>
      <c r="N13" s="659" t="s">
        <v>428</v>
      </c>
      <c r="O13" s="659" t="s">
        <v>429</v>
      </c>
      <c r="P13" s="659" t="s">
        <v>428</v>
      </c>
      <c r="Q13" s="659" t="s">
        <v>429</v>
      </c>
      <c r="R13" s="659" t="s">
        <v>428</v>
      </c>
      <c r="S13" s="659" t="s">
        <v>429</v>
      </c>
      <c r="X13" s="482"/>
    </row>
    <row r="14" spans="1:35" s="456" customFormat="1" x14ac:dyDescent="0.2">
      <c r="A14" s="477">
        <v>2003</v>
      </c>
      <c r="B14" s="483">
        <f t="shared" si="2"/>
        <v>5385</v>
      </c>
      <c r="C14" s="479">
        <f t="shared" si="1"/>
        <v>200</v>
      </c>
      <c r="D14" s="479">
        <f t="shared" si="1"/>
        <v>935</v>
      </c>
      <c r="E14" s="479">
        <f t="shared" si="1"/>
        <v>4250</v>
      </c>
      <c r="H14" s="652">
        <v>22</v>
      </c>
      <c r="I14" s="652">
        <v>240</v>
      </c>
      <c r="J14" s="652">
        <v>1625</v>
      </c>
      <c r="M14" s="658">
        <v>2012</v>
      </c>
      <c r="N14" s="659">
        <v>13</v>
      </c>
      <c r="O14" s="659">
        <v>33</v>
      </c>
      <c r="P14" s="659">
        <v>115</v>
      </c>
      <c r="Q14" s="659">
        <v>323</v>
      </c>
      <c r="R14" s="659">
        <v>1368</v>
      </c>
      <c r="S14" s="659">
        <v>3083</v>
      </c>
      <c r="X14" s="482"/>
    </row>
    <row r="15" spans="1:35" s="456" customFormat="1" ht="15" customHeight="1" x14ac:dyDescent="0.2">
      <c r="A15" s="477">
        <v>2004</v>
      </c>
      <c r="B15" s="483">
        <f t="shared" si="2"/>
        <v>5506</v>
      </c>
      <c r="C15" s="479">
        <f t="shared" si="1"/>
        <v>194</v>
      </c>
      <c r="D15" s="479">
        <f t="shared" si="1"/>
        <v>939</v>
      </c>
      <c r="E15" s="479">
        <f t="shared" si="1"/>
        <v>4373</v>
      </c>
      <c r="F15" s="484"/>
      <c r="G15" s="484"/>
      <c r="H15" s="652">
        <v>32</v>
      </c>
      <c r="I15" s="652">
        <v>220</v>
      </c>
      <c r="J15" s="652">
        <v>1590</v>
      </c>
      <c r="K15" s="484"/>
      <c r="M15" s="658">
        <v>2013</v>
      </c>
      <c r="N15" s="659">
        <v>21</v>
      </c>
      <c r="O15" s="659">
        <v>41</v>
      </c>
      <c r="P15" s="659">
        <v>141</v>
      </c>
      <c r="Q15" s="659">
        <v>271</v>
      </c>
      <c r="R15" s="659">
        <v>1300</v>
      </c>
      <c r="S15" s="659">
        <v>2974</v>
      </c>
      <c r="X15" s="482"/>
    </row>
    <row r="16" spans="1:35" s="456" customFormat="1" ht="15" customHeight="1" x14ac:dyDescent="0.2">
      <c r="A16" s="477">
        <v>2005</v>
      </c>
      <c r="B16" s="483">
        <f>SUM(C16:E16)</f>
        <v>5092</v>
      </c>
      <c r="C16" s="479">
        <f t="shared" si="1"/>
        <v>165</v>
      </c>
      <c r="D16" s="479">
        <f t="shared" si="1"/>
        <v>795</v>
      </c>
      <c r="E16" s="479">
        <f t="shared" si="1"/>
        <v>4132</v>
      </c>
      <c r="F16" s="484"/>
      <c r="G16" s="484"/>
      <c r="H16" s="652">
        <v>31</v>
      </c>
      <c r="I16" s="652">
        <v>241</v>
      </c>
      <c r="J16" s="652">
        <v>1839</v>
      </c>
      <c r="K16" s="484"/>
      <c r="X16" s="482"/>
    </row>
    <row r="17" spans="1:27" s="456" customFormat="1" ht="15" customHeight="1" x14ac:dyDescent="0.2">
      <c r="A17" s="477">
        <v>2006</v>
      </c>
      <c r="B17" s="483">
        <f t="shared" si="2"/>
        <v>4585</v>
      </c>
      <c r="C17" s="479">
        <f t="shared" si="1"/>
        <v>154</v>
      </c>
      <c r="D17" s="479">
        <f t="shared" si="1"/>
        <v>728</v>
      </c>
      <c r="E17" s="479">
        <f t="shared" si="1"/>
        <v>3703</v>
      </c>
      <c r="F17" s="484"/>
      <c r="G17" s="484"/>
      <c r="H17" s="652">
        <v>28</v>
      </c>
      <c r="I17" s="652">
        <v>232</v>
      </c>
      <c r="J17" s="652">
        <v>1971</v>
      </c>
      <c r="K17" s="484"/>
      <c r="X17" s="482"/>
    </row>
    <row r="18" spans="1:27" s="456" customFormat="1" ht="15" customHeight="1" x14ac:dyDescent="0.2">
      <c r="A18" s="477">
        <v>2007</v>
      </c>
      <c r="B18" s="483">
        <f>SUM(C18:E18)</f>
        <v>3899</v>
      </c>
      <c r="C18" s="479">
        <f t="shared" ref="C18:E22" si="3">C88-M42</f>
        <v>95</v>
      </c>
      <c r="D18" s="479">
        <f t="shared" si="3"/>
        <v>535</v>
      </c>
      <c r="E18" s="479">
        <f t="shared" si="3"/>
        <v>3269</v>
      </c>
      <c r="F18" s="484"/>
      <c r="G18" s="484"/>
      <c r="H18" s="652">
        <v>39</v>
      </c>
      <c r="I18" s="652">
        <v>210</v>
      </c>
      <c r="J18" s="652">
        <v>1912</v>
      </c>
      <c r="K18" s="484"/>
      <c r="X18" s="482"/>
    </row>
    <row r="19" spans="1:27" s="456" customFormat="1" ht="15" customHeight="1" x14ac:dyDescent="0.2">
      <c r="A19" s="477">
        <v>2008</v>
      </c>
      <c r="B19" s="483">
        <f>SUM(C19:E19)</f>
        <v>4017</v>
      </c>
      <c r="C19" s="479">
        <f t="shared" si="3"/>
        <v>121</v>
      </c>
      <c r="D19" s="479">
        <f t="shared" si="3"/>
        <v>468</v>
      </c>
      <c r="E19" s="479">
        <f t="shared" si="3"/>
        <v>3428</v>
      </c>
      <c r="F19" s="484"/>
      <c r="G19" s="484"/>
      <c r="H19" s="652">
        <v>40</v>
      </c>
      <c r="I19" s="652">
        <v>225</v>
      </c>
      <c r="J19" s="652">
        <v>1888</v>
      </c>
      <c r="K19" s="484"/>
      <c r="X19" s="482"/>
    </row>
    <row r="20" spans="1:27" s="456" customFormat="1" ht="12.75" customHeight="1" x14ac:dyDescent="0.2">
      <c r="A20" s="477">
        <v>2009</v>
      </c>
      <c r="B20" s="483">
        <f>SUM(C20:E20)</f>
        <v>4580</v>
      </c>
      <c r="C20" s="479">
        <f t="shared" si="3"/>
        <v>135</v>
      </c>
      <c r="D20" s="479">
        <f t="shared" si="3"/>
        <v>570</v>
      </c>
      <c r="E20" s="479">
        <f t="shared" si="3"/>
        <v>3875</v>
      </c>
      <c r="F20" s="484"/>
      <c r="G20" s="484"/>
      <c r="H20" s="652">
        <v>35</v>
      </c>
      <c r="I20" s="652">
        <v>238</v>
      </c>
      <c r="J20" s="652">
        <v>1791</v>
      </c>
      <c r="K20" s="484"/>
      <c r="O20" s="486"/>
      <c r="P20" s="660" t="s">
        <v>431</v>
      </c>
      <c r="Q20" s="661"/>
      <c r="R20" s="661"/>
      <c r="S20" s="662"/>
      <c r="X20" s="482"/>
    </row>
    <row r="21" spans="1:27" s="488" customFormat="1" x14ac:dyDescent="0.2">
      <c r="A21" s="477">
        <v>2010</v>
      </c>
      <c r="B21" s="483">
        <f>SUM(C21:E21)</f>
        <v>4776</v>
      </c>
      <c r="C21" s="479">
        <f t="shared" si="3"/>
        <v>118</v>
      </c>
      <c r="D21" s="479">
        <f t="shared" si="3"/>
        <v>563</v>
      </c>
      <c r="E21" s="479">
        <f t="shared" si="3"/>
        <v>4095</v>
      </c>
      <c r="F21" s="484"/>
      <c r="G21" s="484"/>
      <c r="H21" s="652">
        <v>30</v>
      </c>
      <c r="I21" s="652">
        <v>194</v>
      </c>
      <c r="J21" s="652">
        <v>1703</v>
      </c>
      <c r="K21" s="484"/>
      <c r="L21" s="456"/>
      <c r="M21" s="456"/>
      <c r="N21" s="456"/>
      <c r="O21" s="487"/>
      <c r="P21" s="663">
        <f>N9+O9+N14+O14</f>
        <v>105</v>
      </c>
      <c r="Q21" s="663">
        <f>P9+Q9+P14+Q14</f>
        <v>700</v>
      </c>
      <c r="R21" s="663">
        <f>R9+S9+R14+S14</f>
        <v>6378</v>
      </c>
      <c r="S21" s="664">
        <f>P21+Q21+R21</f>
        <v>7183</v>
      </c>
      <c r="Z21" s="489"/>
    </row>
    <row r="22" spans="1:27" s="456" customFormat="1" x14ac:dyDescent="0.2">
      <c r="A22" s="477">
        <v>2011</v>
      </c>
      <c r="B22" s="483">
        <f t="shared" ref="B22" si="4">SUM(C22:E22)</f>
        <v>4956</v>
      </c>
      <c r="C22" s="479">
        <f t="shared" si="3"/>
        <v>135</v>
      </c>
      <c r="D22" s="479">
        <f t="shared" si="3"/>
        <v>588</v>
      </c>
      <c r="E22" s="479">
        <f t="shared" si="3"/>
        <v>4233</v>
      </c>
      <c r="F22" s="484"/>
      <c r="G22" s="484"/>
      <c r="H22" s="652">
        <v>23</v>
      </c>
      <c r="I22" s="652">
        <v>206</v>
      </c>
      <c r="J22" s="652">
        <v>1726</v>
      </c>
      <c r="K22" s="484"/>
      <c r="O22" s="490"/>
      <c r="P22" s="663">
        <f>N10+O10+N15+O15</f>
        <v>120</v>
      </c>
      <c r="Q22" s="663">
        <f>P10+Q10+P15+Q15</f>
        <v>719</v>
      </c>
      <c r="R22" s="663">
        <f>R10+S10+R15+S15</f>
        <v>6175</v>
      </c>
      <c r="S22" s="664">
        <f>P22+Q22+R22</f>
        <v>7014</v>
      </c>
      <c r="Z22" s="482"/>
    </row>
    <row r="23" spans="1:27" s="456" customFormat="1" x14ac:dyDescent="0.2">
      <c r="A23" s="477">
        <v>2012</v>
      </c>
      <c r="B23" s="665">
        <f>C23+D23+E23</f>
        <v>5354</v>
      </c>
      <c r="C23" s="666">
        <f>O9+O14</f>
        <v>86</v>
      </c>
      <c r="D23" s="666">
        <f>Q9+Q14</f>
        <v>544</v>
      </c>
      <c r="E23" s="666">
        <f>S9+S14</f>
        <v>4724</v>
      </c>
      <c r="F23" s="667"/>
      <c r="G23" s="667"/>
      <c r="H23" s="668">
        <v>19</v>
      </c>
      <c r="I23" s="668">
        <v>156</v>
      </c>
      <c r="J23" s="668">
        <v>1654</v>
      </c>
      <c r="K23" s="484"/>
      <c r="O23" s="490"/>
      <c r="P23" s="483"/>
      <c r="Q23" s="483"/>
      <c r="R23" s="483"/>
      <c r="Z23" s="482"/>
    </row>
    <row r="24" spans="1:27" s="456" customFormat="1" x14ac:dyDescent="0.2">
      <c r="A24" s="477">
        <v>2013</v>
      </c>
      <c r="B24" s="665">
        <f>C24+D24+E24</f>
        <v>5196</v>
      </c>
      <c r="C24" s="666">
        <f>O10+O15</f>
        <v>91</v>
      </c>
      <c r="D24" s="666">
        <f>Q10+Q15</f>
        <v>520</v>
      </c>
      <c r="E24" s="666">
        <f>S10+S15</f>
        <v>4585</v>
      </c>
      <c r="F24" s="667"/>
      <c r="G24" s="667"/>
      <c r="H24" s="668">
        <v>29</v>
      </c>
      <c r="I24" s="668">
        <v>199</v>
      </c>
      <c r="J24" s="668">
        <v>1590</v>
      </c>
      <c r="K24" s="484"/>
      <c r="O24" s="490"/>
      <c r="P24" s="483"/>
      <c r="Q24" s="483"/>
      <c r="R24" s="483"/>
      <c r="Z24" s="482"/>
    </row>
    <row r="25" spans="1:27" s="189" customFormat="1" ht="13.5" customHeight="1" x14ac:dyDescent="0.2">
      <c r="A25" s="535"/>
      <c r="B25" s="599" t="s">
        <v>346</v>
      </c>
      <c r="C25" s="599"/>
      <c r="D25" s="599"/>
      <c r="E25" s="599"/>
      <c r="F25" s="599" t="s">
        <v>347</v>
      </c>
      <c r="G25" s="599"/>
      <c r="H25" s="599"/>
      <c r="I25" s="599"/>
      <c r="J25" s="600"/>
      <c r="K25" s="491"/>
      <c r="L25" s="535"/>
      <c r="M25" s="535"/>
      <c r="N25" s="535"/>
      <c r="O25" s="535"/>
      <c r="P25" s="490"/>
      <c r="Q25" s="483"/>
      <c r="R25" s="483"/>
      <c r="S25" s="483"/>
      <c r="T25" s="456"/>
      <c r="U25" s="456"/>
      <c r="V25" s="456"/>
      <c r="W25" s="456"/>
      <c r="X25" s="456"/>
      <c r="Y25" s="456"/>
      <c r="Z25" s="456"/>
      <c r="AA25" s="456"/>
    </row>
    <row r="26" spans="1:27" s="456" customFormat="1" ht="25.5" x14ac:dyDescent="0.2">
      <c r="A26" s="535"/>
      <c r="B26" s="535" t="s">
        <v>348</v>
      </c>
      <c r="C26" s="535" t="s">
        <v>349</v>
      </c>
      <c r="D26" s="535" t="s">
        <v>350</v>
      </c>
      <c r="E26" s="535" t="s">
        <v>0</v>
      </c>
      <c r="F26" s="535"/>
      <c r="G26" s="535" t="s">
        <v>348</v>
      </c>
      <c r="H26" s="535" t="s">
        <v>349</v>
      </c>
      <c r="I26" s="535" t="s">
        <v>351</v>
      </c>
      <c r="J26" s="535" t="s">
        <v>0</v>
      </c>
      <c r="K26" s="535"/>
      <c r="L26" s="535"/>
      <c r="M26" s="535"/>
      <c r="N26" s="535"/>
      <c r="O26" s="535"/>
      <c r="P26" s="490"/>
      <c r="Q26" s="483"/>
      <c r="R26" s="483"/>
      <c r="S26" s="483"/>
      <c r="AA26" s="482"/>
    </row>
    <row r="27" spans="1:27" s="456" customFormat="1" x14ac:dyDescent="0.2">
      <c r="A27" s="477">
        <v>1999</v>
      </c>
      <c r="B27" s="490">
        <v>27</v>
      </c>
      <c r="C27" s="490">
        <v>225</v>
      </c>
      <c r="D27" s="490">
        <v>1162</v>
      </c>
      <c r="E27" s="490">
        <f>B27+C27+D27</f>
        <v>1414</v>
      </c>
      <c r="F27" s="492"/>
      <c r="G27" s="493">
        <v>14</v>
      </c>
      <c r="H27" s="493">
        <v>89</v>
      </c>
      <c r="I27" s="493">
        <v>409</v>
      </c>
      <c r="J27" s="490">
        <f>G27+H27+I27</f>
        <v>512</v>
      </c>
      <c r="K27" s="492"/>
      <c r="L27" s="494"/>
      <c r="M27" s="494"/>
      <c r="N27" s="494"/>
      <c r="O27" s="494"/>
      <c r="P27" s="490"/>
      <c r="Q27" s="483"/>
      <c r="R27" s="483"/>
      <c r="S27" s="483"/>
      <c r="AA27" s="482"/>
    </row>
    <row r="28" spans="1:27" s="456" customFormat="1" ht="25.5" x14ac:dyDescent="0.2">
      <c r="A28" s="477">
        <v>2000</v>
      </c>
      <c r="B28" s="494">
        <v>33</v>
      </c>
      <c r="C28" s="494">
        <v>215</v>
      </c>
      <c r="D28" s="494">
        <v>1252</v>
      </c>
      <c r="E28" s="490">
        <f t="shared" ref="E28:E39" si="5">B28+C28+D28</f>
        <v>1500</v>
      </c>
      <c r="F28" s="492"/>
      <c r="G28" s="493">
        <v>13</v>
      </c>
      <c r="H28" s="493">
        <v>87</v>
      </c>
      <c r="I28" s="493">
        <v>451</v>
      </c>
      <c r="J28" s="490">
        <f t="shared" ref="J28:J38" si="6">G28+H28+I28</f>
        <v>551</v>
      </c>
      <c r="K28" s="492"/>
      <c r="L28" s="484"/>
      <c r="M28" s="669" t="s">
        <v>352</v>
      </c>
      <c r="N28" s="670" t="s">
        <v>353</v>
      </c>
      <c r="O28" s="669" t="s">
        <v>354</v>
      </c>
      <c r="P28" s="483"/>
      <c r="Q28" s="483"/>
      <c r="R28" s="483"/>
      <c r="S28" s="483"/>
      <c r="AA28" s="482"/>
    </row>
    <row r="29" spans="1:27" s="456" customFormat="1" x14ac:dyDescent="0.2">
      <c r="A29" s="477">
        <v>2001</v>
      </c>
      <c r="B29" s="483">
        <v>28</v>
      </c>
      <c r="C29" s="483">
        <v>199</v>
      </c>
      <c r="D29" s="483">
        <v>1285</v>
      </c>
      <c r="E29" s="490">
        <f t="shared" si="5"/>
        <v>1512</v>
      </c>
      <c r="F29" s="492"/>
      <c r="G29" s="493">
        <v>20</v>
      </c>
      <c r="H29" s="493">
        <v>79</v>
      </c>
      <c r="I29" s="493">
        <v>399</v>
      </c>
      <c r="J29" s="490">
        <f t="shared" si="6"/>
        <v>498</v>
      </c>
      <c r="K29" s="492"/>
      <c r="L29" s="483"/>
      <c r="M29" s="671">
        <v>26</v>
      </c>
      <c r="N29" s="671">
        <v>268</v>
      </c>
      <c r="O29" s="671">
        <v>1313</v>
      </c>
      <c r="P29" s="483"/>
      <c r="Q29" s="483"/>
      <c r="R29" s="483"/>
      <c r="S29" s="483"/>
      <c r="AA29" s="482"/>
    </row>
    <row r="30" spans="1:27" s="456" customFormat="1" x14ac:dyDescent="0.2">
      <c r="A30" s="477">
        <v>2002</v>
      </c>
      <c r="B30" s="483">
        <v>17</v>
      </c>
      <c r="C30" s="483">
        <v>216</v>
      </c>
      <c r="D30" s="483">
        <v>1267</v>
      </c>
      <c r="E30" s="490">
        <f t="shared" si="5"/>
        <v>1500</v>
      </c>
      <c r="F30" s="492"/>
      <c r="G30" s="493">
        <v>13</v>
      </c>
      <c r="H30" s="493">
        <v>101</v>
      </c>
      <c r="I30" s="493">
        <v>437</v>
      </c>
      <c r="J30" s="490">
        <f t="shared" si="6"/>
        <v>551</v>
      </c>
      <c r="K30" s="492"/>
      <c r="L30" s="483"/>
      <c r="M30" s="671">
        <v>24</v>
      </c>
      <c r="N30" s="671">
        <v>263</v>
      </c>
      <c r="O30" s="671">
        <v>1358</v>
      </c>
      <c r="P30" s="483"/>
      <c r="Q30" s="483"/>
      <c r="R30" s="483"/>
      <c r="S30" s="483"/>
      <c r="AA30" s="482"/>
    </row>
    <row r="31" spans="1:27" s="456" customFormat="1" x14ac:dyDescent="0.2">
      <c r="A31" s="477">
        <v>2003</v>
      </c>
      <c r="B31" s="495">
        <v>14</v>
      </c>
      <c r="C31" s="495">
        <v>172</v>
      </c>
      <c r="D31" s="495">
        <v>1219</v>
      </c>
      <c r="E31" s="490">
        <f t="shared" si="5"/>
        <v>1405</v>
      </c>
      <c r="F31" s="492"/>
      <c r="G31" s="493">
        <v>8</v>
      </c>
      <c r="H31" s="493">
        <v>68</v>
      </c>
      <c r="I31" s="493">
        <v>406</v>
      </c>
      <c r="J31" s="490">
        <f t="shared" si="6"/>
        <v>482</v>
      </c>
      <c r="K31" s="492"/>
      <c r="L31" s="495"/>
      <c r="M31" s="671">
        <v>36</v>
      </c>
      <c r="N31" s="672">
        <v>281</v>
      </c>
      <c r="O31" s="671">
        <v>1432</v>
      </c>
      <c r="P31" s="483"/>
      <c r="Q31" s="483"/>
      <c r="R31" s="483"/>
      <c r="S31" s="483"/>
      <c r="AA31" s="482"/>
    </row>
    <row r="32" spans="1:27" s="456" customFormat="1" x14ac:dyDescent="0.2">
      <c r="A32" s="477">
        <v>2004</v>
      </c>
      <c r="B32" s="483">
        <v>23</v>
      </c>
      <c r="C32" s="483">
        <v>164</v>
      </c>
      <c r="D32" s="483">
        <v>1206</v>
      </c>
      <c r="E32" s="490">
        <f t="shared" si="5"/>
        <v>1393</v>
      </c>
      <c r="F32" s="492"/>
      <c r="G32" s="493">
        <v>9</v>
      </c>
      <c r="H32" s="493">
        <v>56</v>
      </c>
      <c r="I32" s="493">
        <v>384</v>
      </c>
      <c r="J32" s="490">
        <f t="shared" si="6"/>
        <v>449</v>
      </c>
      <c r="K32" s="492"/>
      <c r="L32" s="483"/>
      <c r="M32" s="671">
        <v>37</v>
      </c>
      <c r="N32" s="671">
        <v>277</v>
      </c>
      <c r="O32" s="671">
        <v>1466</v>
      </c>
      <c r="P32" s="483"/>
      <c r="Q32" s="483"/>
      <c r="R32" s="483"/>
      <c r="S32" s="483"/>
      <c r="AA32" s="482"/>
    </row>
    <row r="33" spans="1:26" s="456" customFormat="1" x14ac:dyDescent="0.2">
      <c r="A33" s="477">
        <v>2005</v>
      </c>
      <c r="B33" s="483">
        <v>22</v>
      </c>
      <c r="C33" s="483">
        <v>165</v>
      </c>
      <c r="D33" s="483">
        <v>1426</v>
      </c>
      <c r="E33" s="490">
        <f t="shared" si="5"/>
        <v>1613</v>
      </c>
      <c r="F33" s="492"/>
      <c r="G33" s="493">
        <v>9</v>
      </c>
      <c r="H33" s="493">
        <v>76</v>
      </c>
      <c r="I33" s="493">
        <v>413</v>
      </c>
      <c r="J33" s="490">
        <f t="shared" si="6"/>
        <v>498</v>
      </c>
      <c r="K33" s="492"/>
      <c r="L33" s="483"/>
      <c r="M33" s="671">
        <v>41</v>
      </c>
      <c r="N33" s="671">
        <v>314</v>
      </c>
      <c r="O33" s="671">
        <v>1571</v>
      </c>
      <c r="Y33" s="482"/>
    </row>
    <row r="34" spans="1:26" s="456" customFormat="1" x14ac:dyDescent="0.2">
      <c r="A34" s="477">
        <v>2006</v>
      </c>
      <c r="B34" s="490">
        <v>19</v>
      </c>
      <c r="C34" s="490">
        <v>165</v>
      </c>
      <c r="D34" s="490">
        <v>1582</v>
      </c>
      <c r="E34" s="490">
        <f t="shared" si="5"/>
        <v>1766</v>
      </c>
      <c r="F34" s="492"/>
      <c r="G34" s="493">
        <v>9</v>
      </c>
      <c r="H34" s="493">
        <v>67</v>
      </c>
      <c r="I34" s="493">
        <v>389</v>
      </c>
      <c r="J34" s="490">
        <f t="shared" si="6"/>
        <v>465</v>
      </c>
      <c r="K34" s="492"/>
      <c r="L34" s="490"/>
      <c r="M34" s="673">
        <v>46</v>
      </c>
      <c r="N34" s="673">
        <v>302</v>
      </c>
      <c r="O34" s="673">
        <v>1703</v>
      </c>
      <c r="Y34" s="482"/>
    </row>
    <row r="35" spans="1:26" s="456" customFormat="1" x14ac:dyDescent="0.2">
      <c r="A35" s="477">
        <v>2007</v>
      </c>
      <c r="B35" s="490">
        <v>27</v>
      </c>
      <c r="C35" s="490">
        <v>159</v>
      </c>
      <c r="D35" s="490">
        <v>1510</v>
      </c>
      <c r="E35" s="490">
        <f t="shared" si="5"/>
        <v>1696</v>
      </c>
      <c r="F35" s="492"/>
      <c r="G35" s="493">
        <v>12</v>
      </c>
      <c r="H35" s="493">
        <v>51</v>
      </c>
      <c r="I35" s="493">
        <v>402</v>
      </c>
      <c r="J35" s="490">
        <f t="shared" si="6"/>
        <v>465</v>
      </c>
      <c r="K35" s="492"/>
      <c r="L35" s="490"/>
      <c r="M35" s="673">
        <v>48</v>
      </c>
      <c r="N35" s="673">
        <v>278</v>
      </c>
      <c r="O35" s="673">
        <v>1684</v>
      </c>
      <c r="Y35" s="482"/>
    </row>
    <row r="36" spans="1:26" s="456" customFormat="1" x14ac:dyDescent="0.2">
      <c r="A36" s="477">
        <v>2008</v>
      </c>
      <c r="B36" s="490">
        <v>23</v>
      </c>
      <c r="C36" s="483">
        <v>169</v>
      </c>
      <c r="D36" s="490">
        <v>1479</v>
      </c>
      <c r="E36" s="490">
        <f t="shared" si="5"/>
        <v>1671</v>
      </c>
      <c r="F36" s="492"/>
      <c r="G36" s="493">
        <v>17</v>
      </c>
      <c r="H36" s="493">
        <v>56</v>
      </c>
      <c r="I36" s="493">
        <v>409</v>
      </c>
      <c r="J36" s="490">
        <f t="shared" si="6"/>
        <v>482</v>
      </c>
      <c r="K36" s="492"/>
      <c r="L36" s="483"/>
      <c r="M36" s="671">
        <v>30</v>
      </c>
      <c r="N36" s="671">
        <v>317</v>
      </c>
      <c r="O36" s="671">
        <v>1704</v>
      </c>
      <c r="Y36" s="482"/>
    </row>
    <row r="37" spans="1:26" s="456" customFormat="1" x14ac:dyDescent="0.2">
      <c r="A37" s="477">
        <v>2009</v>
      </c>
      <c r="B37" s="483">
        <v>25</v>
      </c>
      <c r="C37" s="483">
        <v>190</v>
      </c>
      <c r="D37" s="483">
        <v>1466</v>
      </c>
      <c r="E37" s="490">
        <f t="shared" si="5"/>
        <v>1681</v>
      </c>
      <c r="F37" s="485"/>
      <c r="G37" s="493">
        <v>10</v>
      </c>
      <c r="H37" s="493">
        <v>48</v>
      </c>
      <c r="I37" s="493">
        <v>325</v>
      </c>
      <c r="J37" s="490">
        <f t="shared" si="6"/>
        <v>383</v>
      </c>
      <c r="L37" s="483"/>
      <c r="M37" s="671">
        <v>22</v>
      </c>
      <c r="N37" s="671">
        <v>240</v>
      </c>
      <c r="O37" s="674">
        <v>1625</v>
      </c>
      <c r="Z37" s="482"/>
    </row>
    <row r="38" spans="1:26" s="456" customFormat="1" x14ac:dyDescent="0.2">
      <c r="A38" s="477">
        <v>2010</v>
      </c>
      <c r="B38" s="483">
        <v>23</v>
      </c>
      <c r="C38" s="483">
        <v>139</v>
      </c>
      <c r="D38" s="483">
        <v>1356</v>
      </c>
      <c r="E38" s="490">
        <f t="shared" si="5"/>
        <v>1518</v>
      </c>
      <c r="F38" s="485"/>
      <c r="G38" s="493">
        <v>7</v>
      </c>
      <c r="H38" s="493">
        <v>55</v>
      </c>
      <c r="I38" s="493">
        <v>347</v>
      </c>
      <c r="J38" s="490">
        <f t="shared" si="6"/>
        <v>409</v>
      </c>
      <c r="L38" s="483"/>
      <c r="M38" s="671">
        <v>32</v>
      </c>
      <c r="N38" s="671">
        <v>220</v>
      </c>
      <c r="O38" s="674">
        <v>1590</v>
      </c>
      <c r="P38" s="184"/>
      <c r="Z38" s="482"/>
    </row>
    <row r="39" spans="1:26" s="456" customFormat="1" x14ac:dyDescent="0.2">
      <c r="A39" s="477">
        <v>2011</v>
      </c>
      <c r="B39" s="483">
        <v>16</v>
      </c>
      <c r="C39" s="483">
        <v>148</v>
      </c>
      <c r="D39" s="483">
        <v>1397</v>
      </c>
      <c r="E39" s="490">
        <f t="shared" si="5"/>
        <v>1561</v>
      </c>
      <c r="F39" s="485"/>
      <c r="G39" s="496">
        <v>7</v>
      </c>
      <c r="H39" s="496">
        <v>58</v>
      </c>
      <c r="I39" s="496">
        <v>329</v>
      </c>
      <c r="J39" s="490">
        <f>G39+H39+I39</f>
        <v>394</v>
      </c>
      <c r="L39" s="483"/>
      <c r="M39" s="671">
        <v>31</v>
      </c>
      <c r="N39" s="671">
        <v>241</v>
      </c>
      <c r="O39" s="674">
        <v>1839</v>
      </c>
      <c r="P39" s="184"/>
      <c r="Z39" s="482"/>
    </row>
    <row r="40" spans="1:26" s="456" customFormat="1" x14ac:dyDescent="0.2">
      <c r="A40" s="477">
        <v>2012</v>
      </c>
      <c r="B40" s="483"/>
      <c r="C40" s="483"/>
      <c r="D40" s="483"/>
      <c r="E40" s="490"/>
      <c r="F40" s="485"/>
      <c r="G40" s="496"/>
      <c r="H40" s="496"/>
      <c r="I40" s="496"/>
      <c r="J40" s="490"/>
      <c r="K40" s="485"/>
      <c r="M40" s="674">
        <v>28</v>
      </c>
      <c r="N40" s="674">
        <v>232</v>
      </c>
      <c r="O40" s="674">
        <v>1971</v>
      </c>
      <c r="P40" s="184"/>
      <c r="Z40" s="482"/>
    </row>
    <row r="41" spans="1:26" s="456" customFormat="1" x14ac:dyDescent="0.2">
      <c r="A41" s="477">
        <v>2013</v>
      </c>
      <c r="B41" s="483"/>
      <c r="C41" s="483"/>
      <c r="D41" s="483"/>
      <c r="E41" s="490"/>
      <c r="F41" s="485"/>
      <c r="G41" s="496"/>
      <c r="H41" s="496"/>
      <c r="I41" s="496"/>
      <c r="J41" s="490"/>
      <c r="K41" s="485"/>
      <c r="M41" s="674">
        <v>39</v>
      </c>
      <c r="N41" s="674">
        <v>210</v>
      </c>
      <c r="O41" s="674">
        <v>1912</v>
      </c>
      <c r="P41" s="184"/>
      <c r="Z41" s="482"/>
    </row>
    <row r="42" spans="1:26" s="456" customFormat="1" ht="25.5" x14ac:dyDescent="0.2">
      <c r="A42" s="601">
        <v>2009</v>
      </c>
      <c r="B42" s="601"/>
      <c r="C42" s="535" t="s">
        <v>4</v>
      </c>
      <c r="D42" s="535" t="s">
        <v>1</v>
      </c>
      <c r="E42" s="535" t="s">
        <v>355</v>
      </c>
      <c r="F42" s="485"/>
      <c r="G42" s="485"/>
      <c r="H42" s="485"/>
      <c r="I42" s="485"/>
      <c r="J42" s="485"/>
      <c r="L42" s="184"/>
      <c r="M42" s="675">
        <v>40</v>
      </c>
      <c r="N42" s="675">
        <v>225</v>
      </c>
      <c r="O42" s="675">
        <v>1888</v>
      </c>
      <c r="Y42" s="482"/>
    </row>
    <row r="43" spans="1:26" s="456" customFormat="1" ht="12.75" customHeight="1" x14ac:dyDescent="0.2">
      <c r="A43" s="594" t="s">
        <v>348</v>
      </c>
      <c r="B43" s="594"/>
      <c r="C43" s="490">
        <v>52</v>
      </c>
      <c r="D43" s="490">
        <v>73</v>
      </c>
      <c r="E43" s="490">
        <f>L38</f>
        <v>0</v>
      </c>
      <c r="G43" s="497"/>
      <c r="L43" s="184"/>
      <c r="M43" s="675">
        <v>35</v>
      </c>
      <c r="N43" s="675">
        <v>238</v>
      </c>
      <c r="O43" s="675">
        <v>1791</v>
      </c>
      <c r="Y43" s="482"/>
    </row>
    <row r="44" spans="1:26" s="456" customFormat="1" x14ac:dyDescent="0.2">
      <c r="A44" s="594" t="s">
        <v>350</v>
      </c>
      <c r="B44" s="594"/>
      <c r="C44" s="490">
        <v>4043</v>
      </c>
      <c r="D44" s="490">
        <v>1889</v>
      </c>
      <c r="E44" s="490">
        <f>N38</f>
        <v>220</v>
      </c>
      <c r="L44" s="184"/>
      <c r="M44" s="675">
        <v>30</v>
      </c>
      <c r="N44" s="675">
        <v>194</v>
      </c>
      <c r="O44" s="675">
        <v>1703</v>
      </c>
      <c r="Y44" s="482"/>
    </row>
    <row r="45" spans="1:26" s="456" customFormat="1" x14ac:dyDescent="0.2">
      <c r="A45" s="594" t="s">
        <v>349</v>
      </c>
      <c r="B45" s="594"/>
      <c r="C45" s="490">
        <v>399</v>
      </c>
      <c r="D45" s="490">
        <v>330</v>
      </c>
      <c r="E45" s="490">
        <f>M38</f>
        <v>32</v>
      </c>
      <c r="K45" s="132"/>
      <c r="L45" s="499"/>
      <c r="M45" s="676">
        <v>23</v>
      </c>
      <c r="N45" s="676">
        <v>206</v>
      </c>
      <c r="O45" s="676">
        <v>1726</v>
      </c>
    </row>
    <row r="46" spans="1:26" s="456" customFormat="1" x14ac:dyDescent="0.2">
      <c r="A46" s="498"/>
      <c r="B46" s="491"/>
      <c r="K46" s="132"/>
      <c r="L46" s="499"/>
      <c r="M46" s="676">
        <f>N9+N14</f>
        <v>19</v>
      </c>
      <c r="N46" s="676">
        <f>P9+P14</f>
        <v>156</v>
      </c>
      <c r="O46" s="676">
        <f>R9+R14</f>
        <v>1654</v>
      </c>
    </row>
    <row r="47" spans="1:26" s="456" customFormat="1" ht="12.75" customHeight="1" x14ac:dyDescent="0.2">
      <c r="A47" s="595" t="s">
        <v>356</v>
      </c>
      <c r="B47" s="596"/>
      <c r="C47" s="596"/>
      <c r="D47" s="596"/>
      <c r="E47" s="429"/>
      <c r="F47" s="429"/>
      <c r="G47" s="429"/>
      <c r="M47" s="676">
        <f>N10+N15</f>
        <v>29</v>
      </c>
      <c r="N47" s="676">
        <f>P10+P15</f>
        <v>199</v>
      </c>
      <c r="O47" s="676">
        <f>R10+R15</f>
        <v>1590</v>
      </c>
    </row>
    <row r="48" spans="1:26" s="456" customFormat="1" x14ac:dyDescent="0.2">
      <c r="A48" s="596"/>
      <c r="B48" s="596"/>
      <c r="C48" s="596"/>
      <c r="D48" s="596"/>
      <c r="G48" s="500"/>
    </row>
    <row r="49" spans="1:13" s="456" customFormat="1" x14ac:dyDescent="0.2">
      <c r="A49" s="554"/>
      <c r="B49" s="554"/>
      <c r="C49" s="554"/>
      <c r="D49" s="554"/>
      <c r="G49" s="500"/>
    </row>
    <row r="50" spans="1:13" s="456" customFormat="1" ht="12.75" customHeight="1" x14ac:dyDescent="0.2">
      <c r="A50" s="597"/>
      <c r="B50" s="597"/>
      <c r="C50" s="597"/>
      <c r="D50" s="597"/>
    </row>
    <row r="51" spans="1:13" s="456" customFormat="1" x14ac:dyDescent="0.2">
      <c r="A51" s="598" t="s">
        <v>357</v>
      </c>
      <c r="B51" s="554"/>
      <c r="C51" s="554"/>
      <c r="D51" s="554"/>
    </row>
    <row r="52" spans="1:13" s="456" customFormat="1" x14ac:dyDescent="0.2">
      <c r="A52" s="554"/>
      <c r="B52" s="554"/>
      <c r="C52" s="554"/>
      <c r="D52" s="554"/>
    </row>
    <row r="53" spans="1:13" s="456" customFormat="1" x14ac:dyDescent="0.2">
      <c r="A53" s="554"/>
      <c r="B53" s="554"/>
      <c r="C53" s="554"/>
      <c r="D53" s="554"/>
      <c r="K53" s="482"/>
      <c r="L53" s="482"/>
      <c r="M53" s="482"/>
    </row>
    <row r="54" spans="1:13" s="456" customFormat="1" x14ac:dyDescent="0.2">
      <c r="A54" s="597"/>
      <c r="B54" s="597"/>
      <c r="C54" s="597"/>
      <c r="D54" s="597"/>
      <c r="E54" s="482"/>
      <c r="F54" s="482"/>
      <c r="G54" s="482"/>
      <c r="H54" s="482"/>
      <c r="I54" s="482"/>
      <c r="J54" s="482"/>
      <c r="K54" s="482"/>
      <c r="L54" s="482"/>
      <c r="M54" s="482"/>
    </row>
    <row r="55" spans="1:13" s="456" customFormat="1" x14ac:dyDescent="0.2">
      <c r="A55" s="597"/>
      <c r="B55" s="597"/>
      <c r="C55" s="597"/>
      <c r="D55" s="597"/>
      <c r="E55" s="482"/>
      <c r="F55" s="482"/>
      <c r="G55" s="482"/>
      <c r="H55" s="482"/>
      <c r="I55" s="482"/>
      <c r="J55" s="482"/>
      <c r="K55" s="482"/>
      <c r="L55" s="482"/>
      <c r="M55" s="482"/>
    </row>
    <row r="56" spans="1:13" s="456" customFormat="1" x14ac:dyDescent="0.2">
      <c r="A56" s="595"/>
      <c r="B56" s="596"/>
      <c r="C56" s="596"/>
      <c r="D56" s="596"/>
      <c r="E56" s="482"/>
      <c r="F56" s="482"/>
      <c r="G56" s="482"/>
      <c r="H56" s="482"/>
      <c r="I56" s="482"/>
      <c r="J56" s="482"/>
      <c r="K56" s="482"/>
      <c r="L56" s="482"/>
      <c r="M56" s="482"/>
    </row>
    <row r="57" spans="1:13" s="456" customFormat="1" x14ac:dyDescent="0.2">
      <c r="A57" s="596"/>
      <c r="B57" s="596"/>
      <c r="C57" s="596"/>
      <c r="D57" s="596"/>
      <c r="E57" s="482"/>
      <c r="F57" s="482"/>
      <c r="G57" s="482"/>
      <c r="H57" s="482"/>
      <c r="I57" s="482"/>
      <c r="J57" s="482"/>
      <c r="K57" s="482"/>
      <c r="L57" s="482"/>
      <c r="M57" s="482"/>
    </row>
    <row r="58" spans="1:13" s="456" customFormat="1" x14ac:dyDescent="0.2">
      <c r="A58" s="554"/>
      <c r="B58" s="554"/>
      <c r="C58" s="554"/>
      <c r="D58" s="554"/>
      <c r="E58" s="482"/>
      <c r="F58" s="482"/>
      <c r="G58" s="482"/>
      <c r="H58" s="482"/>
      <c r="I58" s="482"/>
      <c r="J58" s="482"/>
      <c r="K58" s="482"/>
      <c r="L58" s="482"/>
      <c r="M58" s="482"/>
    </row>
    <row r="59" spans="1:13" s="456" customFormat="1" x14ac:dyDescent="0.2">
      <c r="A59" s="597"/>
      <c r="B59" s="597"/>
      <c r="C59" s="597"/>
      <c r="D59" s="597"/>
      <c r="E59" s="482"/>
      <c r="F59" s="482"/>
      <c r="G59" s="482"/>
      <c r="H59" s="482"/>
      <c r="I59" s="482"/>
      <c r="J59" s="482"/>
      <c r="K59" s="482"/>
      <c r="L59" s="482"/>
      <c r="M59" s="482"/>
    </row>
    <row r="60" spans="1:13" s="456" customFormat="1" x14ac:dyDescent="0.2">
      <c r="A60" s="598"/>
      <c r="B60" s="554"/>
      <c r="C60" s="554"/>
      <c r="D60" s="554"/>
      <c r="E60" s="482"/>
      <c r="F60" s="482"/>
      <c r="G60" s="482"/>
      <c r="H60" s="482"/>
      <c r="I60" s="482"/>
      <c r="J60" s="482"/>
      <c r="K60" s="482"/>
      <c r="L60" s="482"/>
      <c r="M60" s="482"/>
    </row>
    <row r="61" spans="1:13" s="456" customFormat="1" x14ac:dyDescent="0.2">
      <c r="A61" s="554"/>
      <c r="B61" s="554"/>
      <c r="C61" s="554"/>
      <c r="D61" s="554"/>
      <c r="E61" s="482"/>
      <c r="F61" s="482"/>
      <c r="G61" s="482"/>
      <c r="H61" s="482"/>
      <c r="I61" s="482"/>
      <c r="J61" s="482"/>
      <c r="K61" s="482"/>
      <c r="L61" s="482"/>
      <c r="M61" s="482"/>
    </row>
    <row r="62" spans="1:13" s="456" customFormat="1" x14ac:dyDescent="0.2">
      <c r="A62" s="554"/>
      <c r="B62" s="554"/>
      <c r="C62" s="554"/>
      <c r="D62" s="554"/>
      <c r="E62" s="482"/>
      <c r="F62" s="482"/>
      <c r="G62" s="482"/>
      <c r="H62" s="482"/>
      <c r="I62" s="482"/>
      <c r="J62" s="482"/>
      <c r="K62" s="482"/>
      <c r="L62" s="482"/>
      <c r="M62" s="482"/>
    </row>
    <row r="63" spans="1:13" s="456" customFormat="1" x14ac:dyDescent="0.2">
      <c r="A63" s="597"/>
      <c r="B63" s="597"/>
      <c r="C63" s="597"/>
      <c r="D63" s="597"/>
      <c r="E63" s="482"/>
      <c r="F63" s="482"/>
      <c r="G63" s="482"/>
      <c r="H63" s="482"/>
      <c r="I63" s="482"/>
      <c r="J63" s="482"/>
      <c r="K63" s="482"/>
      <c r="L63" s="482"/>
      <c r="M63" s="482"/>
    </row>
    <row r="64" spans="1:13" s="456" customFormat="1" x14ac:dyDescent="0.2">
      <c r="A64" s="597"/>
      <c r="B64" s="597"/>
      <c r="C64" s="597"/>
      <c r="D64" s="597"/>
      <c r="E64" s="482"/>
      <c r="F64" s="482"/>
      <c r="G64" s="482"/>
      <c r="H64" s="482"/>
      <c r="I64" s="482"/>
      <c r="J64" s="482"/>
      <c r="K64" s="482"/>
      <c r="L64" s="482"/>
      <c r="M64" s="482"/>
    </row>
    <row r="65" spans="1:13" s="456" customFormat="1" x14ac:dyDescent="0.2">
      <c r="A65" s="482"/>
      <c r="B65" s="482"/>
      <c r="C65" s="482"/>
      <c r="D65" s="482"/>
      <c r="E65" s="482"/>
      <c r="F65" s="482"/>
      <c r="G65" s="482"/>
      <c r="H65" s="482"/>
      <c r="I65" s="482"/>
      <c r="J65" s="482"/>
      <c r="K65" s="482"/>
      <c r="L65" s="482"/>
      <c r="M65" s="482"/>
    </row>
    <row r="66" spans="1:13" s="456" customFormat="1" x14ac:dyDescent="0.2">
      <c r="A66" s="482"/>
      <c r="B66" s="482"/>
      <c r="C66" s="482"/>
      <c r="D66" s="482"/>
      <c r="E66" s="482"/>
      <c r="F66" s="482"/>
      <c r="G66" s="482"/>
      <c r="H66" s="482"/>
      <c r="I66" s="482"/>
      <c r="J66" s="482"/>
      <c r="L66" s="485"/>
      <c r="M66" s="485"/>
    </row>
    <row r="67" spans="1:13" s="456" customFormat="1" ht="25.5" x14ac:dyDescent="0.2">
      <c r="A67" s="601">
        <v>2013</v>
      </c>
      <c r="B67" s="601"/>
      <c r="C67" s="535" t="s">
        <v>4</v>
      </c>
      <c r="D67" s="535" t="s">
        <v>432</v>
      </c>
      <c r="E67" s="677"/>
    </row>
    <row r="68" spans="1:13" s="456" customFormat="1" ht="13.15" customHeight="1" x14ac:dyDescent="0.2">
      <c r="A68" s="594" t="s">
        <v>348</v>
      </c>
      <c r="B68" s="594"/>
      <c r="C68" s="665">
        <v>62</v>
      </c>
      <c r="D68" s="665">
        <v>57</v>
      </c>
      <c r="E68" s="483"/>
    </row>
    <row r="69" spans="1:13" s="456" customFormat="1" ht="13.15" customHeight="1" x14ac:dyDescent="0.2">
      <c r="A69" s="594" t="s">
        <v>350</v>
      </c>
      <c r="B69" s="594"/>
      <c r="C69" s="665">
        <v>4274</v>
      </c>
      <c r="D69" s="665">
        <v>1889</v>
      </c>
      <c r="E69" s="483"/>
    </row>
    <row r="70" spans="1:13" s="456" customFormat="1" ht="13.15" customHeight="1" x14ac:dyDescent="0.2">
      <c r="A70" s="594" t="s">
        <v>349</v>
      </c>
      <c r="B70" s="594"/>
      <c r="C70" s="665">
        <v>412</v>
      </c>
      <c r="D70" s="665">
        <v>306</v>
      </c>
      <c r="E70" s="483"/>
    </row>
    <row r="71" spans="1:13" s="456" customFormat="1" x14ac:dyDescent="0.2"/>
    <row r="72" spans="1:13" s="456" customFormat="1" x14ac:dyDescent="0.2"/>
    <row r="73" spans="1:13" s="456" customFormat="1" x14ac:dyDescent="0.2"/>
    <row r="74" spans="1:13" s="456" customFormat="1" x14ac:dyDescent="0.2"/>
    <row r="75" spans="1:13" s="456" customFormat="1" x14ac:dyDescent="0.2">
      <c r="A75" s="678"/>
      <c r="B75" s="678" t="s">
        <v>342</v>
      </c>
      <c r="C75" s="678" t="s">
        <v>358</v>
      </c>
      <c r="D75" s="678" t="s">
        <v>359</v>
      </c>
      <c r="E75" s="678" t="s">
        <v>360</v>
      </c>
    </row>
    <row r="76" spans="1:13" s="456" customFormat="1" x14ac:dyDescent="0.2">
      <c r="A76" s="678">
        <v>1991</v>
      </c>
      <c r="B76" s="678">
        <v>6606</v>
      </c>
      <c r="C76" s="678">
        <v>242</v>
      </c>
      <c r="D76" s="678">
        <v>1305</v>
      </c>
      <c r="E76" s="678">
        <v>5059</v>
      </c>
    </row>
    <row r="77" spans="1:13" s="456" customFormat="1" x14ac:dyDescent="0.2">
      <c r="A77" s="678">
        <v>1992</v>
      </c>
      <c r="B77" s="678">
        <v>6416</v>
      </c>
      <c r="C77" s="678">
        <v>217</v>
      </c>
      <c r="D77" s="678">
        <v>1282</v>
      </c>
      <c r="E77" s="678">
        <v>4917</v>
      </c>
    </row>
    <row r="78" spans="1:13" s="456" customFormat="1" x14ac:dyDescent="0.2">
      <c r="A78" s="678">
        <v>1993</v>
      </c>
      <c r="B78" s="678">
        <v>6201</v>
      </c>
      <c r="C78" s="678">
        <v>196</v>
      </c>
      <c r="D78" s="678">
        <v>1193</v>
      </c>
      <c r="E78" s="678">
        <v>4812</v>
      </c>
    </row>
    <row r="79" spans="1:13" s="456" customFormat="1" x14ac:dyDescent="0.2">
      <c r="A79" s="678">
        <v>1994</v>
      </c>
      <c r="B79" s="678">
        <v>6519</v>
      </c>
      <c r="C79" s="678">
        <v>200</v>
      </c>
      <c r="D79" s="678">
        <v>1266</v>
      </c>
      <c r="E79" s="678">
        <v>5053</v>
      </c>
    </row>
    <row r="80" spans="1:13" s="456" customFormat="1" x14ac:dyDescent="0.2">
      <c r="A80" s="679">
        <v>1995</v>
      </c>
      <c r="B80" s="679">
        <v>6202</v>
      </c>
      <c r="C80" s="678">
        <v>187</v>
      </c>
      <c r="D80" s="678">
        <v>1148</v>
      </c>
      <c r="E80" s="678">
        <v>4867</v>
      </c>
    </row>
    <row r="81" spans="1:5" s="456" customFormat="1" x14ac:dyDescent="0.2">
      <c r="A81" s="679">
        <v>1996</v>
      </c>
      <c r="B81" s="679">
        <v>6266</v>
      </c>
      <c r="C81" s="678">
        <v>190</v>
      </c>
      <c r="D81" s="678">
        <v>1095</v>
      </c>
      <c r="E81" s="678">
        <v>4981</v>
      </c>
    </row>
    <row r="82" spans="1:5" s="456" customFormat="1" x14ac:dyDescent="0.2">
      <c r="A82" s="679">
        <v>1997</v>
      </c>
      <c r="B82" s="679">
        <v>6545</v>
      </c>
      <c r="C82" s="678">
        <v>196</v>
      </c>
      <c r="D82" s="678">
        <v>1138</v>
      </c>
      <c r="E82" s="678">
        <v>5211</v>
      </c>
    </row>
    <row r="83" spans="1:5" s="456" customFormat="1" x14ac:dyDescent="0.2">
      <c r="A83" s="679">
        <v>1998</v>
      </c>
      <c r="B83" s="679">
        <v>6746</v>
      </c>
      <c r="C83" s="678">
        <v>217</v>
      </c>
      <c r="D83" s="678">
        <v>1096</v>
      </c>
      <c r="E83" s="678">
        <v>5433</v>
      </c>
    </row>
    <row r="84" spans="1:5" s="456" customFormat="1" x14ac:dyDescent="0.2">
      <c r="A84" s="679">
        <v>1999</v>
      </c>
      <c r="B84" s="679">
        <v>7272</v>
      </c>
      <c r="C84" s="678">
        <v>222</v>
      </c>
      <c r="D84" s="678">
        <v>1175</v>
      </c>
      <c r="E84" s="678">
        <v>5875</v>
      </c>
    </row>
    <row r="85" spans="1:5" s="456" customFormat="1" x14ac:dyDescent="0.2">
      <c r="A85" s="679">
        <v>2000</v>
      </c>
      <c r="B85" s="679">
        <v>7348</v>
      </c>
      <c r="C85" s="678">
        <v>226</v>
      </c>
      <c r="D85" s="678">
        <v>1159</v>
      </c>
      <c r="E85" s="678">
        <v>5963</v>
      </c>
    </row>
    <row r="86" spans="1:5" s="456" customFormat="1" x14ac:dyDescent="0.2">
      <c r="A86" s="679">
        <v>2001</v>
      </c>
      <c r="B86" s="679">
        <v>7203</v>
      </c>
      <c r="C86" s="678">
        <v>196</v>
      </c>
      <c r="D86" s="678">
        <v>1036</v>
      </c>
      <c r="E86" s="678">
        <v>5971</v>
      </c>
    </row>
    <row r="87" spans="1:5" s="456" customFormat="1" x14ac:dyDescent="0.2">
      <c r="A87" s="679">
        <v>2002</v>
      </c>
      <c r="B87" s="679">
        <v>6816</v>
      </c>
      <c r="C87" s="678">
        <v>182</v>
      </c>
      <c r="D87" s="678">
        <v>960</v>
      </c>
      <c r="E87" s="678">
        <v>5674</v>
      </c>
    </row>
    <row r="88" spans="1:5" s="456" customFormat="1" x14ac:dyDescent="0.2">
      <c r="A88" s="679">
        <v>2003</v>
      </c>
      <c r="B88" s="679">
        <v>6052</v>
      </c>
      <c r="C88" s="678">
        <v>135</v>
      </c>
      <c r="D88" s="678">
        <v>760</v>
      </c>
      <c r="E88" s="678">
        <v>5157</v>
      </c>
    </row>
    <row r="89" spans="1:5" s="456" customFormat="1" x14ac:dyDescent="0.2">
      <c r="A89" s="679">
        <v>2004</v>
      </c>
      <c r="B89" s="679">
        <v>6081</v>
      </c>
      <c r="C89" s="678">
        <v>156</v>
      </c>
      <c r="D89" s="678">
        <v>706</v>
      </c>
      <c r="E89" s="678">
        <v>5219</v>
      </c>
    </row>
    <row r="90" spans="1:5" s="456" customFormat="1" x14ac:dyDescent="0.2">
      <c r="A90" s="679">
        <v>2005</v>
      </c>
      <c r="B90" s="679">
        <v>6507</v>
      </c>
      <c r="C90" s="678">
        <v>165</v>
      </c>
      <c r="D90" s="678">
        <v>764</v>
      </c>
      <c r="E90" s="678">
        <v>5578</v>
      </c>
    </row>
    <row r="91" spans="1:5" s="456" customFormat="1" x14ac:dyDescent="0.2">
      <c r="A91" s="679">
        <v>2006</v>
      </c>
      <c r="B91" s="679">
        <v>6731</v>
      </c>
      <c r="C91" s="678">
        <v>141</v>
      </c>
      <c r="D91" s="678">
        <v>769</v>
      </c>
      <c r="E91" s="678">
        <v>5821</v>
      </c>
    </row>
    <row r="92" spans="1:5" s="456" customFormat="1" x14ac:dyDescent="0.2">
      <c r="A92" s="679">
        <v>2007</v>
      </c>
      <c r="B92" s="679">
        <v>6785</v>
      </c>
      <c r="C92" s="678">
        <v>154</v>
      </c>
      <c r="D92" s="678">
        <v>744</v>
      </c>
      <c r="E92" s="678">
        <v>5887</v>
      </c>
    </row>
    <row r="93" spans="1:5" s="456" customFormat="1" x14ac:dyDescent="0.2">
      <c r="A93" s="678">
        <v>2008</v>
      </c>
      <c r="B93" s="678">
        <v>6567</v>
      </c>
      <c r="C93" s="678">
        <v>143</v>
      </c>
      <c r="D93" s="678">
        <v>767</v>
      </c>
      <c r="E93" s="678">
        <v>5657</v>
      </c>
    </row>
    <row r="94" spans="1:5" s="456" customFormat="1" x14ac:dyDescent="0.2">
      <c r="A94" s="678">
        <v>2009</v>
      </c>
      <c r="B94" s="678">
        <v>6258</v>
      </c>
      <c r="C94" s="678">
        <v>138</v>
      </c>
      <c r="D94" s="678">
        <v>790</v>
      </c>
      <c r="E94" s="678">
        <v>5330</v>
      </c>
    </row>
    <row r="95" spans="1:5" s="456" customFormat="1" x14ac:dyDescent="0.2">
      <c r="A95" s="678">
        <v>2010</v>
      </c>
      <c r="B95" s="678">
        <v>6148</v>
      </c>
      <c r="C95" s="678">
        <v>113</v>
      </c>
      <c r="D95" s="678">
        <v>691</v>
      </c>
      <c r="E95" s="678">
        <v>5344</v>
      </c>
    </row>
    <row r="96" spans="1:5" s="456" customFormat="1" x14ac:dyDescent="0.2">
      <c r="A96" s="678">
        <v>2011</v>
      </c>
      <c r="B96" s="678">
        <v>6027</v>
      </c>
      <c r="C96" s="678">
        <v>125</v>
      </c>
      <c r="D96" s="678">
        <v>666</v>
      </c>
      <c r="E96" s="678">
        <v>5236</v>
      </c>
    </row>
    <row r="97" spans="1:5" s="456" customFormat="1" x14ac:dyDescent="0.2">
      <c r="A97" s="678"/>
      <c r="B97" s="678"/>
      <c r="C97" s="678"/>
      <c r="D97" s="678"/>
      <c r="E97" s="678"/>
    </row>
    <row r="98" spans="1:5" s="456" customFormat="1" x14ac:dyDescent="0.2"/>
    <row r="99" spans="1:5" s="456" customFormat="1" x14ac:dyDescent="0.2"/>
    <row r="100" spans="1:5" s="456" customFormat="1" x14ac:dyDescent="0.2"/>
    <row r="101" spans="1:5" s="456" customFormat="1" x14ac:dyDescent="0.2"/>
    <row r="102" spans="1:5" s="456" customFormat="1" x14ac:dyDescent="0.2"/>
    <row r="103" spans="1:5" s="456" customFormat="1" x14ac:dyDescent="0.2"/>
    <row r="104" spans="1:5" s="456" customFormat="1" x14ac:dyDescent="0.2"/>
    <row r="105" spans="1:5" s="456" customFormat="1" x14ac:dyDescent="0.2"/>
    <row r="106" spans="1:5" s="456" customFormat="1" x14ac:dyDescent="0.2"/>
    <row r="107" spans="1:5" s="456" customFormat="1" x14ac:dyDescent="0.2"/>
    <row r="108" spans="1:5" s="456" customFormat="1" x14ac:dyDescent="0.2"/>
    <row r="109" spans="1:5" s="456" customFormat="1" x14ac:dyDescent="0.2"/>
    <row r="110" spans="1:5" s="456" customFormat="1" x14ac:dyDescent="0.2"/>
    <row r="111" spans="1:5" s="456" customFormat="1" x14ac:dyDescent="0.2"/>
    <row r="112" spans="1:5" s="456" customFormat="1" x14ac:dyDescent="0.2"/>
    <row r="113" s="456" customFormat="1" x14ac:dyDescent="0.2"/>
    <row r="114" s="456" customFormat="1" x14ac:dyDescent="0.2"/>
    <row r="115" s="456" customFormat="1" x14ac:dyDescent="0.2"/>
    <row r="116" s="456" customFormat="1" x14ac:dyDescent="0.2"/>
    <row r="117" s="456" customFormat="1" x14ac:dyDescent="0.2"/>
    <row r="118" s="456" customFormat="1" x14ac:dyDescent="0.2"/>
    <row r="119" s="456" customFormat="1" x14ac:dyDescent="0.2"/>
    <row r="120" s="456" customFormat="1" x14ac:dyDescent="0.2"/>
    <row r="121" s="456" customFormat="1" x14ac:dyDescent="0.2"/>
    <row r="122" s="456" customFormat="1" x14ac:dyDescent="0.2"/>
    <row r="123" s="456" customFormat="1" x14ac:dyDescent="0.2"/>
    <row r="124" s="456" customFormat="1" x14ac:dyDescent="0.2"/>
    <row r="125" s="456" customFormat="1" x14ac:dyDescent="0.2"/>
    <row r="126" s="456" customFormat="1" x14ac:dyDescent="0.2"/>
    <row r="127" s="456" customFormat="1" x14ac:dyDescent="0.2"/>
    <row r="128" s="456" customFormat="1" x14ac:dyDescent="0.2"/>
    <row r="129" spans="1:34" s="456" customFormat="1" x14ac:dyDescent="0.2"/>
    <row r="130" spans="1:34" s="456" customFormat="1" x14ac:dyDescent="0.2"/>
    <row r="131" spans="1:34" s="456" customFormat="1" x14ac:dyDescent="0.2"/>
    <row r="132" spans="1:34" s="456" customFormat="1" x14ac:dyDescent="0.2"/>
    <row r="133" spans="1:34" s="456" customFormat="1" x14ac:dyDescent="0.2"/>
    <row r="134" spans="1:34" s="456" customFormat="1" x14ac:dyDescent="0.2"/>
    <row r="135" spans="1:34" s="456" customFormat="1" x14ac:dyDescent="0.2"/>
    <row r="136" spans="1:34" s="456" customFormat="1" x14ac:dyDescent="0.2"/>
    <row r="137" spans="1:34" s="456" customFormat="1" x14ac:dyDescent="0.2"/>
    <row r="138" spans="1:34" s="456" customFormat="1" x14ac:dyDescent="0.2"/>
    <row r="139" spans="1:34" s="456" customFormat="1" x14ac:dyDescent="0.2"/>
    <row r="140" spans="1:34" s="456" customFormat="1" x14ac:dyDescent="0.2"/>
    <row r="141" spans="1:34" s="456" customFormat="1" x14ac:dyDescent="0.2"/>
    <row r="142" spans="1:34" s="456" customFormat="1" x14ac:dyDescent="0.2"/>
    <row r="143" spans="1:34" s="456" customFormat="1" x14ac:dyDescent="0.2"/>
    <row r="144" spans="1:34" x14ac:dyDescent="0.2">
      <c r="A144" s="45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row>
    <row r="145" spans="1:34" x14ac:dyDescent="0.2">
      <c r="A145" s="45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row>
    <row r="146" spans="1:34" x14ac:dyDescent="0.2">
      <c r="A146" s="45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row>
    <row r="147" spans="1:34" x14ac:dyDescent="0.2">
      <c r="A147" s="45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456"/>
      <c r="AG147" s="456"/>
      <c r="AH147" s="456"/>
    </row>
    <row r="148" spans="1:34" x14ac:dyDescent="0.2">
      <c r="A148" s="45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56"/>
      <c r="AG148" s="456"/>
      <c r="AH148" s="456"/>
    </row>
    <row r="149" spans="1:34" x14ac:dyDescent="0.2">
      <c r="A149" s="45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56"/>
      <c r="AG149" s="456"/>
      <c r="AH149" s="456"/>
    </row>
    <row r="150" spans="1:34" x14ac:dyDescent="0.2">
      <c r="A150" s="45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6"/>
      <c r="AG150" s="456"/>
      <c r="AH150" s="456"/>
    </row>
    <row r="151" spans="1:34" x14ac:dyDescent="0.2">
      <c r="A151" s="45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row>
    <row r="152" spans="1:34" x14ac:dyDescent="0.2">
      <c r="A152" s="45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456"/>
    </row>
    <row r="153" spans="1:34" x14ac:dyDescent="0.2">
      <c r="A153" s="45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row>
    <row r="154" spans="1:34" x14ac:dyDescent="0.2">
      <c r="A154" s="45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6"/>
      <c r="AF154" s="456"/>
      <c r="AG154" s="456"/>
      <c r="AH154" s="456"/>
    </row>
    <row r="155" spans="1:34" x14ac:dyDescent="0.2">
      <c r="A155" s="45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6"/>
      <c r="AF155" s="456"/>
      <c r="AG155" s="456"/>
      <c r="AH155" s="456"/>
    </row>
    <row r="156" spans="1:34" x14ac:dyDescent="0.2">
      <c r="A156" s="45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row>
    <row r="157" spans="1:34" x14ac:dyDescent="0.2">
      <c r="A157" s="45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row>
    <row r="158" spans="1:34" x14ac:dyDescent="0.2">
      <c r="A158" s="45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row>
    <row r="159" spans="1:34" x14ac:dyDescent="0.2">
      <c r="A159" s="45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row>
    <row r="160" spans="1:34" x14ac:dyDescent="0.2">
      <c r="A160" s="45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row>
    <row r="161" spans="1:34" x14ac:dyDescent="0.2">
      <c r="A161" s="45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row>
    <row r="162" spans="1:34" x14ac:dyDescent="0.2">
      <c r="A162" s="45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row>
    <row r="163" spans="1:34" x14ac:dyDescent="0.2">
      <c r="A163" s="45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row>
    <row r="164" spans="1:34" x14ac:dyDescent="0.2">
      <c r="A164" s="45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row>
    <row r="165" spans="1:34" x14ac:dyDescent="0.2">
      <c r="A165" s="45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row>
    <row r="166" spans="1:34" x14ac:dyDescent="0.2">
      <c r="A166" s="45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row>
    <row r="167" spans="1:34" x14ac:dyDescent="0.2">
      <c r="A167" s="45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row>
    <row r="168" spans="1:34" x14ac:dyDescent="0.2">
      <c r="A168" s="45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6"/>
      <c r="AF168" s="456"/>
      <c r="AG168" s="456"/>
      <c r="AH168" s="456"/>
    </row>
    <row r="169" spans="1:34" x14ac:dyDescent="0.2">
      <c r="A169" s="45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row>
    <row r="170" spans="1:34" x14ac:dyDescent="0.2">
      <c r="A170" s="45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456"/>
      <c r="AG170" s="456"/>
      <c r="AH170" s="456"/>
    </row>
    <row r="171" spans="1:34" x14ac:dyDescent="0.2">
      <c r="A171" s="45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row>
    <row r="172" spans="1:34" x14ac:dyDescent="0.2">
      <c r="A172" s="45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row>
    <row r="173" spans="1:34" x14ac:dyDescent="0.2">
      <c r="A173" s="45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row>
    <row r="174" spans="1:34" x14ac:dyDescent="0.2">
      <c r="A174" s="45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456"/>
      <c r="AG174" s="456"/>
      <c r="AH174" s="456"/>
    </row>
    <row r="175" spans="1:34" x14ac:dyDescent="0.2">
      <c r="A175" s="45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row>
    <row r="176" spans="1:34" x14ac:dyDescent="0.2">
      <c r="A176" s="45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row>
    <row r="177" spans="1:34" x14ac:dyDescent="0.2">
      <c r="A177" s="45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456"/>
      <c r="AG177" s="456"/>
      <c r="AH177" s="456"/>
    </row>
    <row r="178" spans="1:34" x14ac:dyDescent="0.2">
      <c r="A178" s="45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row>
    <row r="179" spans="1:34" x14ac:dyDescent="0.2">
      <c r="A179" s="45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456"/>
      <c r="AG179" s="456"/>
      <c r="AH179" s="456"/>
    </row>
    <row r="180" spans="1:34" x14ac:dyDescent="0.2">
      <c r="A180" s="45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456"/>
      <c r="AG180" s="456"/>
      <c r="AH180" s="456"/>
    </row>
    <row r="181" spans="1:34" x14ac:dyDescent="0.2">
      <c r="A181" s="45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456"/>
      <c r="AG181" s="456"/>
      <c r="AH181" s="456"/>
    </row>
    <row r="182" spans="1:34" x14ac:dyDescent="0.2">
      <c r="A182" s="45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456"/>
      <c r="AG182" s="456"/>
      <c r="AH182" s="456"/>
    </row>
    <row r="183" spans="1:34" x14ac:dyDescent="0.2">
      <c r="A183" s="45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456"/>
      <c r="AG183" s="456"/>
      <c r="AH183" s="456"/>
    </row>
    <row r="184" spans="1:34" x14ac:dyDescent="0.2">
      <c r="A184" s="45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row>
    <row r="185" spans="1:34" x14ac:dyDescent="0.2">
      <c r="A185" s="45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456"/>
      <c r="AG185" s="456"/>
      <c r="AH185" s="456"/>
    </row>
    <row r="186" spans="1:34" x14ac:dyDescent="0.2">
      <c r="A186" s="45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456"/>
      <c r="AG186" s="456"/>
      <c r="AH186" s="456"/>
    </row>
    <row r="187" spans="1:34" x14ac:dyDescent="0.2">
      <c r="A187" s="45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456"/>
      <c r="AG187" s="456"/>
      <c r="AH187" s="456"/>
    </row>
    <row r="188" spans="1:34" x14ac:dyDescent="0.2">
      <c r="A188" s="45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row>
    <row r="189" spans="1:34" x14ac:dyDescent="0.2">
      <c r="A189" s="45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row>
    <row r="190" spans="1:34" x14ac:dyDescent="0.2">
      <c r="A190" s="45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456"/>
      <c r="AG190" s="456"/>
      <c r="AH190" s="456"/>
    </row>
    <row r="191" spans="1:34" x14ac:dyDescent="0.2">
      <c r="A191" s="45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456"/>
      <c r="AG191" s="456"/>
      <c r="AH191" s="456"/>
    </row>
    <row r="192" spans="1:34" x14ac:dyDescent="0.2">
      <c r="A192" s="45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456"/>
      <c r="AG192" s="456"/>
      <c r="AH192" s="456"/>
    </row>
    <row r="193" spans="1:34" x14ac:dyDescent="0.2">
      <c r="A193" s="45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456"/>
      <c r="AG193" s="456"/>
      <c r="AH193" s="456"/>
    </row>
    <row r="194" spans="1:34" x14ac:dyDescent="0.2">
      <c r="A194" s="45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row>
    <row r="195" spans="1:34" x14ac:dyDescent="0.2">
      <c r="A195" s="45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row>
    <row r="196" spans="1:34" x14ac:dyDescent="0.2">
      <c r="A196" s="45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row>
    <row r="197" spans="1:34" x14ac:dyDescent="0.2">
      <c r="A197" s="45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row>
    <row r="198" spans="1:34" x14ac:dyDescent="0.2">
      <c r="A198" s="45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row>
    <row r="199" spans="1:34" x14ac:dyDescent="0.2">
      <c r="A199" s="45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row>
    <row r="200" spans="1:34" x14ac:dyDescent="0.2">
      <c r="A200" s="45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row>
    <row r="201" spans="1:34" x14ac:dyDescent="0.2">
      <c r="A201" s="45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row>
    <row r="202" spans="1:34" x14ac:dyDescent="0.2">
      <c r="A202" s="45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row>
    <row r="203" spans="1:34" x14ac:dyDescent="0.2">
      <c r="A203" s="45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row>
    <row r="204" spans="1:34" x14ac:dyDescent="0.2">
      <c r="A204" s="45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row>
    <row r="205" spans="1:34" x14ac:dyDescent="0.2">
      <c r="A205" s="45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row>
    <row r="206" spans="1:34" x14ac:dyDescent="0.2">
      <c r="A206" s="45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row>
    <row r="207" spans="1:34" x14ac:dyDescent="0.2">
      <c r="A207" s="45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row>
    <row r="208" spans="1:34" x14ac:dyDescent="0.2">
      <c r="A208" s="45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row>
    <row r="209" spans="1:34" x14ac:dyDescent="0.2">
      <c r="A209" s="45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row>
    <row r="210" spans="1:34" x14ac:dyDescent="0.2">
      <c r="A210" s="45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row>
    <row r="211" spans="1:34" x14ac:dyDescent="0.2">
      <c r="A211" s="45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row>
    <row r="212" spans="1:34" x14ac:dyDescent="0.2">
      <c r="A212" s="45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row>
    <row r="213" spans="1:34" x14ac:dyDescent="0.2">
      <c r="A213" s="45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row>
    <row r="214" spans="1:34" x14ac:dyDescent="0.2">
      <c r="A214" s="45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row>
    <row r="215" spans="1:34" x14ac:dyDescent="0.2">
      <c r="A215" s="45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row>
    <row r="216" spans="1:34" x14ac:dyDescent="0.2">
      <c r="A216" s="45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row>
    <row r="217" spans="1:34" x14ac:dyDescent="0.2">
      <c r="A217" s="45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row>
    <row r="218" spans="1:34" x14ac:dyDescent="0.2">
      <c r="A218" s="45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row>
    <row r="219" spans="1:34" x14ac:dyDescent="0.2">
      <c r="A219" s="45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row>
    <row r="220" spans="1:34" x14ac:dyDescent="0.2">
      <c r="A220" s="45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row>
    <row r="221" spans="1:34" x14ac:dyDescent="0.2">
      <c r="A221" s="45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row>
    <row r="222" spans="1:34" x14ac:dyDescent="0.2">
      <c r="A222" s="45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row>
    <row r="223" spans="1:34" x14ac:dyDescent="0.2">
      <c r="A223" s="45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row>
    <row r="224" spans="1:34" x14ac:dyDescent="0.2">
      <c r="A224" s="45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row>
    <row r="225" spans="1:34" x14ac:dyDescent="0.2">
      <c r="A225" s="45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row>
    <row r="226" spans="1:34" x14ac:dyDescent="0.2">
      <c r="A226" s="45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row>
    <row r="227" spans="1:34" x14ac:dyDescent="0.2">
      <c r="A227" s="45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row>
    <row r="228" spans="1:34" x14ac:dyDescent="0.2">
      <c r="A228" s="45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row>
    <row r="229" spans="1:34" x14ac:dyDescent="0.2">
      <c r="A229" s="45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row>
    <row r="230" spans="1:34" x14ac:dyDescent="0.2">
      <c r="A230" s="45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row>
    <row r="231" spans="1:34" x14ac:dyDescent="0.2">
      <c r="A231" s="45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row>
    <row r="232" spans="1:34" x14ac:dyDescent="0.2">
      <c r="A232" s="45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row>
    <row r="233" spans="1:34" x14ac:dyDescent="0.2">
      <c r="A233" s="45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row>
    <row r="234" spans="1:34" x14ac:dyDescent="0.2">
      <c r="A234" s="45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row>
    <row r="235" spans="1:34" x14ac:dyDescent="0.2">
      <c r="A235" s="45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row>
    <row r="236" spans="1:34" x14ac:dyDescent="0.2">
      <c r="A236" s="45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row>
    <row r="237" spans="1:34" x14ac:dyDescent="0.2">
      <c r="A237" s="45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row>
    <row r="238" spans="1:34" x14ac:dyDescent="0.2">
      <c r="A238" s="45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row>
    <row r="239" spans="1:34" x14ac:dyDescent="0.2">
      <c r="A239" s="45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row>
    <row r="240" spans="1:34" x14ac:dyDescent="0.2">
      <c r="A240" s="45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row>
    <row r="241" spans="1:34" x14ac:dyDescent="0.2">
      <c r="A241" s="45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row>
    <row r="242" spans="1:34" x14ac:dyDescent="0.2">
      <c r="A242" s="45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row>
    <row r="243" spans="1:34" x14ac:dyDescent="0.2">
      <c r="A243" s="45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row>
    <row r="244" spans="1:34" x14ac:dyDescent="0.2">
      <c r="A244" s="45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row>
    <row r="245" spans="1:34" x14ac:dyDescent="0.2">
      <c r="A245" s="45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row>
    <row r="246" spans="1:34" x14ac:dyDescent="0.2">
      <c r="A246" s="45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row>
    <row r="247" spans="1:34" x14ac:dyDescent="0.2">
      <c r="A247" s="45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row>
    <row r="248" spans="1:34" x14ac:dyDescent="0.2">
      <c r="A248" s="45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row>
    <row r="249" spans="1:34" x14ac:dyDescent="0.2">
      <c r="A249" s="45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row>
    <row r="250" spans="1:34" x14ac:dyDescent="0.2">
      <c r="A250" s="45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row>
    <row r="251" spans="1:34" x14ac:dyDescent="0.2">
      <c r="A251" s="45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row>
    <row r="252" spans="1:34" x14ac:dyDescent="0.2">
      <c r="A252" s="45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row>
    <row r="253" spans="1:34" x14ac:dyDescent="0.2">
      <c r="A253" s="45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row>
    <row r="254" spans="1:34" x14ac:dyDescent="0.2">
      <c r="A254" s="45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row>
    <row r="255" spans="1:34" x14ac:dyDescent="0.2">
      <c r="A255" s="45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row>
    <row r="256" spans="1:34" x14ac:dyDescent="0.2">
      <c r="A256" s="45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row>
    <row r="257" spans="1:34" x14ac:dyDescent="0.2">
      <c r="A257" s="45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row>
    <row r="258" spans="1:34" x14ac:dyDescent="0.2">
      <c r="A258" s="45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row>
    <row r="259" spans="1:34" x14ac:dyDescent="0.2">
      <c r="A259" s="45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row>
    <row r="260" spans="1:34" x14ac:dyDescent="0.2">
      <c r="A260" s="45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row>
    <row r="261" spans="1:34" x14ac:dyDescent="0.2">
      <c r="A261" s="45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row>
    <row r="262" spans="1:34" x14ac:dyDescent="0.2">
      <c r="A262" s="45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row>
    <row r="263" spans="1:34" x14ac:dyDescent="0.2">
      <c r="A263" s="45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row>
    <row r="264" spans="1:34" x14ac:dyDescent="0.2">
      <c r="A264" s="45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row>
    <row r="265" spans="1:34" x14ac:dyDescent="0.2">
      <c r="A265" s="45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row>
    <row r="266" spans="1:34" x14ac:dyDescent="0.2">
      <c r="A266" s="45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row>
    <row r="267" spans="1:34" x14ac:dyDescent="0.2">
      <c r="A267" s="456"/>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6"/>
    </row>
    <row r="268" spans="1:34" x14ac:dyDescent="0.2">
      <c r="A268" s="456"/>
      <c r="B268" s="456"/>
      <c r="C268" s="456"/>
      <c r="D268" s="456"/>
      <c r="E268" s="456"/>
      <c r="F268" s="456"/>
      <c r="G268" s="456"/>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6"/>
      <c r="AF268" s="456"/>
      <c r="AG268" s="456"/>
      <c r="AH268" s="456"/>
    </row>
    <row r="269" spans="1:34" x14ac:dyDescent="0.2">
      <c r="A269" s="456"/>
      <c r="B269" s="456"/>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6"/>
      <c r="AF269" s="456"/>
      <c r="AG269" s="456"/>
      <c r="AH269" s="456"/>
    </row>
    <row r="270" spans="1:34" x14ac:dyDescent="0.2">
      <c r="A270" s="456"/>
      <c r="B270" s="456"/>
      <c r="C270" s="456"/>
      <c r="D270" s="456"/>
      <c r="E270" s="456"/>
      <c r="F270" s="456"/>
      <c r="G270" s="456"/>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6"/>
      <c r="AF270" s="456"/>
      <c r="AG270" s="456"/>
      <c r="AH270" s="456"/>
    </row>
    <row r="271" spans="1:34" x14ac:dyDescent="0.2">
      <c r="A271" s="456"/>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6"/>
      <c r="AF271" s="456"/>
      <c r="AG271" s="456"/>
      <c r="AH271" s="456"/>
    </row>
    <row r="272" spans="1:34" x14ac:dyDescent="0.2">
      <c r="A272" s="456"/>
      <c r="B272" s="456"/>
      <c r="C272" s="456"/>
      <c r="D272" s="456"/>
      <c r="E272" s="456"/>
      <c r="F272" s="456"/>
      <c r="G272" s="456"/>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6"/>
      <c r="AF272" s="456"/>
      <c r="AG272" s="456"/>
      <c r="AH272" s="456"/>
    </row>
    <row r="273" spans="1:34" x14ac:dyDescent="0.2">
      <c r="A273" s="456"/>
      <c r="B273" s="456"/>
      <c r="C273" s="456"/>
      <c r="D273" s="456"/>
      <c r="E273" s="456"/>
      <c r="F273" s="456"/>
      <c r="G273" s="456"/>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6"/>
      <c r="AF273" s="456"/>
      <c r="AG273" s="456"/>
      <c r="AH273" s="456"/>
    </row>
    <row r="274" spans="1:34" x14ac:dyDescent="0.2">
      <c r="A274" s="456"/>
      <c r="B274" s="456"/>
      <c r="C274" s="456"/>
      <c r="D274" s="456"/>
      <c r="E274" s="456"/>
      <c r="F274" s="456"/>
      <c r="G274" s="456"/>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6"/>
      <c r="AF274" s="456"/>
      <c r="AG274" s="456"/>
      <c r="AH274" s="456"/>
    </row>
    <row r="275" spans="1:34" x14ac:dyDescent="0.2">
      <c r="A275" s="456"/>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6"/>
      <c r="AF275" s="456"/>
      <c r="AG275" s="456"/>
      <c r="AH275" s="456"/>
    </row>
    <row r="276" spans="1:34" x14ac:dyDescent="0.2">
      <c r="A276" s="456"/>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6"/>
      <c r="AF276" s="456"/>
      <c r="AG276" s="456"/>
      <c r="AH276" s="456"/>
    </row>
    <row r="277" spans="1:34" x14ac:dyDescent="0.2">
      <c r="A277" s="456"/>
      <c r="B277" s="456"/>
      <c r="C277" s="456"/>
      <c r="D277" s="456"/>
      <c r="E277" s="456"/>
      <c r="F277" s="456"/>
      <c r="G277" s="456"/>
      <c r="H277" s="456"/>
      <c r="I277" s="456"/>
      <c r="J277" s="456"/>
      <c r="K277" s="456"/>
      <c r="L277" s="456"/>
      <c r="M277" s="456"/>
      <c r="N277" s="456"/>
      <c r="O277" s="456"/>
    </row>
    <row r="278" spans="1:34" x14ac:dyDescent="0.2">
      <c r="A278" s="456"/>
      <c r="B278" s="456"/>
      <c r="C278" s="456"/>
      <c r="D278" s="456"/>
      <c r="E278" s="456"/>
      <c r="F278" s="456"/>
      <c r="G278" s="456"/>
      <c r="H278" s="456"/>
      <c r="I278" s="456"/>
      <c r="J278" s="456"/>
      <c r="K278" s="456"/>
      <c r="L278" s="456"/>
      <c r="M278" s="456"/>
      <c r="N278" s="456"/>
      <c r="O278" s="456"/>
    </row>
    <row r="279" spans="1:34" x14ac:dyDescent="0.2">
      <c r="A279" s="456"/>
      <c r="B279" s="456"/>
      <c r="C279" s="456"/>
      <c r="D279" s="456"/>
      <c r="E279" s="456"/>
      <c r="F279" s="456"/>
      <c r="G279" s="456"/>
      <c r="H279" s="456"/>
      <c r="I279" s="456"/>
      <c r="J279" s="456"/>
      <c r="K279" s="456"/>
      <c r="L279" s="456"/>
      <c r="M279" s="456"/>
      <c r="N279" s="456"/>
      <c r="O279" s="456"/>
    </row>
    <row r="280" spans="1:34" x14ac:dyDescent="0.2">
      <c r="A280" s="456"/>
      <c r="B280" s="456"/>
      <c r="C280" s="456"/>
      <c r="D280" s="456"/>
      <c r="E280" s="456"/>
      <c r="F280" s="456"/>
      <c r="G280" s="456"/>
      <c r="H280" s="456"/>
      <c r="I280" s="456"/>
      <c r="J280" s="456"/>
    </row>
  </sheetData>
  <mergeCells count="17">
    <mergeCell ref="A60:D64"/>
    <mergeCell ref="A67:B67"/>
    <mergeCell ref="A68:B68"/>
    <mergeCell ref="A69:B69"/>
    <mergeCell ref="A70:B70"/>
    <mergeCell ref="A43:B43"/>
    <mergeCell ref="A44:B44"/>
    <mergeCell ref="A45:B45"/>
    <mergeCell ref="A47:D50"/>
    <mergeCell ref="A51:D55"/>
    <mergeCell ref="A56:D59"/>
    <mergeCell ref="M6:S6"/>
    <mergeCell ref="M11:S11"/>
    <mergeCell ref="P20:S20"/>
    <mergeCell ref="B25:E25"/>
    <mergeCell ref="F25:J25"/>
    <mergeCell ref="A42:B42"/>
  </mergeCells>
  <pageMargins left="0.75" right="0.75" top="1" bottom="1" header="0.4921259845" footer="0.492125984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173"/>
  <sheetViews>
    <sheetView topLeftCell="A7" zoomScale="80" zoomScaleNormal="80" workbookViewId="0">
      <selection activeCell="R29" sqref="R29"/>
    </sheetView>
  </sheetViews>
  <sheetFormatPr defaultColWidth="11.42578125" defaultRowHeight="12.75" x14ac:dyDescent="0.2"/>
  <cols>
    <col min="1" max="1" width="27.140625" bestFit="1" customWidth="1"/>
    <col min="2" max="2" width="5.5703125" hidden="1" customWidth="1"/>
    <col min="3" max="3" width="8.42578125" bestFit="1" customWidth="1"/>
    <col min="4" max="11" width="10" bestFit="1" customWidth="1"/>
  </cols>
  <sheetData>
    <row r="1" spans="1:26" ht="26.25" customHeight="1" x14ac:dyDescent="0.2">
      <c r="A1" s="602" t="s">
        <v>390</v>
      </c>
      <c r="B1" s="603"/>
      <c r="C1" s="603"/>
      <c r="D1" s="603"/>
      <c r="E1" s="603"/>
      <c r="F1" s="603"/>
      <c r="G1" s="603"/>
      <c r="H1" s="603"/>
      <c r="I1" s="603"/>
      <c r="J1" s="603"/>
      <c r="K1" s="99"/>
      <c r="L1" s="99"/>
      <c r="M1" s="99"/>
      <c r="N1" s="99"/>
      <c r="O1" s="99"/>
      <c r="P1" s="7"/>
      <c r="Q1" s="8"/>
      <c r="R1" s="8"/>
      <c r="S1" s="8"/>
      <c r="T1" s="8"/>
      <c r="U1" s="8"/>
      <c r="V1" s="8"/>
      <c r="W1" s="8"/>
      <c r="X1" s="1"/>
      <c r="Y1" s="1"/>
      <c r="Z1" s="1"/>
    </row>
    <row r="2" spans="1:26" x14ac:dyDescent="0.2">
      <c r="A2" s="103" t="s">
        <v>391</v>
      </c>
      <c r="B2" s="103"/>
      <c r="C2" s="103"/>
      <c r="D2" s="103"/>
      <c r="E2" s="103"/>
      <c r="F2" s="44"/>
      <c r="G2" s="44"/>
      <c r="H2" s="44"/>
      <c r="I2" s="44"/>
      <c r="J2" s="44"/>
      <c r="K2" s="100"/>
      <c r="L2" s="100"/>
      <c r="M2" s="100"/>
      <c r="N2" s="100"/>
      <c r="O2" s="100"/>
      <c r="P2" s="9"/>
      <c r="Q2" s="10"/>
      <c r="R2" s="10"/>
      <c r="S2" s="8"/>
      <c r="T2" s="8"/>
      <c r="U2" s="8"/>
      <c r="V2" s="8"/>
      <c r="W2" s="8"/>
      <c r="X2" s="1"/>
      <c r="Y2" s="1"/>
      <c r="Z2" s="1"/>
    </row>
    <row r="3" spans="1:26" x14ac:dyDescent="0.2">
      <c r="A3" s="59" t="s">
        <v>68</v>
      </c>
      <c r="B3" s="59"/>
      <c r="C3" s="59"/>
      <c r="D3" s="59"/>
      <c r="E3" s="59"/>
      <c r="F3" s="60"/>
      <c r="G3" s="60"/>
      <c r="H3" s="60"/>
      <c r="I3" s="60"/>
      <c r="J3" s="60"/>
      <c r="K3" s="60"/>
      <c r="L3" s="60"/>
      <c r="M3" s="60"/>
      <c r="N3" s="60"/>
      <c r="O3" s="60"/>
      <c r="P3" s="9"/>
      <c r="Q3" s="10"/>
      <c r="R3" s="10"/>
      <c r="S3" s="8"/>
      <c r="T3" s="8"/>
      <c r="U3" s="8"/>
      <c r="V3" s="8"/>
      <c r="W3" s="8"/>
      <c r="X3" s="1"/>
      <c r="Y3" s="1"/>
      <c r="Z3" s="1"/>
    </row>
    <row r="4" spans="1:26" s="3" customFormat="1" x14ac:dyDescent="0.2">
      <c r="A4" s="21"/>
      <c r="B4" s="22">
        <v>2000</v>
      </c>
      <c r="C4" s="22">
        <v>2001</v>
      </c>
      <c r="D4" s="22">
        <v>2002</v>
      </c>
      <c r="E4" s="22">
        <v>2003</v>
      </c>
      <c r="F4" s="22">
        <v>2004</v>
      </c>
      <c r="G4" s="22">
        <v>2005</v>
      </c>
      <c r="H4" s="22">
        <v>2006</v>
      </c>
      <c r="I4" s="22">
        <v>2007</v>
      </c>
      <c r="J4" s="22">
        <v>2008</v>
      </c>
      <c r="K4" s="22">
        <v>2009</v>
      </c>
      <c r="L4" s="22">
        <v>2010</v>
      </c>
      <c r="M4" s="22">
        <v>2011</v>
      </c>
      <c r="N4" s="22">
        <v>2012</v>
      </c>
      <c r="O4" s="22">
        <v>2013</v>
      </c>
    </row>
    <row r="5" spans="1:26" s="11" customFormat="1" x14ac:dyDescent="0.2">
      <c r="A5" s="19" t="s">
        <v>5</v>
      </c>
      <c r="B5" s="53">
        <v>142</v>
      </c>
      <c r="C5" s="53">
        <v>132</v>
      </c>
      <c r="D5" s="53">
        <v>117</v>
      </c>
      <c r="E5" s="53">
        <v>91</v>
      </c>
      <c r="F5" s="53">
        <v>100</v>
      </c>
      <c r="G5" s="53">
        <v>108</v>
      </c>
      <c r="H5" s="53">
        <v>84</v>
      </c>
      <c r="I5" s="53">
        <v>106</v>
      </c>
      <c r="J5" s="53">
        <v>83</v>
      </c>
      <c r="K5" s="53">
        <v>72</v>
      </c>
      <c r="L5" s="102">
        <v>63</v>
      </c>
      <c r="M5" s="102">
        <v>73</v>
      </c>
      <c r="N5" s="102"/>
      <c r="O5" s="102"/>
    </row>
    <row r="6" spans="1:26" s="3" customFormat="1" x14ac:dyDescent="0.2">
      <c r="A6" s="19" t="s">
        <v>3</v>
      </c>
      <c r="B6" s="13">
        <v>204</v>
      </c>
      <c r="C6" s="13">
        <v>193</v>
      </c>
      <c r="D6" s="13">
        <v>178</v>
      </c>
      <c r="E6" s="13">
        <v>136</v>
      </c>
      <c r="F6" s="13">
        <v>143</v>
      </c>
      <c r="G6" s="13">
        <v>161</v>
      </c>
      <c r="H6" s="13">
        <v>133</v>
      </c>
      <c r="I6" s="13">
        <v>156</v>
      </c>
      <c r="J6" s="13">
        <v>122</v>
      </c>
      <c r="K6" s="13">
        <v>117</v>
      </c>
      <c r="L6" s="14">
        <v>111</v>
      </c>
      <c r="M6" s="14">
        <v>116</v>
      </c>
      <c r="N6" s="14">
        <v>11</v>
      </c>
      <c r="T6" s="12"/>
    </row>
    <row r="7" spans="1:26" s="3" customFormat="1" x14ac:dyDescent="0.2">
      <c r="A7" s="19" t="s">
        <v>14</v>
      </c>
      <c r="B7" s="14">
        <v>974</v>
      </c>
      <c r="C7" s="14">
        <v>824</v>
      </c>
      <c r="D7" s="14">
        <v>836</v>
      </c>
      <c r="E7" s="14">
        <v>815</v>
      </c>
      <c r="F7" s="14">
        <v>738</v>
      </c>
      <c r="G7" s="14">
        <v>684</v>
      </c>
      <c r="H7" s="14">
        <v>719</v>
      </c>
      <c r="I7" s="14">
        <v>687</v>
      </c>
      <c r="J7" s="14">
        <v>625</v>
      </c>
      <c r="K7" s="14">
        <v>536</v>
      </c>
      <c r="L7" s="14">
        <v>534</v>
      </c>
      <c r="T7" s="12"/>
    </row>
    <row r="8" spans="1:26" s="3" customFormat="1" x14ac:dyDescent="0.2">
      <c r="A8" s="19" t="s">
        <v>6</v>
      </c>
      <c r="B8" s="14">
        <v>1051</v>
      </c>
      <c r="C8" s="14">
        <v>1057</v>
      </c>
      <c r="D8" s="14">
        <v>988</v>
      </c>
      <c r="E8" s="14">
        <v>758</v>
      </c>
      <c r="F8" s="14">
        <v>727</v>
      </c>
      <c r="G8" s="14">
        <v>726</v>
      </c>
      <c r="H8" s="14">
        <v>683</v>
      </c>
      <c r="I8" s="14">
        <v>658</v>
      </c>
      <c r="J8" s="14">
        <v>596</v>
      </c>
      <c r="K8" s="14">
        <v>502</v>
      </c>
      <c r="L8" s="14">
        <v>552</v>
      </c>
      <c r="T8" s="12"/>
    </row>
    <row r="9" spans="1:26" s="3" customFormat="1" x14ac:dyDescent="0.2">
      <c r="A9" s="19" t="s">
        <v>8</v>
      </c>
      <c r="B9" s="14">
        <v>5</v>
      </c>
      <c r="C9" s="14">
        <v>6</v>
      </c>
      <c r="D9" s="14">
        <v>12</v>
      </c>
      <c r="E9" s="14">
        <v>9</v>
      </c>
      <c r="F9" s="14">
        <v>6</v>
      </c>
      <c r="G9" s="14">
        <v>4</v>
      </c>
      <c r="H9" s="14">
        <v>7</v>
      </c>
      <c r="I9" s="14">
        <v>7</v>
      </c>
      <c r="J9" s="14">
        <v>2</v>
      </c>
      <c r="K9" s="14">
        <v>2</v>
      </c>
      <c r="L9" s="14">
        <v>9</v>
      </c>
      <c r="T9" s="12"/>
    </row>
    <row r="10" spans="1:26" s="3" customFormat="1" x14ac:dyDescent="0.2">
      <c r="A10" s="19" t="s">
        <v>9</v>
      </c>
      <c r="B10" s="14">
        <v>168</v>
      </c>
      <c r="C10" s="14">
        <v>169</v>
      </c>
      <c r="D10" s="14">
        <v>129</v>
      </c>
      <c r="E10" s="14">
        <v>158</v>
      </c>
      <c r="F10" s="14">
        <v>137</v>
      </c>
      <c r="G10" s="14">
        <v>103</v>
      </c>
      <c r="H10" s="14">
        <v>129</v>
      </c>
      <c r="I10" s="14">
        <v>123</v>
      </c>
      <c r="J10" s="14">
        <v>107</v>
      </c>
      <c r="K10" s="14">
        <v>95</v>
      </c>
      <c r="L10" s="536" t="s">
        <v>55</v>
      </c>
      <c r="T10" s="12"/>
    </row>
    <row r="11" spans="1:26" s="3" customFormat="1" x14ac:dyDescent="0.2">
      <c r="A11" s="19" t="s">
        <v>10</v>
      </c>
      <c r="B11" s="14">
        <v>581</v>
      </c>
      <c r="C11" s="14">
        <v>607</v>
      </c>
      <c r="D11" s="14">
        <v>561</v>
      </c>
      <c r="E11" s="14">
        <v>548</v>
      </c>
      <c r="F11" s="14">
        <v>478</v>
      </c>
      <c r="G11" s="14">
        <v>510</v>
      </c>
      <c r="H11" s="14">
        <v>434</v>
      </c>
      <c r="I11" s="14">
        <v>449</v>
      </c>
      <c r="J11" s="14">
        <v>380</v>
      </c>
      <c r="K11" s="14">
        <v>287</v>
      </c>
      <c r="L11" s="14">
        <v>282</v>
      </c>
      <c r="T11" s="12"/>
    </row>
    <row r="12" spans="1:26" s="3" customFormat="1" x14ac:dyDescent="0.2"/>
    <row r="13" spans="1:26" s="3" customFormat="1" x14ac:dyDescent="0.2">
      <c r="A13" s="54" t="s">
        <v>392</v>
      </c>
    </row>
    <row r="14" spans="1:26" s="3" customFormat="1" x14ac:dyDescent="0.2">
      <c r="A14" s="54" t="s">
        <v>393</v>
      </c>
    </row>
    <row r="15" spans="1:26" s="3" customFormat="1" x14ac:dyDescent="0.2">
      <c r="A15" s="12"/>
    </row>
    <row r="16" spans="1:26" s="3" customFormat="1" x14ac:dyDescent="0.2">
      <c r="A16" s="57" t="s">
        <v>57</v>
      </c>
      <c r="B16" s="21"/>
      <c r="C16" s="21"/>
      <c r="D16" s="21"/>
      <c r="E16" s="21"/>
      <c r="F16" s="21"/>
      <c r="G16" s="21"/>
      <c r="H16" s="21"/>
      <c r="I16" s="21"/>
      <c r="J16" s="21"/>
      <c r="K16" s="21"/>
      <c r="L16" s="21"/>
      <c r="M16" s="21"/>
      <c r="N16" s="21"/>
      <c r="O16" s="21"/>
    </row>
    <row r="17" spans="1:15" s="3" customFormat="1" x14ac:dyDescent="0.2">
      <c r="A17" s="21"/>
      <c r="B17" s="22">
        <v>2000</v>
      </c>
      <c r="C17" s="22">
        <v>2001</v>
      </c>
      <c r="D17" s="22">
        <v>2002</v>
      </c>
      <c r="E17" s="22">
        <v>2003</v>
      </c>
      <c r="F17" s="22">
        <v>2004</v>
      </c>
      <c r="G17" s="22">
        <v>2005</v>
      </c>
      <c r="H17" s="22">
        <v>2006</v>
      </c>
      <c r="I17" s="22">
        <v>2007</v>
      </c>
      <c r="J17" s="22">
        <v>2008</v>
      </c>
      <c r="K17" s="22">
        <v>2009</v>
      </c>
      <c r="L17" s="22">
        <v>2010</v>
      </c>
      <c r="M17" s="22">
        <v>2011</v>
      </c>
      <c r="N17" s="22">
        <v>2012</v>
      </c>
      <c r="O17" s="22">
        <v>2013</v>
      </c>
    </row>
    <row r="18" spans="1:15" s="3" customFormat="1" x14ac:dyDescent="0.2">
      <c r="A18" s="19" t="s">
        <v>5</v>
      </c>
      <c r="B18" s="53"/>
      <c r="C18" s="53"/>
      <c r="D18" s="53">
        <v>5972781</v>
      </c>
      <c r="E18" s="53">
        <v>5995553</v>
      </c>
      <c r="F18" s="53">
        <v>6016024</v>
      </c>
      <c r="G18" s="53">
        <v>6043161</v>
      </c>
      <c r="H18" s="53">
        <v>6078600</v>
      </c>
      <c r="I18" s="53">
        <v>6117440</v>
      </c>
      <c r="J18" s="53">
        <v>6161600</v>
      </c>
      <c r="K18" s="53">
        <v>6208877</v>
      </c>
      <c r="L18" s="26">
        <v>6251983</v>
      </c>
      <c r="M18" s="26">
        <v>6325740</v>
      </c>
      <c r="N18" s="26">
        <v>6372575</v>
      </c>
      <c r="O18" s="26">
        <v>6404726</v>
      </c>
    </row>
    <row r="19" spans="1:15" s="3" customFormat="1" x14ac:dyDescent="0.2">
      <c r="A19" s="19" t="s">
        <v>3</v>
      </c>
      <c r="B19" s="13"/>
      <c r="C19" s="13"/>
      <c r="D19" s="13">
        <v>10309725</v>
      </c>
      <c r="E19" s="13">
        <v>10355844</v>
      </c>
      <c r="F19" s="13">
        <v>10396421</v>
      </c>
      <c r="G19" s="13">
        <v>10445852</v>
      </c>
      <c r="H19" s="13">
        <v>10511382</v>
      </c>
      <c r="I19" s="13">
        <v>10584534</v>
      </c>
      <c r="J19" s="13">
        <v>10666866</v>
      </c>
      <c r="K19" s="13">
        <v>10753080</v>
      </c>
      <c r="L19" s="3">
        <v>10839905</v>
      </c>
      <c r="M19" s="3">
        <v>11000638</v>
      </c>
      <c r="N19" s="3">
        <v>11094850</v>
      </c>
      <c r="O19" s="3">
        <v>11161642</v>
      </c>
    </row>
    <row r="20" spans="1:15" s="3" customFormat="1" x14ac:dyDescent="0.2">
      <c r="A20" s="19" t="s">
        <v>14</v>
      </c>
      <c r="B20" s="14"/>
      <c r="C20" s="14"/>
      <c r="D20" s="14">
        <v>82440309</v>
      </c>
      <c r="E20" s="14">
        <v>82536680</v>
      </c>
      <c r="F20" s="14">
        <v>82531671</v>
      </c>
      <c r="G20" s="14">
        <v>82500849</v>
      </c>
      <c r="H20" s="14">
        <v>82437995</v>
      </c>
      <c r="I20" s="14">
        <v>82314906</v>
      </c>
      <c r="J20" s="14">
        <v>82217837</v>
      </c>
      <c r="K20" s="14">
        <v>82002356</v>
      </c>
      <c r="L20" s="3">
        <v>81802257</v>
      </c>
      <c r="M20" s="3">
        <v>81751602</v>
      </c>
      <c r="N20" s="3">
        <v>80327900</v>
      </c>
      <c r="O20" s="3">
        <v>80523746</v>
      </c>
    </row>
    <row r="21" spans="1:15" s="3" customFormat="1" x14ac:dyDescent="0.2">
      <c r="A21" s="19" t="s">
        <v>6</v>
      </c>
      <c r="B21" s="14"/>
      <c r="C21" s="14"/>
      <c r="D21" s="14">
        <v>61424036</v>
      </c>
      <c r="E21" s="14">
        <v>61864088</v>
      </c>
      <c r="F21" s="14">
        <v>62292241</v>
      </c>
      <c r="G21" s="14">
        <v>62772870</v>
      </c>
      <c r="H21" s="14">
        <v>63229635</v>
      </c>
      <c r="I21" s="14">
        <v>63645065</v>
      </c>
      <c r="J21" s="14">
        <v>64007193</v>
      </c>
      <c r="K21" s="14">
        <v>64350226</v>
      </c>
      <c r="L21" s="3">
        <v>64658856</v>
      </c>
      <c r="M21" s="3">
        <v>64978721</v>
      </c>
      <c r="N21" s="3">
        <v>65287861</v>
      </c>
      <c r="O21" s="3">
        <v>65578819</v>
      </c>
    </row>
    <row r="22" spans="1:15" s="3" customFormat="1" x14ac:dyDescent="0.2">
      <c r="A22" s="19" t="s">
        <v>8</v>
      </c>
      <c r="B22" s="14"/>
      <c r="C22" s="14"/>
      <c r="D22" s="14">
        <v>444050</v>
      </c>
      <c r="E22" s="14">
        <v>448300</v>
      </c>
      <c r="F22" s="14">
        <v>454960</v>
      </c>
      <c r="G22" s="14">
        <v>461230</v>
      </c>
      <c r="H22" s="14">
        <v>469086</v>
      </c>
      <c r="I22" s="14">
        <v>476187</v>
      </c>
      <c r="J22" s="14">
        <v>483799</v>
      </c>
      <c r="K22" s="14">
        <v>493500</v>
      </c>
      <c r="L22" s="3">
        <v>502066</v>
      </c>
      <c r="M22" s="3">
        <v>511840</v>
      </c>
      <c r="N22" s="3">
        <v>524853</v>
      </c>
      <c r="O22" s="3">
        <v>537039</v>
      </c>
    </row>
    <row r="23" spans="1:15" s="3" customFormat="1" x14ac:dyDescent="0.2">
      <c r="A23" s="19" t="s">
        <v>9</v>
      </c>
      <c r="B23" s="14"/>
      <c r="C23" s="14"/>
      <c r="D23" s="14">
        <v>16105285</v>
      </c>
      <c r="E23" s="14">
        <v>16192572</v>
      </c>
      <c r="F23" s="14">
        <v>16258032</v>
      </c>
      <c r="G23" s="14">
        <v>16305526</v>
      </c>
      <c r="H23" s="14">
        <v>16334210</v>
      </c>
      <c r="I23" s="14">
        <v>16357992</v>
      </c>
      <c r="J23" s="14">
        <v>16405399</v>
      </c>
      <c r="K23" s="14">
        <v>16485787</v>
      </c>
      <c r="L23" s="3">
        <v>16574989</v>
      </c>
      <c r="M23" s="3">
        <v>16655799</v>
      </c>
      <c r="N23" s="3">
        <v>16730348</v>
      </c>
      <c r="O23" s="3">
        <v>16779575</v>
      </c>
    </row>
    <row r="24" spans="1:15" s="3" customFormat="1" x14ac:dyDescent="0.2">
      <c r="A24" s="19" t="s">
        <v>10</v>
      </c>
      <c r="B24" s="14"/>
      <c r="C24" s="14"/>
      <c r="D24" s="14">
        <v>59216138</v>
      </c>
      <c r="E24" s="14">
        <v>59435480</v>
      </c>
      <c r="F24" s="14">
        <v>59697037</v>
      </c>
      <c r="G24" s="14">
        <v>60038695</v>
      </c>
      <c r="H24" s="14">
        <v>60409918</v>
      </c>
      <c r="I24" s="14">
        <v>60781346</v>
      </c>
      <c r="J24" s="14">
        <v>61191951</v>
      </c>
      <c r="K24" s="14">
        <v>61595091</v>
      </c>
      <c r="L24" s="3">
        <v>62510197</v>
      </c>
      <c r="M24" s="3">
        <v>63022532</v>
      </c>
      <c r="N24" s="3">
        <v>63495303</v>
      </c>
      <c r="O24" s="3">
        <v>63896071</v>
      </c>
    </row>
    <row r="25" spans="1:15" s="3" customFormat="1" x14ac:dyDescent="0.2">
      <c r="A25" s="58" t="s">
        <v>58</v>
      </c>
      <c r="D25" s="55"/>
      <c r="E25" s="55"/>
      <c r="F25" s="55"/>
      <c r="G25" s="55"/>
      <c r="H25" s="55"/>
      <c r="I25" s="55"/>
      <c r="J25" s="55"/>
      <c r="K25" s="55"/>
    </row>
    <row r="26" spans="1:15" s="3" customFormat="1" x14ac:dyDescent="0.2"/>
    <row r="27" spans="1:15" s="3" customFormat="1" x14ac:dyDescent="0.2">
      <c r="A27" s="57" t="s">
        <v>69</v>
      </c>
      <c r="B27" s="21"/>
      <c r="C27" s="21"/>
      <c r="D27" s="21"/>
      <c r="E27" s="21"/>
      <c r="F27" s="21"/>
      <c r="G27" s="21"/>
      <c r="H27" s="21"/>
      <c r="I27" s="21"/>
      <c r="J27" s="21"/>
      <c r="K27" s="21"/>
      <c r="L27" s="21"/>
      <c r="M27" s="21"/>
      <c r="N27" s="21"/>
    </row>
    <row r="28" spans="1:15" s="3" customFormat="1" x14ac:dyDescent="0.2">
      <c r="A28" s="21"/>
      <c r="B28" s="22">
        <v>2000</v>
      </c>
      <c r="C28" s="22">
        <v>2001</v>
      </c>
      <c r="D28" s="22">
        <v>2002</v>
      </c>
      <c r="E28" s="22">
        <v>2003</v>
      </c>
      <c r="F28" s="22">
        <v>2004</v>
      </c>
      <c r="G28" s="22">
        <v>2005</v>
      </c>
      <c r="H28" s="22">
        <v>2006</v>
      </c>
      <c r="I28" s="22">
        <v>2007</v>
      </c>
      <c r="J28" s="22">
        <v>2008</v>
      </c>
      <c r="K28" s="22">
        <v>2009</v>
      </c>
      <c r="L28" s="22">
        <v>2010</v>
      </c>
      <c r="M28" s="22">
        <v>2011</v>
      </c>
      <c r="N28" s="22">
        <v>2012</v>
      </c>
    </row>
    <row r="29" spans="1:15" s="3" customFormat="1" x14ac:dyDescent="0.2">
      <c r="A29" s="19" t="s">
        <v>5</v>
      </c>
      <c r="B29" s="53" t="s">
        <v>54</v>
      </c>
      <c r="C29" s="53" t="s">
        <v>54</v>
      </c>
      <c r="D29" s="56">
        <f t="shared" ref="D29:M32" si="0">D5/(D18/1000000)</f>
        <v>19.58886488555331</v>
      </c>
      <c r="E29" s="56">
        <f t="shared" si="0"/>
        <v>15.177916032099123</v>
      </c>
      <c r="F29" s="56">
        <f t="shared" si="0"/>
        <v>16.622274113268166</v>
      </c>
      <c r="G29" s="56">
        <f t="shared" si="0"/>
        <v>17.871441783530177</v>
      </c>
      <c r="H29" s="56">
        <f t="shared" si="0"/>
        <v>13.818971473694601</v>
      </c>
      <c r="I29" s="56">
        <f t="shared" si="0"/>
        <v>17.327509546476957</v>
      </c>
      <c r="J29" s="56">
        <f t="shared" si="0"/>
        <v>13.470527135808881</v>
      </c>
      <c r="K29" s="56">
        <f t="shared" si="0"/>
        <v>11.596299942807693</v>
      </c>
      <c r="L29" s="56">
        <f t="shared" si="0"/>
        <v>10.076802831997464</v>
      </c>
      <c r="M29" s="56">
        <f t="shared" si="0"/>
        <v>11.54015182413441</v>
      </c>
    </row>
    <row r="30" spans="1:15" s="3" customFormat="1" x14ac:dyDescent="0.2">
      <c r="A30" s="19" t="s">
        <v>3</v>
      </c>
      <c r="B30" s="13"/>
      <c r="C30" s="13"/>
      <c r="D30" s="56">
        <f t="shared" si="0"/>
        <v>17.265251982957839</v>
      </c>
      <c r="E30" s="56">
        <f t="shared" si="0"/>
        <v>13.132681411577851</v>
      </c>
      <c r="F30" s="56">
        <f t="shared" si="0"/>
        <v>13.754733479915828</v>
      </c>
      <c r="G30" s="56">
        <f t="shared" si="0"/>
        <v>15.412816494049503</v>
      </c>
      <c r="H30" s="56">
        <f t="shared" si="0"/>
        <v>12.652950867925837</v>
      </c>
      <c r="I30" s="56">
        <f t="shared" si="0"/>
        <v>14.738485416552113</v>
      </c>
      <c r="J30" s="56">
        <f t="shared" si="0"/>
        <v>11.437286265712908</v>
      </c>
      <c r="K30" s="56">
        <f t="shared" si="0"/>
        <v>10.880603510808065</v>
      </c>
      <c r="L30" s="56">
        <f t="shared" si="0"/>
        <v>10.239942139714325</v>
      </c>
      <c r="M30" s="56">
        <f t="shared" si="0"/>
        <v>10.54484294456376</v>
      </c>
    </row>
    <row r="31" spans="1:15" s="3" customFormat="1" x14ac:dyDescent="0.2">
      <c r="A31" s="19" t="s">
        <v>14</v>
      </c>
      <c r="B31" s="14"/>
      <c r="C31" s="14"/>
      <c r="D31" s="56">
        <f t="shared" si="0"/>
        <v>10.140670384920561</v>
      </c>
      <c r="E31" s="56">
        <f t="shared" si="0"/>
        <v>9.8743976617426323</v>
      </c>
      <c r="F31" s="56">
        <f t="shared" si="0"/>
        <v>8.9420217845825505</v>
      </c>
      <c r="G31" s="56">
        <f t="shared" si="0"/>
        <v>8.2908237707953774</v>
      </c>
      <c r="H31" s="56">
        <f t="shared" si="0"/>
        <v>8.7217065383504284</v>
      </c>
      <c r="I31" s="56">
        <f t="shared" si="0"/>
        <v>8.345997503781394</v>
      </c>
      <c r="J31" s="56">
        <f t="shared" si="0"/>
        <v>7.6017567818039291</v>
      </c>
      <c r="K31" s="56">
        <f t="shared" si="0"/>
        <v>6.5363975639919412</v>
      </c>
      <c r="L31" s="56">
        <f t="shared" si="0"/>
        <v>6.5279372426117783</v>
      </c>
    </row>
    <row r="32" spans="1:15" s="3" customFormat="1" x14ac:dyDescent="0.2">
      <c r="A32" s="19" t="s">
        <v>6</v>
      </c>
      <c r="B32" s="14"/>
      <c r="C32" s="14"/>
      <c r="D32" s="56">
        <f t="shared" si="0"/>
        <v>16.084908520176043</v>
      </c>
      <c r="E32" s="56">
        <f t="shared" si="0"/>
        <v>12.252665876202684</v>
      </c>
      <c r="F32" s="56">
        <f t="shared" si="0"/>
        <v>11.670795404519161</v>
      </c>
      <c r="G32" s="56">
        <f t="shared" si="0"/>
        <v>11.565505926365962</v>
      </c>
      <c r="H32" s="56">
        <f t="shared" si="0"/>
        <v>10.801896926971031</v>
      </c>
      <c r="I32" s="56">
        <f t="shared" si="0"/>
        <v>10.338586346011272</v>
      </c>
      <c r="J32" s="56">
        <f t="shared" si="0"/>
        <v>9.311453479923733</v>
      </c>
      <c r="K32" s="56">
        <f t="shared" si="0"/>
        <v>7.8010604034242235</v>
      </c>
      <c r="L32" s="56">
        <f t="shared" si="0"/>
        <v>8.5371136167333361</v>
      </c>
    </row>
    <row r="33" spans="1:29" s="3" customFormat="1" hidden="1" x14ac:dyDescent="0.2">
      <c r="A33" s="19" t="s">
        <v>7</v>
      </c>
      <c r="B33" s="14"/>
      <c r="C33" s="14"/>
      <c r="D33" s="56" t="e">
        <f>#REF!/(#REF!/1000000)</f>
        <v>#REF!</v>
      </c>
      <c r="E33" s="56" t="e">
        <f>#REF!/(#REF!/1000000)</f>
        <v>#REF!</v>
      </c>
      <c r="F33" s="56" t="e">
        <f>#REF!/(#REF!/1000000)</f>
        <v>#REF!</v>
      </c>
      <c r="G33" s="56" t="e">
        <f>#REF!/(#REF!/1000000)</f>
        <v>#REF!</v>
      </c>
      <c r="H33" s="56" t="e">
        <f>#REF!/(#REF!/1000000)</f>
        <v>#REF!</v>
      </c>
      <c r="I33" s="56" t="e">
        <f>#REF!/(#REF!/1000000)</f>
        <v>#REF!</v>
      </c>
      <c r="J33" s="56" t="e">
        <f>#REF!/(#REF!/1000000)</f>
        <v>#REF!</v>
      </c>
      <c r="K33" s="56" t="e">
        <f>#REF!/(#REF!/1000000)</f>
        <v>#REF!</v>
      </c>
      <c r="L33" s="56" t="e">
        <f>#REF!/(#REF!/1000000)</f>
        <v>#REF!</v>
      </c>
    </row>
    <row r="34" spans="1:29" s="3" customFormat="1" x14ac:dyDescent="0.2">
      <c r="A34" s="19" t="s">
        <v>8</v>
      </c>
      <c r="B34" s="14"/>
      <c r="C34" s="14"/>
      <c r="D34" s="56">
        <f t="shared" ref="D34:L36" si="1">D9/(D22/1000000)</f>
        <v>27.02398378560973</v>
      </c>
      <c r="E34" s="56">
        <f t="shared" si="1"/>
        <v>20.075842070042384</v>
      </c>
      <c r="F34" s="56">
        <f t="shared" si="1"/>
        <v>13.187972569017058</v>
      </c>
      <c r="G34" s="56">
        <f t="shared" si="1"/>
        <v>8.672462762613014</v>
      </c>
      <c r="H34" s="56">
        <f t="shared" si="1"/>
        <v>14.922636787284208</v>
      </c>
      <c r="I34" s="56">
        <f t="shared" si="1"/>
        <v>14.700107310783368</v>
      </c>
      <c r="J34" s="56">
        <f t="shared" si="1"/>
        <v>4.1339481892273442</v>
      </c>
      <c r="K34" s="56">
        <f t="shared" si="1"/>
        <v>4.0526849037487338</v>
      </c>
      <c r="L34" s="56">
        <f t="shared" si="1"/>
        <v>17.925930057004457</v>
      </c>
    </row>
    <row r="35" spans="1:29" s="3" customFormat="1" x14ac:dyDescent="0.2">
      <c r="A35" s="19" t="s">
        <v>9</v>
      </c>
      <c r="B35" s="14"/>
      <c r="C35" s="14"/>
      <c r="D35" s="56">
        <f t="shared" si="1"/>
        <v>8.0097930586139903</v>
      </c>
      <c r="E35" s="56">
        <f t="shared" si="1"/>
        <v>9.7575604419112683</v>
      </c>
      <c r="F35" s="56">
        <f t="shared" si="1"/>
        <v>8.4266041547956103</v>
      </c>
      <c r="G35" s="56">
        <f t="shared" si="1"/>
        <v>6.3168768673883928</v>
      </c>
      <c r="H35" s="56">
        <f t="shared" si="1"/>
        <v>7.8975352955545457</v>
      </c>
      <c r="I35" s="56">
        <f t="shared" si="1"/>
        <v>7.5192603101896616</v>
      </c>
      <c r="J35" s="56">
        <f t="shared" si="1"/>
        <v>6.5222430737588279</v>
      </c>
      <c r="K35" s="56">
        <f t="shared" si="1"/>
        <v>5.7625395742405265</v>
      </c>
      <c r="L35" s="537">
        <v>5.8</v>
      </c>
    </row>
    <row r="36" spans="1:29" s="3" customFormat="1" x14ac:dyDescent="0.2">
      <c r="A36" s="19" t="s">
        <v>10</v>
      </c>
      <c r="B36" s="14"/>
      <c r="C36" s="14"/>
      <c r="D36" s="56">
        <f t="shared" si="1"/>
        <v>9.473768789177031</v>
      </c>
      <c r="E36" s="56">
        <f t="shared" si="1"/>
        <v>9.2200820116199953</v>
      </c>
      <c r="F36" s="56">
        <f t="shared" si="1"/>
        <v>8.0070975716935493</v>
      </c>
      <c r="G36" s="56">
        <f t="shared" si="1"/>
        <v>8.4945217413536387</v>
      </c>
      <c r="H36" s="56">
        <f t="shared" si="1"/>
        <v>7.1842507715372168</v>
      </c>
      <c r="I36" s="56">
        <f t="shared" si="1"/>
        <v>7.3871348620677137</v>
      </c>
      <c r="J36" s="56">
        <f t="shared" si="1"/>
        <v>6.2099670592297338</v>
      </c>
      <c r="K36" s="56">
        <f t="shared" si="1"/>
        <v>4.6594622288974294</v>
      </c>
      <c r="L36" s="56">
        <f>L11/(L24/1000000)</f>
        <v>4.5112639782594188</v>
      </c>
      <c r="P36" s="65"/>
    </row>
    <row r="37" spans="1:29" s="3" customFormat="1" hidden="1" x14ac:dyDescent="0.2">
      <c r="A37" s="19" t="s">
        <v>53</v>
      </c>
      <c r="B37" s="14"/>
      <c r="C37" s="14"/>
      <c r="D37" s="56" t="e">
        <f>#REF!/(#REF!/1000000)</f>
        <v>#REF!</v>
      </c>
      <c r="E37" s="56" t="e">
        <f>#REF!/(#REF!/1000000)</f>
        <v>#REF!</v>
      </c>
      <c r="F37" s="56" t="e">
        <f>#REF!/(#REF!/1000000)</f>
        <v>#REF!</v>
      </c>
      <c r="G37" s="56" t="e">
        <f>#REF!/(#REF!/1000000)</f>
        <v>#REF!</v>
      </c>
      <c r="H37" s="56" t="e">
        <f>#REF!/(#REF!/1000000)</f>
        <v>#REF!</v>
      </c>
      <c r="I37" s="56" t="e">
        <f>#REF!/(#REF!/1000000)</f>
        <v>#REF!</v>
      </c>
      <c r="J37" s="56" t="e">
        <f>#REF!/(#REF!/1000000)</f>
        <v>#REF!</v>
      </c>
      <c r="K37" s="56" t="e">
        <f>#REF!/(#REF!/1000000)</f>
        <v>#REF!</v>
      </c>
      <c r="Q37" s="3" t="s">
        <v>394</v>
      </c>
      <c r="R37" s="3">
        <v>8997586</v>
      </c>
      <c r="S37" s="3">
        <v>9111078</v>
      </c>
      <c r="T37" s="3">
        <v>9235085</v>
      </c>
      <c r="U37" s="3">
        <v>9356483</v>
      </c>
    </row>
    <row r="38" spans="1:29" s="3" customFormat="1" hidden="1" x14ac:dyDescent="0.2">
      <c r="A38" s="19" t="s">
        <v>11</v>
      </c>
      <c r="B38" s="26"/>
      <c r="C38" s="26"/>
      <c r="D38" s="56" t="e">
        <f>#REF!/(#REF!/1000000)</f>
        <v>#REF!</v>
      </c>
      <c r="E38" s="56" t="e">
        <f>#REF!/(#REF!/1000000)</f>
        <v>#REF!</v>
      </c>
      <c r="F38" s="56" t="e">
        <f>#REF!/(#REF!/1000000)</f>
        <v>#REF!</v>
      </c>
      <c r="G38" s="56" t="e">
        <f>#REF!/(#REF!/1000000)</f>
        <v>#REF!</v>
      </c>
      <c r="H38" s="56" t="e">
        <f>#REF!/(#REF!/1000000)</f>
        <v>#REF!</v>
      </c>
      <c r="I38" s="56" t="e">
        <f>#REF!/(#REF!/1000000)</f>
        <v>#REF!</v>
      </c>
      <c r="J38" s="56" t="e">
        <f>#REF!/(#REF!/1000000)</f>
        <v>#REF!</v>
      </c>
      <c r="K38" s="56" t="e">
        <f>#REF!/(#REF!/1000000)</f>
        <v>#REF!</v>
      </c>
      <c r="Q38" s="3" t="s">
        <v>395</v>
      </c>
      <c r="R38" s="3">
        <v>4436391</v>
      </c>
      <c r="S38" s="3">
        <v>4469250</v>
      </c>
      <c r="T38" s="3">
        <v>4497617</v>
      </c>
      <c r="U38" s="3" t="s">
        <v>396</v>
      </c>
    </row>
    <row r="39" spans="1:29" s="3" customFormat="1" hidden="1" x14ac:dyDescent="0.2">
      <c r="A39" s="19" t="s">
        <v>15</v>
      </c>
      <c r="B39" s="26"/>
      <c r="C39" s="26"/>
      <c r="D39" s="56" t="e">
        <f>#REF!/(#REF!/1000000)</f>
        <v>#REF!</v>
      </c>
      <c r="E39" s="56" t="e">
        <f>#REF!/(#REF!/1000000)</f>
        <v>#REF!</v>
      </c>
      <c r="F39" s="56" t="e">
        <f>#REF!/(#REF!/1000000)</f>
        <v>#REF!</v>
      </c>
      <c r="G39" s="56" t="e">
        <f>#REF!/(#REF!/1000000)</f>
        <v>#REF!</v>
      </c>
      <c r="H39" s="56" t="e">
        <f>#REF!/(#REF!/1000000)</f>
        <v>#REF!</v>
      </c>
      <c r="I39" s="56" t="e">
        <f>#REF!/(#REF!/1000000)</f>
        <v>#REF!</v>
      </c>
      <c r="J39" s="56" t="e">
        <f>#REF!/(#REF!/1000000)</f>
        <v>#REF!</v>
      </c>
      <c r="K39" s="56" t="e">
        <f>#REF!/(#REF!/1000000)</f>
        <v>#REF!</v>
      </c>
    </row>
    <row r="40" spans="1:29" s="3" customFormat="1" hidden="1" x14ac:dyDescent="0.2">
      <c r="A40" s="19" t="s">
        <v>12</v>
      </c>
      <c r="B40" s="26"/>
      <c r="C40" s="26"/>
      <c r="D40" s="56" t="e">
        <f>#REF!/(#REF!/1000000)</f>
        <v>#REF!</v>
      </c>
      <c r="E40" s="56" t="e">
        <f>#REF!/(#REF!/1000000)</f>
        <v>#REF!</v>
      </c>
      <c r="F40" s="56" t="e">
        <f>#REF!/(#REF!/1000000)</f>
        <v>#REF!</v>
      </c>
      <c r="G40" s="56" t="e">
        <f>#REF!/(#REF!/1000000)</f>
        <v>#REF!</v>
      </c>
      <c r="H40" s="56" t="e">
        <f>#REF!/(#REF!/1000000)</f>
        <v>#REF!</v>
      </c>
      <c r="I40" s="56" t="e">
        <f>#REF!/(#REF!/1000000)</f>
        <v>#REF!</v>
      </c>
      <c r="J40" s="56" t="e">
        <f>#REF!/(#REF!/1000000)</f>
        <v>#REF!</v>
      </c>
      <c r="K40" s="56" t="e">
        <f>#REF!/(#REF!/1000000)</f>
        <v>#REF!</v>
      </c>
    </row>
    <row r="41" spans="1:29" hidden="1" x14ac:dyDescent="0.2">
      <c r="A41" s="19" t="s">
        <v>16</v>
      </c>
      <c r="B41" s="26"/>
      <c r="C41" s="26"/>
      <c r="D41" s="56" t="e">
        <f>#REF!/(#REF!/1000000)</f>
        <v>#REF!</v>
      </c>
      <c r="E41" s="56" t="e">
        <f>#REF!/(#REF!/1000000)</f>
        <v>#REF!</v>
      </c>
      <c r="F41" s="56" t="e">
        <f>#REF!/(#REF!/1000000)</f>
        <v>#REF!</v>
      </c>
      <c r="G41" s="56" t="e">
        <f>#REF!/(#REF!/1000000)</f>
        <v>#REF!</v>
      </c>
      <c r="H41" s="56" t="e">
        <f>#REF!/(#REF!/1000000)</f>
        <v>#REF!</v>
      </c>
      <c r="I41" s="56" t="e">
        <f>#REF!/(#REF!/1000000)</f>
        <v>#REF!</v>
      </c>
      <c r="J41" s="56" t="e">
        <f>#REF!/(#REF!/1000000)</f>
        <v>#REF!</v>
      </c>
      <c r="K41" s="56" t="e">
        <f>#REF!/(#REF!/1000000)</f>
        <v>#REF!</v>
      </c>
      <c r="L41" s="3"/>
      <c r="M41" s="3"/>
      <c r="N41" s="3"/>
      <c r="O41" s="3"/>
      <c r="P41" s="3"/>
      <c r="Q41" s="3"/>
      <c r="R41" s="3"/>
      <c r="S41" s="3"/>
      <c r="T41" s="3"/>
      <c r="U41" s="3"/>
      <c r="V41" s="3"/>
      <c r="W41" s="3"/>
      <c r="X41" s="3"/>
      <c r="Y41" s="3"/>
      <c r="Z41" s="3"/>
      <c r="AA41" s="3"/>
      <c r="AB41" s="3"/>
      <c r="AC41" s="3"/>
    </row>
    <row r="42" spans="1:29" hidden="1" x14ac:dyDescent="0.2">
      <c r="A42" s="19" t="s">
        <v>13</v>
      </c>
      <c r="B42" s="26"/>
      <c r="C42" s="26"/>
      <c r="D42" s="56" t="e">
        <f>#REF!/(#REF!/1000000)</f>
        <v>#REF!</v>
      </c>
      <c r="E42" s="56" t="e">
        <f>#REF!/(#REF!/1000000)</f>
        <v>#REF!</v>
      </c>
      <c r="F42" s="56" t="e">
        <f>#REF!/(#REF!/1000000)</f>
        <v>#REF!</v>
      </c>
      <c r="G42" s="56" t="e">
        <f>#REF!/(#REF!/1000000)</f>
        <v>#REF!</v>
      </c>
      <c r="H42" s="56" t="e">
        <f>#REF!/(#REF!/1000000)</f>
        <v>#REF!</v>
      </c>
      <c r="I42" s="56" t="e">
        <f>#REF!/(#REF!/1000000)</f>
        <v>#REF!</v>
      </c>
      <c r="J42" s="56" t="e">
        <f>#REF!/(#REF!/1000000)</f>
        <v>#REF!</v>
      </c>
      <c r="K42" s="56" t="e">
        <f>#REF!/(#REF!/1000000)</f>
        <v>#REF!</v>
      </c>
      <c r="L42" s="3"/>
      <c r="M42" s="3"/>
      <c r="N42" s="3"/>
      <c r="O42" s="3"/>
      <c r="P42" s="3"/>
      <c r="Q42" s="3"/>
      <c r="R42" s="3"/>
      <c r="S42" s="3"/>
      <c r="T42" s="3"/>
      <c r="U42" s="3"/>
      <c r="V42" s="3"/>
      <c r="W42" s="3"/>
      <c r="X42" s="3"/>
      <c r="Y42" s="3"/>
      <c r="Z42" s="3"/>
      <c r="AA42" s="3"/>
      <c r="AB42" s="3"/>
      <c r="AC42" s="3"/>
    </row>
    <row r="43" spans="1:29" hidden="1" x14ac:dyDescent="0.2">
      <c r="A43" s="19" t="s">
        <v>56</v>
      </c>
      <c r="B43" s="26"/>
      <c r="C43" s="3"/>
      <c r="D43" s="56" t="e">
        <f>#REF!/(#REF!/1000000)</f>
        <v>#REF!</v>
      </c>
      <c r="E43" s="56" t="e">
        <f>#REF!/(#REF!/1000000)</f>
        <v>#REF!</v>
      </c>
      <c r="F43" s="56" t="e">
        <f>#REF!/(#REF!/1000000)</f>
        <v>#REF!</v>
      </c>
      <c r="G43" s="56" t="e">
        <f>#REF!/(#REF!/1000000)</f>
        <v>#REF!</v>
      </c>
      <c r="H43" s="56" t="e">
        <f>#REF!/(#REF!/1000000)</f>
        <v>#REF!</v>
      </c>
      <c r="I43" s="56" t="e">
        <f>#REF!/(#REF!/1000000)</f>
        <v>#REF!</v>
      </c>
      <c r="J43" s="56" t="e">
        <f>#REF!/(#REF!/1000000)</f>
        <v>#REF!</v>
      </c>
      <c r="K43" s="56" t="e">
        <f>#REF!/(#REF!/1000000)</f>
        <v>#REF!</v>
      </c>
      <c r="L43" s="3"/>
      <c r="M43" s="3"/>
      <c r="N43" s="3"/>
      <c r="O43" s="3"/>
      <c r="P43" s="3"/>
      <c r="Q43" s="3"/>
      <c r="R43" s="3"/>
      <c r="S43" s="3"/>
      <c r="T43" s="3"/>
      <c r="U43" s="3"/>
      <c r="V43" s="3"/>
      <c r="W43" s="3"/>
      <c r="X43" s="3"/>
      <c r="Y43" s="3"/>
      <c r="Z43" s="3"/>
      <c r="AA43" s="3"/>
      <c r="AB43" s="3"/>
      <c r="AC43" s="3"/>
    </row>
    <row r="44" spans="1:29" hidden="1" x14ac:dyDescent="0.2">
      <c r="A44" s="19" t="s">
        <v>17</v>
      </c>
      <c r="B44" s="26"/>
      <c r="C44" s="26"/>
      <c r="D44" s="56" t="e">
        <f>#REF!/(#REF!/1000000)</f>
        <v>#REF!</v>
      </c>
      <c r="E44" s="56" t="e">
        <f>#REF!/(#REF!/1000000)</f>
        <v>#REF!</v>
      </c>
      <c r="F44" s="56" t="e">
        <f>#REF!/(#REF!/1000000)</f>
        <v>#REF!</v>
      </c>
      <c r="G44" s="56" t="e">
        <f>#REF!/(#REF!/1000000)</f>
        <v>#REF!</v>
      </c>
      <c r="H44" s="56" t="e">
        <f>#REF!/(#REF!/1000000)</f>
        <v>#REF!</v>
      </c>
      <c r="I44" s="56" t="e">
        <f>#REF!/(#REF!/1000000)</f>
        <v>#REF!</v>
      </c>
      <c r="J44" s="56" t="e">
        <f>#REF!/(#REF!/1000000)</f>
        <v>#REF!</v>
      </c>
      <c r="K44" s="61">
        <v>6.2</v>
      </c>
      <c r="L44" s="3"/>
      <c r="M44" s="3"/>
      <c r="N44" s="3"/>
      <c r="O44" s="3"/>
      <c r="P44" s="3"/>
      <c r="Q44" s="3"/>
      <c r="R44" s="3"/>
      <c r="S44" s="3"/>
      <c r="T44" s="3"/>
      <c r="U44" s="3"/>
      <c r="V44" s="3"/>
      <c r="W44" s="3"/>
      <c r="X44" s="3"/>
      <c r="Y44" s="3"/>
      <c r="Z44" s="3"/>
      <c r="AA44" s="3"/>
      <c r="AB44" s="3"/>
      <c r="AC44" s="3"/>
    </row>
    <row r="45" spans="1:29"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row>
    <row r="46" spans="1:29" x14ac:dyDescent="0.2">
      <c r="A46" s="62" t="s">
        <v>397</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row>
    <row r="47" spans="1:29"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row>
    <row r="48" spans="1:29" x14ac:dyDescent="0.2">
      <c r="A48" s="6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row>
    <row r="49" spans="1:29"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row>
    <row r="50" spans="1:29"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row>
    <row r="51" spans="1:29"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1:29"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1:29"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1:29"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1:29"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1:29"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57" spans="1:29"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row>
    <row r="58" spans="1:29"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59" spans="1:29"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1:29"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row>
    <row r="61" spans="1:29"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row>
    <row r="62" spans="1:29"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row>
    <row r="63" spans="1:29"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row>
    <row r="64" spans="1:29"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row>
    <row r="65" spans="1:29"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row>
    <row r="68" spans="1:29"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1:29"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row>
    <row r="70" spans="1:29"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row>
    <row r="71" spans="1:29"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1:29"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row>
    <row r="73" spans="1:29"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row>
    <row r="74" spans="1:29"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row>
    <row r="75" spans="1:29"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row>
    <row r="76" spans="1:29"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row>
    <row r="77" spans="1:29"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row>
    <row r="78" spans="1:29"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row>
    <row r="79" spans="1:29"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row>
    <row r="80" spans="1:29"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row>
    <row r="81" spans="1:29"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row>
    <row r="82" spans="1:29"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row>
    <row r="83" spans="1:29"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row>
    <row r="84" spans="1:29"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row>
    <row r="85" spans="1:29"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row>
    <row r="86" spans="1:29"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row r="87" spans="1:29"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row>
    <row r="88" spans="1:29"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row>
    <row r="89" spans="1:29"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row>
    <row r="90" spans="1:29"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row>
    <row r="91" spans="1:29"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row>
    <row r="92" spans="1:29"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row>
    <row r="93" spans="1:29"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row>
    <row r="94" spans="1:29"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row>
    <row r="95" spans="1:29"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row>
    <row r="98" spans="1:29"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row>
    <row r="99" spans="1:29"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row>
    <row r="100" spans="1:29"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row>
    <row r="101" spans="1:29"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row>
    <row r="102" spans="1:29"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row>
    <row r="103" spans="1:29"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row>
    <row r="104" spans="1:29"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row>
    <row r="105" spans="1:29"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row>
    <row r="106" spans="1:29"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row>
    <row r="107" spans="1:29"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row>
    <row r="108" spans="1:29"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row>
    <row r="109" spans="1:29"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row>
    <row r="110" spans="1:29"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row>
    <row r="111" spans="1:29"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row>
    <row r="112" spans="1:29"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row>
    <row r="113" spans="1:29"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row>
    <row r="114" spans="1:29"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row>
    <row r="115" spans="1:29"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row>
    <row r="116" spans="1:29"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row>
    <row r="117" spans="1:29"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row>
    <row r="118" spans="1:29"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row>
    <row r="119" spans="1:29"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row>
    <row r="120" spans="1:29"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row>
    <row r="121" spans="1:29"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row>
    <row r="122" spans="1:29"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row>
    <row r="123" spans="1:29"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row>
    <row r="124" spans="1:29"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row>
    <row r="125" spans="1:29"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row>
    <row r="126" spans="1:29"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row>
    <row r="127" spans="1:29"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row>
    <row r="128" spans="1:29"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row>
    <row r="129" spans="1:29"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row>
    <row r="130" spans="1:29"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row>
    <row r="131" spans="1:29"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row>
    <row r="132" spans="1:29"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row>
    <row r="133" spans="1:29"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row>
    <row r="134" spans="1:29"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row>
    <row r="141" spans="1:29"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row>
    <row r="142" spans="1:29"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row>
    <row r="143" spans="1:29"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row>
    <row r="144" spans="1:29"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spans="1:29"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row>
  </sheetData>
  <mergeCells count="1">
    <mergeCell ref="A1:J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Z51"/>
  <sheetViews>
    <sheetView zoomScale="70" zoomScaleNormal="70" workbookViewId="0">
      <selection activeCell="AK36" sqref="AK36"/>
    </sheetView>
  </sheetViews>
  <sheetFormatPr defaultColWidth="11.42578125" defaultRowHeight="12.75" x14ac:dyDescent="0.2"/>
  <cols>
    <col min="1" max="1" width="16.7109375" customWidth="1"/>
    <col min="2" max="22" width="9.85546875" hidden="1" customWidth="1"/>
    <col min="23" max="40" width="9" bestFit="1" customWidth="1"/>
  </cols>
  <sheetData>
    <row r="1" spans="1:182" s="46" customFormat="1" ht="24.75" customHeight="1" x14ac:dyDescent="0.2">
      <c r="A1" s="607" t="s">
        <v>398</v>
      </c>
      <c r="B1" s="607"/>
      <c r="C1" s="607"/>
      <c r="D1" s="607"/>
      <c r="E1" s="607"/>
      <c r="F1" s="607"/>
      <c r="G1" s="607"/>
      <c r="H1" s="607"/>
      <c r="I1" s="607"/>
      <c r="J1" s="607"/>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row>
    <row r="2" spans="1:182" s="46" customFormat="1" x14ac:dyDescent="0.2">
      <c r="A2" s="47" t="s">
        <v>399</v>
      </c>
      <c r="B2" s="47"/>
      <c r="C2" s="47"/>
      <c r="D2" s="47"/>
      <c r="E2" s="47"/>
      <c r="F2" s="47"/>
      <c r="G2" s="47"/>
      <c r="H2" s="47"/>
      <c r="I2" s="47"/>
      <c r="J2" s="47"/>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row>
    <row r="3" spans="1:182" s="23" customFormat="1" x14ac:dyDescent="0.2">
      <c r="A3" s="538" t="s">
        <v>400</v>
      </c>
      <c r="B3" s="606">
        <v>1999</v>
      </c>
      <c r="C3" s="606"/>
      <c r="D3" s="606"/>
      <c r="E3" s="606">
        <v>2000</v>
      </c>
      <c r="F3" s="606"/>
      <c r="G3" s="606"/>
      <c r="H3" s="606">
        <v>2001</v>
      </c>
      <c r="I3" s="606"/>
      <c r="J3" s="606"/>
      <c r="K3" s="604">
        <v>2002</v>
      </c>
      <c r="L3" s="604"/>
      <c r="M3" s="604"/>
      <c r="N3" s="604">
        <v>2003</v>
      </c>
      <c r="O3" s="604"/>
      <c r="P3" s="604"/>
      <c r="Q3" s="604">
        <v>2004</v>
      </c>
      <c r="R3" s="604"/>
      <c r="S3" s="604"/>
      <c r="T3" s="604">
        <v>2005</v>
      </c>
      <c r="U3" s="604"/>
      <c r="V3" s="604"/>
      <c r="W3" s="604">
        <v>2006</v>
      </c>
      <c r="X3" s="604"/>
      <c r="Y3" s="604"/>
      <c r="Z3" s="604">
        <v>2007</v>
      </c>
      <c r="AA3" s="604"/>
      <c r="AB3" s="604"/>
      <c r="AC3" s="604">
        <v>2008</v>
      </c>
      <c r="AD3" s="604"/>
      <c r="AE3" s="604"/>
      <c r="AF3" s="604">
        <v>2009</v>
      </c>
      <c r="AG3" s="605"/>
      <c r="AH3" s="605"/>
      <c r="AI3" s="604">
        <v>2010</v>
      </c>
      <c r="AJ3" s="605"/>
      <c r="AK3" s="605"/>
      <c r="AL3" s="604">
        <v>2011</v>
      </c>
      <c r="AM3" s="605"/>
      <c r="AN3" s="605"/>
      <c r="AO3" s="604">
        <v>2012</v>
      </c>
      <c r="AP3" s="605"/>
      <c r="AQ3" s="605"/>
      <c r="AR3" s="604"/>
      <c r="AS3" s="605"/>
      <c r="AT3" s="605"/>
    </row>
    <row r="4" spans="1:182" s="78" customFormat="1" ht="87.75" x14ac:dyDescent="0.2">
      <c r="A4" s="79"/>
      <c r="B4" s="80" t="s">
        <v>1</v>
      </c>
      <c r="C4" s="80" t="s">
        <v>4</v>
      </c>
      <c r="D4" s="80" t="s">
        <v>0</v>
      </c>
      <c r="E4" s="80" t="s">
        <v>1</v>
      </c>
      <c r="F4" s="80" t="s">
        <v>4</v>
      </c>
      <c r="G4" s="80" t="s">
        <v>0</v>
      </c>
      <c r="H4" s="80" t="s">
        <v>1</v>
      </c>
      <c r="I4" s="80" t="s">
        <v>4</v>
      </c>
      <c r="J4" s="80" t="s">
        <v>0</v>
      </c>
      <c r="K4" s="80" t="s">
        <v>1</v>
      </c>
      <c r="L4" s="80" t="s">
        <v>4</v>
      </c>
      <c r="M4" s="80" t="s">
        <v>0</v>
      </c>
      <c r="N4" s="80" t="s">
        <v>1</v>
      </c>
      <c r="O4" s="80" t="s">
        <v>4</v>
      </c>
      <c r="P4" s="80" t="s">
        <v>0</v>
      </c>
      <c r="Q4" s="80" t="s">
        <v>1</v>
      </c>
      <c r="R4" s="80" t="s">
        <v>4</v>
      </c>
      <c r="S4" s="80" t="s">
        <v>0</v>
      </c>
      <c r="T4" s="80" t="s">
        <v>1</v>
      </c>
      <c r="U4" s="80" t="s">
        <v>4</v>
      </c>
      <c r="V4" s="80" t="s">
        <v>0</v>
      </c>
      <c r="W4" s="81" t="s">
        <v>1</v>
      </c>
      <c r="X4" s="81" t="s">
        <v>4</v>
      </c>
      <c r="Y4" s="81" t="s">
        <v>0</v>
      </c>
      <c r="Z4" s="81" t="s">
        <v>1</v>
      </c>
      <c r="AA4" s="81" t="s">
        <v>4</v>
      </c>
      <c r="AB4" s="81" t="s">
        <v>0</v>
      </c>
      <c r="AC4" s="81" t="s">
        <v>1</v>
      </c>
      <c r="AD4" s="81" t="s">
        <v>4</v>
      </c>
      <c r="AE4" s="81" t="s">
        <v>0</v>
      </c>
      <c r="AF4" s="81" t="s">
        <v>1</v>
      </c>
      <c r="AG4" s="81" t="s">
        <v>4</v>
      </c>
      <c r="AH4" s="81" t="s">
        <v>0</v>
      </c>
      <c r="AI4" s="81" t="s">
        <v>1</v>
      </c>
      <c r="AJ4" s="81" t="s">
        <v>4</v>
      </c>
      <c r="AK4" s="81" t="s">
        <v>0</v>
      </c>
      <c r="AL4" s="81" t="s">
        <v>1</v>
      </c>
      <c r="AM4" s="81" t="s">
        <v>4</v>
      </c>
      <c r="AN4" s="81" t="s">
        <v>0</v>
      </c>
      <c r="AO4" s="81" t="s">
        <v>1</v>
      </c>
      <c r="AP4" s="81" t="s">
        <v>4</v>
      </c>
      <c r="AQ4" s="81" t="s">
        <v>0</v>
      </c>
      <c r="AR4" s="81"/>
      <c r="AS4" s="81"/>
      <c r="AT4" s="81"/>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row>
    <row r="5" spans="1:182" s="4" customFormat="1" x14ac:dyDescent="0.2">
      <c r="A5" s="19" t="s">
        <v>401</v>
      </c>
      <c r="B5" s="27"/>
      <c r="C5" s="27"/>
      <c r="D5" s="92"/>
      <c r="E5" s="27"/>
      <c r="F5" s="27"/>
      <c r="G5" s="92"/>
      <c r="H5" s="82">
        <v>20</v>
      </c>
      <c r="I5" s="82">
        <v>28</v>
      </c>
      <c r="J5" s="88">
        <v>48</v>
      </c>
      <c r="K5" s="83">
        <v>13</v>
      </c>
      <c r="L5" s="83">
        <v>17</v>
      </c>
      <c r="M5" s="89">
        <v>30</v>
      </c>
      <c r="N5" s="83">
        <v>8</v>
      </c>
      <c r="O5" s="83">
        <v>14</v>
      </c>
      <c r="P5" s="89">
        <v>22</v>
      </c>
      <c r="Q5" s="83">
        <v>9</v>
      </c>
      <c r="R5" s="83">
        <v>23</v>
      </c>
      <c r="S5" s="89">
        <v>32</v>
      </c>
      <c r="T5" s="84">
        <v>9</v>
      </c>
      <c r="U5" s="84">
        <v>22</v>
      </c>
      <c r="V5" s="90">
        <v>31</v>
      </c>
      <c r="W5" s="85">
        <v>9</v>
      </c>
      <c r="X5" s="84">
        <v>20</v>
      </c>
      <c r="Y5" s="90">
        <v>29</v>
      </c>
      <c r="Z5" s="83">
        <v>12</v>
      </c>
      <c r="AA5" s="83">
        <v>27</v>
      </c>
      <c r="AB5" s="88">
        <v>39</v>
      </c>
      <c r="AC5" s="86">
        <v>17</v>
      </c>
      <c r="AD5" s="86">
        <v>23</v>
      </c>
      <c r="AE5" s="89">
        <v>40</v>
      </c>
      <c r="AF5" s="82">
        <v>10</v>
      </c>
      <c r="AG5" s="84">
        <v>25</v>
      </c>
      <c r="AH5" s="90">
        <v>35</v>
      </c>
      <c r="AI5" s="86">
        <v>7</v>
      </c>
      <c r="AJ5" s="86">
        <v>23</v>
      </c>
      <c r="AK5" s="89">
        <f>AI5+AJ5</f>
        <v>30</v>
      </c>
      <c r="AL5" s="84">
        <v>7</v>
      </c>
      <c r="AM5" s="84">
        <v>16</v>
      </c>
      <c r="AN5" s="91">
        <f>AM5+AL5</f>
        <v>23</v>
      </c>
      <c r="AO5" s="539"/>
      <c r="AP5" s="539"/>
      <c r="AQ5" s="540"/>
    </row>
    <row r="6" spans="1:182" s="3" customFormat="1" x14ac:dyDescent="0.2">
      <c r="A6" s="19" t="s">
        <v>402</v>
      </c>
      <c r="B6" s="58">
        <f>5+15</f>
        <v>20</v>
      </c>
      <c r="C6" s="58">
        <v>42</v>
      </c>
      <c r="D6" s="87">
        <f>B6+C6</f>
        <v>62</v>
      </c>
      <c r="E6" s="58">
        <f>4+16</f>
        <v>20</v>
      </c>
      <c r="F6" s="58">
        <v>52</v>
      </c>
      <c r="G6" s="87">
        <f>E6+F6</f>
        <v>72</v>
      </c>
      <c r="H6" s="82">
        <f>6+22</f>
        <v>28</v>
      </c>
      <c r="I6" s="82">
        <v>48</v>
      </c>
      <c r="J6" s="88">
        <f>H6+I6</f>
        <v>76</v>
      </c>
      <c r="K6" s="86">
        <v>15</v>
      </c>
      <c r="L6" s="86">
        <v>40</v>
      </c>
      <c r="M6" s="89">
        <f>L6+K6</f>
        <v>55</v>
      </c>
      <c r="N6" s="86">
        <v>15</v>
      </c>
      <c r="O6" s="86">
        <v>27</v>
      </c>
      <c r="P6" s="89">
        <f>O6+N6</f>
        <v>42</v>
      </c>
      <c r="Q6" s="86">
        <v>18</v>
      </c>
      <c r="R6" s="86">
        <v>32</v>
      </c>
      <c r="S6" s="89">
        <f>R6+Q6</f>
        <v>50</v>
      </c>
      <c r="T6" s="84">
        <v>16</v>
      </c>
      <c r="U6" s="84">
        <v>44</v>
      </c>
      <c r="V6" s="90">
        <f>U6+T6</f>
        <v>60</v>
      </c>
      <c r="W6" s="84">
        <v>16</v>
      </c>
      <c r="X6" s="84">
        <v>34</v>
      </c>
      <c r="Y6" s="90">
        <f>X6+W6</f>
        <v>50</v>
      </c>
      <c r="Z6" s="84">
        <v>25</v>
      </c>
      <c r="AA6" s="84">
        <v>49</v>
      </c>
      <c r="AB6" s="90">
        <f>Z6+AA6</f>
        <v>74</v>
      </c>
      <c r="AC6" s="84">
        <v>25</v>
      </c>
      <c r="AD6" s="84">
        <v>40</v>
      </c>
      <c r="AE6" s="90">
        <f>AD6+AC6</f>
        <v>65</v>
      </c>
      <c r="AF6" s="84">
        <v>20</v>
      </c>
      <c r="AG6" s="84">
        <v>43</v>
      </c>
      <c r="AH6" s="90">
        <f>AG6+AF6</f>
        <v>63</v>
      </c>
      <c r="AI6" s="86">
        <v>13</v>
      </c>
      <c r="AJ6" s="86">
        <v>35</v>
      </c>
      <c r="AK6" s="89">
        <f>AI6+AJ6</f>
        <v>48</v>
      </c>
      <c r="AL6" s="84">
        <v>15</v>
      </c>
      <c r="AM6" s="84">
        <v>29</v>
      </c>
      <c r="AN6" s="91">
        <f>AM6+AL6</f>
        <v>44</v>
      </c>
      <c r="AO6" s="539"/>
      <c r="AP6" s="539"/>
      <c r="AQ6" s="540"/>
    </row>
    <row r="7" spans="1:182" s="3" customFormat="1" x14ac:dyDescent="0.2">
      <c r="A7" s="19" t="s">
        <v>6</v>
      </c>
      <c r="B7" s="58">
        <v>104</v>
      </c>
      <c r="C7" s="58">
        <v>136</v>
      </c>
      <c r="D7" s="87">
        <f t="shared" ref="D7:D10" si="0">B7+C7</f>
        <v>240</v>
      </c>
      <c r="E7" s="58">
        <v>116</v>
      </c>
      <c r="F7" s="58">
        <v>74</v>
      </c>
      <c r="G7" s="87">
        <f t="shared" ref="G7:G11" si="1">E7+F7</f>
        <v>190</v>
      </c>
      <c r="H7" s="82">
        <v>135</v>
      </c>
      <c r="I7" s="82">
        <v>75</v>
      </c>
      <c r="J7" s="88">
        <f t="shared" ref="J7:J11" si="2">H7+I7</f>
        <v>210</v>
      </c>
      <c r="K7" s="86">
        <v>125</v>
      </c>
      <c r="L7" s="86">
        <v>76</v>
      </c>
      <c r="M7" s="89">
        <f t="shared" ref="M7:M11" si="3">L7+K7</f>
        <v>201</v>
      </c>
      <c r="N7" s="86">
        <v>107</v>
      </c>
      <c r="O7" s="86">
        <v>75</v>
      </c>
      <c r="P7" s="89">
        <f t="shared" ref="P7:P11" si="4">O7+N7</f>
        <v>182</v>
      </c>
      <c r="Q7" s="86">
        <v>80</v>
      </c>
      <c r="R7" s="86">
        <v>58</v>
      </c>
      <c r="S7" s="89">
        <f t="shared" ref="S7:S11" si="5">R7+Q7</f>
        <v>138</v>
      </c>
      <c r="T7" s="84">
        <v>90</v>
      </c>
      <c r="U7" s="84">
        <v>56</v>
      </c>
      <c r="V7" s="90">
        <f t="shared" ref="V7:V11" si="6">U7+T7</f>
        <v>146</v>
      </c>
      <c r="W7" s="84">
        <v>87</v>
      </c>
      <c r="X7" s="84">
        <v>120</v>
      </c>
      <c r="Y7" s="90">
        <f t="shared" ref="Y7:Y11" si="7">X7+W7</f>
        <v>207</v>
      </c>
      <c r="Z7" s="84">
        <v>68</v>
      </c>
      <c r="AA7" s="85">
        <v>131</v>
      </c>
      <c r="AB7" s="90">
        <f t="shared" ref="AB7:AB11" si="8">Z7+AA7</f>
        <v>199</v>
      </c>
      <c r="AC7" s="84">
        <v>76</v>
      </c>
      <c r="AD7" s="84">
        <v>134</v>
      </c>
      <c r="AE7" s="90">
        <f t="shared" ref="AE7:AE11" si="9">AD7+AC7</f>
        <v>210</v>
      </c>
      <c r="AF7" s="84">
        <v>54</v>
      </c>
      <c r="AG7" s="84">
        <v>144</v>
      </c>
      <c r="AH7" s="90">
        <f t="shared" ref="AH7:AH11" si="10">AG7+AF7</f>
        <v>198</v>
      </c>
      <c r="AI7" s="84">
        <v>55</v>
      </c>
      <c r="AJ7" s="84">
        <v>146</v>
      </c>
      <c r="AK7" s="89">
        <f t="shared" ref="AK7:AK11" si="11">AI7+AJ7</f>
        <v>201</v>
      </c>
      <c r="AL7" s="84">
        <v>67</v>
      </c>
      <c r="AM7" s="84">
        <v>134</v>
      </c>
      <c r="AN7" s="91">
        <f t="shared" ref="AN7:AN11" si="12">AM7+AL7</f>
        <v>201</v>
      </c>
      <c r="AO7" s="84">
        <v>56</v>
      </c>
      <c r="AP7" s="84">
        <v>145</v>
      </c>
      <c r="AQ7" s="541">
        <f t="shared" ref="AQ7:AQ10" si="13">AO7+AP7</f>
        <v>201</v>
      </c>
    </row>
    <row r="8" spans="1:182" s="4" customFormat="1" x14ac:dyDescent="0.2">
      <c r="A8" s="19" t="s">
        <v>70</v>
      </c>
      <c r="B8" s="58">
        <v>1</v>
      </c>
      <c r="C8" s="58"/>
      <c r="D8" s="87">
        <f t="shared" si="0"/>
        <v>1</v>
      </c>
      <c r="E8" s="58">
        <v>0</v>
      </c>
      <c r="F8" s="58"/>
      <c r="G8" s="87">
        <f t="shared" si="1"/>
        <v>0</v>
      </c>
      <c r="H8" s="82">
        <v>1</v>
      </c>
      <c r="I8" s="82"/>
      <c r="J8" s="88">
        <f t="shared" si="2"/>
        <v>1</v>
      </c>
      <c r="K8" s="83">
        <v>3</v>
      </c>
      <c r="L8" s="83"/>
      <c r="M8" s="89">
        <f t="shared" si="3"/>
        <v>3</v>
      </c>
      <c r="N8" s="83">
        <v>0</v>
      </c>
      <c r="O8" s="83"/>
      <c r="P8" s="89">
        <f t="shared" si="4"/>
        <v>0</v>
      </c>
      <c r="Q8" s="83">
        <v>0</v>
      </c>
      <c r="R8" s="83"/>
      <c r="S8" s="89">
        <f t="shared" si="5"/>
        <v>0</v>
      </c>
      <c r="T8" s="84">
        <v>0</v>
      </c>
      <c r="U8" s="84"/>
      <c r="V8" s="90">
        <f t="shared" si="6"/>
        <v>0</v>
      </c>
      <c r="W8" s="84">
        <v>2</v>
      </c>
      <c r="X8" s="84">
        <v>0</v>
      </c>
      <c r="Y8" s="90">
        <f t="shared" si="7"/>
        <v>2</v>
      </c>
      <c r="Z8" s="84">
        <v>4</v>
      </c>
      <c r="AA8" s="85">
        <v>0</v>
      </c>
      <c r="AB8" s="90">
        <f t="shared" si="8"/>
        <v>4</v>
      </c>
      <c r="AC8" s="84">
        <v>0</v>
      </c>
      <c r="AD8" s="84">
        <v>0</v>
      </c>
      <c r="AE8" s="90">
        <f t="shared" si="9"/>
        <v>0</v>
      </c>
      <c r="AF8" s="84">
        <v>0</v>
      </c>
      <c r="AG8" s="84">
        <v>0</v>
      </c>
      <c r="AH8" s="90">
        <f t="shared" si="10"/>
        <v>0</v>
      </c>
      <c r="AI8" s="84">
        <v>1</v>
      </c>
      <c r="AJ8" s="84">
        <v>0</v>
      </c>
      <c r="AK8" s="89">
        <f t="shared" si="11"/>
        <v>1</v>
      </c>
      <c r="AL8" s="84">
        <v>0</v>
      </c>
      <c r="AM8" s="84">
        <v>1</v>
      </c>
      <c r="AN8" s="91">
        <f t="shared" si="12"/>
        <v>1</v>
      </c>
      <c r="AO8" s="4">
        <v>0</v>
      </c>
      <c r="AP8" s="4">
        <v>1</v>
      </c>
      <c r="AQ8" s="541">
        <f t="shared" si="13"/>
        <v>1</v>
      </c>
    </row>
    <row r="9" spans="1:182" s="4" customFormat="1" x14ac:dyDescent="0.2">
      <c r="A9" s="19" t="s">
        <v>9</v>
      </c>
      <c r="B9" s="58">
        <v>14</v>
      </c>
      <c r="C9" s="58">
        <v>45</v>
      </c>
      <c r="D9" s="87">
        <f t="shared" si="0"/>
        <v>59</v>
      </c>
      <c r="E9" s="58">
        <v>8</v>
      </c>
      <c r="F9" s="58">
        <v>52</v>
      </c>
      <c r="G9" s="87">
        <f t="shared" si="1"/>
        <v>60</v>
      </c>
      <c r="H9" s="82">
        <v>16</v>
      </c>
      <c r="I9" s="82">
        <v>42</v>
      </c>
      <c r="J9" s="88">
        <f t="shared" si="2"/>
        <v>58</v>
      </c>
      <c r="K9" s="83">
        <v>11</v>
      </c>
      <c r="L9" s="83">
        <v>36</v>
      </c>
      <c r="M9" s="89">
        <f t="shared" si="3"/>
        <v>47</v>
      </c>
      <c r="N9" s="83">
        <v>8</v>
      </c>
      <c r="O9" s="83">
        <v>55</v>
      </c>
      <c r="P9" s="89">
        <f t="shared" si="4"/>
        <v>63</v>
      </c>
      <c r="Q9" s="83">
        <v>10</v>
      </c>
      <c r="R9" s="83">
        <v>14</v>
      </c>
      <c r="S9" s="89">
        <f t="shared" si="5"/>
        <v>24</v>
      </c>
      <c r="T9" s="85">
        <v>11</v>
      </c>
      <c r="U9" s="85">
        <v>20</v>
      </c>
      <c r="V9" s="90">
        <f t="shared" si="6"/>
        <v>31</v>
      </c>
      <c r="W9" s="85">
        <v>9</v>
      </c>
      <c r="X9" s="85">
        <v>21</v>
      </c>
      <c r="Y9" s="90">
        <f t="shared" si="7"/>
        <v>30</v>
      </c>
      <c r="Z9" s="85">
        <v>7</v>
      </c>
      <c r="AA9" s="85">
        <v>35</v>
      </c>
      <c r="AB9" s="90">
        <f t="shared" si="8"/>
        <v>42</v>
      </c>
      <c r="AC9" s="85">
        <v>10</v>
      </c>
      <c r="AD9" s="85">
        <v>31</v>
      </c>
      <c r="AE9" s="90">
        <f t="shared" si="9"/>
        <v>41</v>
      </c>
      <c r="AF9" s="85">
        <v>4</v>
      </c>
      <c r="AG9" s="85">
        <v>24</v>
      </c>
      <c r="AH9" s="90">
        <f t="shared" si="10"/>
        <v>28</v>
      </c>
      <c r="AI9" s="85">
        <v>4</v>
      </c>
      <c r="AJ9" s="85">
        <v>22</v>
      </c>
      <c r="AK9" s="89">
        <f t="shared" si="11"/>
        <v>26</v>
      </c>
      <c r="AL9" s="85">
        <v>2</v>
      </c>
      <c r="AM9" s="85">
        <v>18</v>
      </c>
      <c r="AN9" s="91">
        <f t="shared" si="12"/>
        <v>20</v>
      </c>
      <c r="AO9" s="84">
        <v>7</v>
      </c>
      <c r="AP9" s="84">
        <v>16</v>
      </c>
      <c r="AQ9" s="541">
        <f t="shared" si="13"/>
        <v>23</v>
      </c>
    </row>
    <row r="10" spans="1:182" s="4" customFormat="1" x14ac:dyDescent="0.2">
      <c r="A10" s="19" t="s">
        <v>51</v>
      </c>
      <c r="B10" s="58">
        <v>52</v>
      </c>
      <c r="C10" s="58">
        <v>66</v>
      </c>
      <c r="D10" s="87">
        <f t="shared" si="0"/>
        <v>118</v>
      </c>
      <c r="E10" s="58">
        <v>59</v>
      </c>
      <c r="F10" s="58">
        <v>70</v>
      </c>
      <c r="G10" s="87">
        <f t="shared" si="1"/>
        <v>129</v>
      </c>
      <c r="H10" s="82">
        <v>57</v>
      </c>
      <c r="I10" s="82">
        <v>68</v>
      </c>
      <c r="J10" s="88">
        <f t="shared" si="2"/>
        <v>125</v>
      </c>
      <c r="K10" s="83">
        <v>63</v>
      </c>
      <c r="L10" s="83">
        <v>72</v>
      </c>
      <c r="M10" s="89">
        <f t="shared" si="3"/>
        <v>135</v>
      </c>
      <c r="N10" s="83">
        <v>46</v>
      </c>
      <c r="O10" s="83">
        <v>74</v>
      </c>
      <c r="P10" s="89">
        <f t="shared" si="4"/>
        <v>120</v>
      </c>
      <c r="Q10" s="83">
        <v>47</v>
      </c>
      <c r="R10" s="83">
        <v>67</v>
      </c>
      <c r="S10" s="89">
        <f t="shared" si="5"/>
        <v>114</v>
      </c>
      <c r="T10" s="85">
        <v>59</v>
      </c>
      <c r="U10" s="85">
        <v>57</v>
      </c>
      <c r="V10" s="90">
        <f t="shared" si="6"/>
        <v>116</v>
      </c>
      <c r="W10" s="85">
        <v>41</v>
      </c>
      <c r="X10" s="85">
        <v>55</v>
      </c>
      <c r="Y10" s="90">
        <f t="shared" si="7"/>
        <v>96</v>
      </c>
      <c r="Z10" s="85">
        <v>54</v>
      </c>
      <c r="AA10" s="85">
        <v>63</v>
      </c>
      <c r="AB10" s="90">
        <f t="shared" si="8"/>
        <v>117</v>
      </c>
      <c r="AC10" s="85">
        <v>24</v>
      </c>
      <c r="AD10" s="85">
        <v>47</v>
      </c>
      <c r="AE10" s="90">
        <f t="shared" si="9"/>
        <v>71</v>
      </c>
      <c r="AF10" s="85">
        <v>15</v>
      </c>
      <c r="AG10" s="85">
        <v>40</v>
      </c>
      <c r="AH10" s="90">
        <f t="shared" si="10"/>
        <v>55</v>
      </c>
      <c r="AI10" s="84">
        <v>30</v>
      </c>
      <c r="AJ10" s="84">
        <v>37</v>
      </c>
      <c r="AK10" s="89">
        <f t="shared" si="11"/>
        <v>67</v>
      </c>
      <c r="AL10" s="85">
        <v>23</v>
      </c>
      <c r="AM10" s="85">
        <v>15</v>
      </c>
      <c r="AN10" s="91">
        <f t="shared" si="12"/>
        <v>38</v>
      </c>
      <c r="AO10" s="3">
        <v>30</v>
      </c>
      <c r="AP10" s="3">
        <v>34</v>
      </c>
      <c r="AQ10" s="541">
        <f t="shared" si="13"/>
        <v>64</v>
      </c>
    </row>
    <row r="11" spans="1:182" x14ac:dyDescent="0.2">
      <c r="A11" s="19" t="s">
        <v>14</v>
      </c>
      <c r="B11" s="58"/>
      <c r="C11" s="58"/>
      <c r="D11" s="87"/>
      <c r="E11" s="58">
        <v>132</v>
      </c>
      <c r="F11" s="58">
        <v>147</v>
      </c>
      <c r="G11" s="87">
        <f t="shared" si="1"/>
        <v>279</v>
      </c>
      <c r="H11" s="82">
        <v>93</v>
      </c>
      <c r="I11" s="82">
        <v>137</v>
      </c>
      <c r="J11" s="88">
        <f t="shared" si="2"/>
        <v>230</v>
      </c>
      <c r="K11" s="83">
        <v>113</v>
      </c>
      <c r="L11" s="83">
        <v>131</v>
      </c>
      <c r="M11" s="89">
        <f t="shared" si="3"/>
        <v>244</v>
      </c>
      <c r="N11" s="83">
        <v>107</v>
      </c>
      <c r="O11" s="83">
        <v>129</v>
      </c>
      <c r="P11" s="89">
        <f t="shared" si="4"/>
        <v>236</v>
      </c>
      <c r="Q11" s="83">
        <v>105</v>
      </c>
      <c r="R11" s="83">
        <v>128</v>
      </c>
      <c r="S11" s="89">
        <f t="shared" si="5"/>
        <v>233</v>
      </c>
      <c r="T11" s="85">
        <v>97</v>
      </c>
      <c r="U11" s="85">
        <v>116</v>
      </c>
      <c r="V11" s="90">
        <f t="shared" si="6"/>
        <v>213</v>
      </c>
      <c r="W11" s="85">
        <v>113</v>
      </c>
      <c r="X11" s="85">
        <v>122</v>
      </c>
      <c r="Y11" s="90">
        <f t="shared" si="7"/>
        <v>235</v>
      </c>
      <c r="Z11" s="85">
        <v>131</v>
      </c>
      <c r="AA11" s="85">
        <v>84</v>
      </c>
      <c r="AB11" s="90">
        <f t="shared" si="8"/>
        <v>215</v>
      </c>
      <c r="AC11" s="85">
        <v>91</v>
      </c>
      <c r="AD11" s="85">
        <v>92</v>
      </c>
      <c r="AE11" s="90">
        <f t="shared" si="9"/>
        <v>183</v>
      </c>
      <c r="AF11" s="85">
        <v>79</v>
      </c>
      <c r="AG11" s="85">
        <v>85</v>
      </c>
      <c r="AH11" s="90">
        <f t="shared" si="10"/>
        <v>164</v>
      </c>
      <c r="AI11" s="85">
        <v>87</v>
      </c>
      <c r="AJ11" s="85">
        <v>75</v>
      </c>
      <c r="AK11" s="89">
        <f t="shared" si="11"/>
        <v>162</v>
      </c>
      <c r="AL11" s="85">
        <v>88</v>
      </c>
      <c r="AM11" s="85">
        <v>86</v>
      </c>
      <c r="AN11" s="91">
        <f t="shared" si="12"/>
        <v>174</v>
      </c>
      <c r="AQ11" s="541">
        <v>154</v>
      </c>
    </row>
    <row r="12" spans="1:182" s="3" customFormat="1" x14ac:dyDescent="0.2">
      <c r="A12" s="542" t="s">
        <v>403</v>
      </c>
      <c r="B12" s="543"/>
      <c r="C12" s="543"/>
      <c r="D12" s="543"/>
      <c r="E12" s="543"/>
      <c r="F12" s="543"/>
      <c r="G12" s="543"/>
      <c r="H12" s="543"/>
      <c r="I12" s="543"/>
      <c r="J12" s="543"/>
      <c r="X12"/>
      <c r="AB12" s="14"/>
    </row>
    <row r="13" spans="1:182" s="3" customFormat="1" x14ac:dyDescent="0.2">
      <c r="A13" s="101" t="s">
        <v>404</v>
      </c>
      <c r="B13" s="543"/>
      <c r="C13" s="543"/>
      <c r="D13" s="543"/>
      <c r="E13" s="543"/>
      <c r="F13" s="543"/>
      <c r="G13" s="543"/>
      <c r="H13" s="543"/>
      <c r="I13" s="543"/>
      <c r="J13" s="543"/>
      <c r="X13"/>
      <c r="AB13" s="14"/>
    </row>
    <row r="14" spans="1:182" s="3" customFormat="1" x14ac:dyDescent="0.2">
      <c r="A14" s="101"/>
      <c r="B14" s="543"/>
      <c r="C14" s="543"/>
      <c r="D14" s="543"/>
      <c r="E14" s="543"/>
      <c r="F14" s="543"/>
      <c r="G14" s="543"/>
      <c r="H14" s="543"/>
      <c r="I14" s="543"/>
      <c r="J14" s="543"/>
      <c r="X14"/>
      <c r="AB14" s="14"/>
    </row>
    <row r="15" spans="1:182" s="3" customFormat="1" x14ac:dyDescent="0.2">
      <c r="A15" s="57" t="s">
        <v>57</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row>
    <row r="16" spans="1:182" s="3" customFormat="1" x14ac:dyDescent="0.2">
      <c r="A16" s="21"/>
      <c r="B16" s="22">
        <v>1999</v>
      </c>
      <c r="C16" s="22">
        <v>1999</v>
      </c>
      <c r="D16" s="22">
        <v>1999</v>
      </c>
      <c r="E16" s="22">
        <v>2000</v>
      </c>
      <c r="F16" s="22">
        <v>2000</v>
      </c>
      <c r="G16" s="22">
        <v>2000</v>
      </c>
      <c r="H16" s="22">
        <v>2001</v>
      </c>
      <c r="I16" s="22">
        <v>2001</v>
      </c>
      <c r="J16" s="22">
        <v>2001</v>
      </c>
      <c r="K16" s="22">
        <v>2002</v>
      </c>
      <c r="L16" s="22">
        <v>2002</v>
      </c>
      <c r="M16" s="22">
        <v>2002</v>
      </c>
      <c r="N16" s="22">
        <v>2003</v>
      </c>
      <c r="O16" s="22">
        <v>2003</v>
      </c>
      <c r="P16" s="22">
        <v>2003</v>
      </c>
      <c r="Q16" s="22">
        <v>2004</v>
      </c>
      <c r="R16" s="22">
        <v>2004</v>
      </c>
      <c r="S16" s="22">
        <v>2004</v>
      </c>
      <c r="T16" s="22">
        <v>2005</v>
      </c>
      <c r="U16" s="22">
        <v>2005</v>
      </c>
      <c r="V16" s="22">
        <v>2005</v>
      </c>
      <c r="W16" s="22">
        <v>2006</v>
      </c>
      <c r="X16" s="22">
        <v>2006</v>
      </c>
      <c r="Y16" s="22">
        <v>2006</v>
      </c>
      <c r="Z16" s="22">
        <v>2007</v>
      </c>
      <c r="AA16" s="22">
        <v>2007</v>
      </c>
      <c r="AB16" s="22">
        <v>2007</v>
      </c>
      <c r="AC16" s="22">
        <v>2008</v>
      </c>
      <c r="AD16" s="22">
        <v>2008</v>
      </c>
      <c r="AE16" s="22">
        <v>2008</v>
      </c>
      <c r="AF16" s="22">
        <v>2009</v>
      </c>
      <c r="AG16" s="22">
        <v>2009</v>
      </c>
      <c r="AH16" s="22">
        <v>2009</v>
      </c>
      <c r="AI16" s="22">
        <v>2010</v>
      </c>
      <c r="AJ16" s="22">
        <v>2010</v>
      </c>
      <c r="AK16" s="22">
        <v>2010</v>
      </c>
      <c r="AL16" s="22">
        <v>2011</v>
      </c>
      <c r="AM16" s="22">
        <v>2013</v>
      </c>
      <c r="AN16" s="22">
        <v>2011</v>
      </c>
      <c r="AO16" s="22">
        <v>2012</v>
      </c>
      <c r="AP16" s="22">
        <v>2012</v>
      </c>
      <c r="AQ16" s="22">
        <v>2012</v>
      </c>
    </row>
    <row r="17" spans="1:43" s="3" customFormat="1" x14ac:dyDescent="0.2">
      <c r="A17" s="19" t="s">
        <v>5</v>
      </c>
      <c r="B17" s="55">
        <v>5926838</v>
      </c>
      <c r="C17" s="55">
        <v>5926838</v>
      </c>
      <c r="D17" s="55">
        <v>5926838</v>
      </c>
      <c r="E17" s="55">
        <v>5940251</v>
      </c>
      <c r="F17" s="55">
        <v>5940251</v>
      </c>
      <c r="G17" s="55">
        <v>5940251</v>
      </c>
      <c r="H17" s="26">
        <v>5952552</v>
      </c>
      <c r="I17" s="26">
        <v>5952552</v>
      </c>
      <c r="J17" s="26">
        <v>5952552</v>
      </c>
      <c r="K17" s="53">
        <v>5972781</v>
      </c>
      <c r="L17" s="53">
        <v>5972781</v>
      </c>
      <c r="M17" s="53">
        <v>5972781</v>
      </c>
      <c r="N17" s="53">
        <v>5995553</v>
      </c>
      <c r="O17" s="53">
        <v>5995553</v>
      </c>
      <c r="P17" s="53">
        <v>5995553</v>
      </c>
      <c r="Q17" s="53">
        <v>6016024</v>
      </c>
      <c r="R17" s="53">
        <v>6016024</v>
      </c>
      <c r="S17" s="53">
        <v>6016024</v>
      </c>
      <c r="T17" s="53">
        <v>6043161</v>
      </c>
      <c r="U17" s="53">
        <v>6043161</v>
      </c>
      <c r="V17" s="53">
        <v>6043161</v>
      </c>
      <c r="W17" s="53">
        <v>6078600</v>
      </c>
      <c r="X17" s="53">
        <v>6078600</v>
      </c>
      <c r="Y17" s="53">
        <v>6078600</v>
      </c>
      <c r="Z17" s="53">
        <v>6117440</v>
      </c>
      <c r="AA17" s="53">
        <v>6117440</v>
      </c>
      <c r="AB17" s="53">
        <v>6117440</v>
      </c>
      <c r="AC17" s="53">
        <v>6161600</v>
      </c>
      <c r="AD17" s="53">
        <v>6161600</v>
      </c>
      <c r="AE17" s="53">
        <v>6161600</v>
      </c>
      <c r="AF17" s="53">
        <v>6208877</v>
      </c>
      <c r="AG17" s="53">
        <v>6208877</v>
      </c>
      <c r="AH17" s="53">
        <v>6208877</v>
      </c>
      <c r="AI17" s="3">
        <v>6251983</v>
      </c>
      <c r="AJ17" s="3">
        <v>6251983</v>
      </c>
      <c r="AK17" s="3">
        <v>6251983</v>
      </c>
      <c r="AL17" s="96">
        <v>6306638</v>
      </c>
      <c r="AM17" s="96">
        <v>6306638</v>
      </c>
      <c r="AN17" s="96">
        <v>6306638</v>
      </c>
      <c r="AO17" s="97">
        <v>6350765</v>
      </c>
      <c r="AP17" s="97">
        <v>6350765</v>
      </c>
      <c r="AQ17" s="97">
        <v>6350765</v>
      </c>
    </row>
    <row r="18" spans="1:43" s="3" customFormat="1" x14ac:dyDescent="0.2">
      <c r="A18" s="19" t="s">
        <v>3</v>
      </c>
      <c r="B18" s="95">
        <v>10213752</v>
      </c>
      <c r="C18" s="95">
        <v>10213752</v>
      </c>
      <c r="D18" s="95">
        <v>10213752</v>
      </c>
      <c r="E18" s="95">
        <v>10239085</v>
      </c>
      <c r="F18" s="95">
        <v>10239085</v>
      </c>
      <c r="G18" s="95">
        <v>10239085</v>
      </c>
      <c r="H18" s="95">
        <v>10263414</v>
      </c>
      <c r="I18" s="95">
        <v>10263414</v>
      </c>
      <c r="J18" s="95">
        <v>10263414</v>
      </c>
      <c r="K18" s="13">
        <v>10309725</v>
      </c>
      <c r="L18" s="13">
        <v>10309725</v>
      </c>
      <c r="M18" s="13">
        <v>10309725</v>
      </c>
      <c r="N18" s="13">
        <v>10355844</v>
      </c>
      <c r="O18" s="13">
        <v>10355844</v>
      </c>
      <c r="P18" s="13">
        <v>10355844</v>
      </c>
      <c r="Q18" s="13">
        <v>10396421</v>
      </c>
      <c r="R18" s="13">
        <v>10396421</v>
      </c>
      <c r="S18" s="13">
        <v>10396421</v>
      </c>
      <c r="T18" s="13">
        <v>10445852</v>
      </c>
      <c r="U18" s="13">
        <v>10445852</v>
      </c>
      <c r="V18" s="13">
        <v>10445852</v>
      </c>
      <c r="W18" s="13">
        <v>10511382</v>
      </c>
      <c r="X18" s="13">
        <v>10511382</v>
      </c>
      <c r="Y18" s="13">
        <v>10511382</v>
      </c>
      <c r="Z18" s="13">
        <v>10584534</v>
      </c>
      <c r="AA18" s="13">
        <v>10584534</v>
      </c>
      <c r="AB18" s="13">
        <v>10584534</v>
      </c>
      <c r="AC18" s="13">
        <v>10666866</v>
      </c>
      <c r="AD18" s="13">
        <v>10666866</v>
      </c>
      <c r="AE18" s="13">
        <v>10666866</v>
      </c>
      <c r="AF18" s="13">
        <v>10753080</v>
      </c>
      <c r="AG18" s="13">
        <v>10753080</v>
      </c>
      <c r="AH18" s="13">
        <v>10753080</v>
      </c>
      <c r="AI18">
        <v>10839905</v>
      </c>
      <c r="AJ18">
        <v>10839905</v>
      </c>
      <c r="AK18">
        <v>10839905</v>
      </c>
      <c r="AL18">
        <v>11000638</v>
      </c>
      <c r="AM18">
        <v>11000638</v>
      </c>
      <c r="AN18">
        <v>11000638</v>
      </c>
      <c r="AO18">
        <v>11094850</v>
      </c>
      <c r="AP18">
        <v>11094850</v>
      </c>
      <c r="AQ18">
        <v>11094850</v>
      </c>
    </row>
    <row r="19" spans="1:43" s="3" customFormat="1" x14ac:dyDescent="0.2">
      <c r="A19" s="19" t="s">
        <v>14</v>
      </c>
      <c r="B19" s="95">
        <v>82037011</v>
      </c>
      <c r="C19" s="95">
        <v>82037011</v>
      </c>
      <c r="D19" s="95">
        <v>82037011</v>
      </c>
      <c r="E19" s="95">
        <v>82163475</v>
      </c>
      <c r="F19" s="95">
        <v>82163475</v>
      </c>
      <c r="G19" s="95">
        <v>82163475</v>
      </c>
      <c r="H19" s="95">
        <v>82259540</v>
      </c>
      <c r="I19" s="95">
        <v>82259540</v>
      </c>
      <c r="J19" s="95">
        <v>82259540</v>
      </c>
      <c r="K19" s="14">
        <v>82440309</v>
      </c>
      <c r="L19" s="14">
        <v>82440309</v>
      </c>
      <c r="M19" s="14">
        <v>82440309</v>
      </c>
      <c r="N19" s="14">
        <v>82536680</v>
      </c>
      <c r="O19" s="14">
        <v>82536680</v>
      </c>
      <c r="P19" s="14">
        <v>82536680</v>
      </c>
      <c r="Q19" s="14">
        <v>82531671</v>
      </c>
      <c r="R19" s="14">
        <v>82531671</v>
      </c>
      <c r="S19" s="14">
        <v>82531671</v>
      </c>
      <c r="T19" s="14">
        <v>82500849</v>
      </c>
      <c r="U19" s="14">
        <v>82500849</v>
      </c>
      <c r="V19" s="14">
        <v>82500849</v>
      </c>
      <c r="W19" s="14">
        <v>82437995</v>
      </c>
      <c r="X19" s="14">
        <v>82437995</v>
      </c>
      <c r="Y19" s="14">
        <v>82437995</v>
      </c>
      <c r="Z19" s="14">
        <v>82314906</v>
      </c>
      <c r="AA19" s="14">
        <v>82314906</v>
      </c>
      <c r="AB19" s="14">
        <v>82314906</v>
      </c>
      <c r="AC19" s="14">
        <v>82217837</v>
      </c>
      <c r="AD19" s="14">
        <v>82217837</v>
      </c>
      <c r="AE19" s="14">
        <v>82217837</v>
      </c>
      <c r="AF19" s="14">
        <v>82002356</v>
      </c>
      <c r="AG19" s="14">
        <v>82002356</v>
      </c>
      <c r="AH19" s="14">
        <v>82002356</v>
      </c>
      <c r="AI19">
        <v>81802257</v>
      </c>
      <c r="AJ19">
        <v>81802257</v>
      </c>
      <c r="AK19">
        <v>81802257</v>
      </c>
      <c r="AL19">
        <v>81751602</v>
      </c>
      <c r="AM19">
        <v>81751602</v>
      </c>
      <c r="AN19">
        <v>81751602</v>
      </c>
      <c r="AO19">
        <v>81843743</v>
      </c>
      <c r="AP19">
        <v>81843743</v>
      </c>
      <c r="AQ19">
        <v>81843743</v>
      </c>
    </row>
    <row r="20" spans="1:43" s="3" customFormat="1" x14ac:dyDescent="0.2">
      <c r="A20" s="19" t="s">
        <v>6</v>
      </c>
      <c r="B20" s="95">
        <v>60158533</v>
      </c>
      <c r="C20" s="95">
        <v>60158533</v>
      </c>
      <c r="D20" s="95">
        <v>60158533</v>
      </c>
      <c r="E20" s="95">
        <v>60545022</v>
      </c>
      <c r="F20" s="95">
        <v>60545022</v>
      </c>
      <c r="G20" s="95">
        <v>60545022</v>
      </c>
      <c r="H20" s="95">
        <v>60979315</v>
      </c>
      <c r="I20" s="95">
        <v>60979315</v>
      </c>
      <c r="J20" s="95">
        <v>60979315</v>
      </c>
      <c r="K20" s="14">
        <v>61424036</v>
      </c>
      <c r="L20" s="14">
        <v>61424036</v>
      </c>
      <c r="M20" s="14">
        <v>61424036</v>
      </c>
      <c r="N20" s="14">
        <v>61864088</v>
      </c>
      <c r="O20" s="14">
        <v>61864088</v>
      </c>
      <c r="P20" s="14">
        <v>61864088</v>
      </c>
      <c r="Q20" s="14">
        <v>62292241</v>
      </c>
      <c r="R20" s="14">
        <v>62292241</v>
      </c>
      <c r="S20" s="14">
        <v>62292241</v>
      </c>
      <c r="T20" s="14">
        <v>62772870</v>
      </c>
      <c r="U20" s="14">
        <v>62772870</v>
      </c>
      <c r="V20" s="14">
        <v>62772870</v>
      </c>
      <c r="W20" s="14">
        <v>63229635</v>
      </c>
      <c r="X20" s="14">
        <v>63229635</v>
      </c>
      <c r="Y20" s="14">
        <v>63229635</v>
      </c>
      <c r="Z20" s="14">
        <v>63645065</v>
      </c>
      <c r="AA20" s="14">
        <v>63645065</v>
      </c>
      <c r="AB20" s="14">
        <v>63645065</v>
      </c>
      <c r="AC20" s="14">
        <v>64007193</v>
      </c>
      <c r="AD20" s="14">
        <v>64007193</v>
      </c>
      <c r="AE20" s="14">
        <v>64007193</v>
      </c>
      <c r="AF20" s="14">
        <v>64350226</v>
      </c>
      <c r="AG20" s="14">
        <v>64350226</v>
      </c>
      <c r="AH20" s="14">
        <v>64350226</v>
      </c>
      <c r="AI20">
        <v>64658856</v>
      </c>
      <c r="AJ20">
        <v>64658856</v>
      </c>
      <c r="AK20">
        <v>64658856</v>
      </c>
      <c r="AL20">
        <v>64994907</v>
      </c>
      <c r="AM20">
        <v>64994907</v>
      </c>
      <c r="AN20">
        <v>64994907</v>
      </c>
      <c r="AO20">
        <v>65327724</v>
      </c>
      <c r="AP20">
        <v>65327724</v>
      </c>
      <c r="AQ20">
        <v>65327724</v>
      </c>
    </row>
    <row r="21" spans="1:43" s="3" customFormat="1" x14ac:dyDescent="0.2">
      <c r="A21" s="19" t="s">
        <v>8</v>
      </c>
      <c r="B21" s="95">
        <v>427350</v>
      </c>
      <c r="C21" s="95">
        <v>427350</v>
      </c>
      <c r="D21" s="95">
        <v>427350</v>
      </c>
      <c r="E21" s="95">
        <v>433600</v>
      </c>
      <c r="F21" s="95">
        <v>433600</v>
      </c>
      <c r="G21" s="95">
        <v>433600</v>
      </c>
      <c r="H21" s="95">
        <v>439000</v>
      </c>
      <c r="I21" s="95">
        <v>439000</v>
      </c>
      <c r="J21" s="95">
        <v>439000</v>
      </c>
      <c r="K21" s="14">
        <v>444050</v>
      </c>
      <c r="L21" s="14">
        <v>444050</v>
      </c>
      <c r="M21" s="14">
        <v>444050</v>
      </c>
      <c r="N21" s="14">
        <v>448300</v>
      </c>
      <c r="O21" s="14">
        <v>448300</v>
      </c>
      <c r="P21" s="14">
        <v>448300</v>
      </c>
      <c r="Q21" s="14">
        <v>454960</v>
      </c>
      <c r="R21" s="14">
        <v>454960</v>
      </c>
      <c r="S21" s="14">
        <v>454960</v>
      </c>
      <c r="T21" s="14">
        <v>461230</v>
      </c>
      <c r="U21" s="14">
        <v>461230</v>
      </c>
      <c r="V21" s="14">
        <v>461230</v>
      </c>
      <c r="W21" s="14">
        <v>469086</v>
      </c>
      <c r="X21" s="14">
        <v>469086</v>
      </c>
      <c r="Y21" s="14">
        <v>469086</v>
      </c>
      <c r="Z21" s="14">
        <v>476187</v>
      </c>
      <c r="AA21" s="14">
        <v>476187</v>
      </c>
      <c r="AB21" s="14">
        <v>476187</v>
      </c>
      <c r="AC21" s="14">
        <v>483799</v>
      </c>
      <c r="AD21" s="14">
        <v>483799</v>
      </c>
      <c r="AE21" s="14">
        <v>483799</v>
      </c>
      <c r="AF21" s="14">
        <v>493500</v>
      </c>
      <c r="AG21" s="14">
        <v>493500</v>
      </c>
      <c r="AH21" s="14">
        <v>493500</v>
      </c>
      <c r="AI21">
        <v>502066</v>
      </c>
      <c r="AJ21">
        <v>502066</v>
      </c>
      <c r="AK21">
        <v>502066</v>
      </c>
      <c r="AL21">
        <v>511840</v>
      </c>
      <c r="AM21">
        <v>511840</v>
      </c>
      <c r="AN21">
        <v>511840</v>
      </c>
      <c r="AO21">
        <v>524853</v>
      </c>
      <c r="AP21">
        <v>524853</v>
      </c>
      <c r="AQ21">
        <v>524853</v>
      </c>
    </row>
    <row r="22" spans="1:43" s="3" customFormat="1" x14ac:dyDescent="0.2">
      <c r="A22" s="19" t="s">
        <v>9</v>
      </c>
      <c r="B22" s="95">
        <v>15760225</v>
      </c>
      <c r="C22" s="95">
        <v>15760225</v>
      </c>
      <c r="D22" s="95">
        <v>15760225</v>
      </c>
      <c r="E22" s="95">
        <v>15863950</v>
      </c>
      <c r="F22" s="95">
        <v>15863950</v>
      </c>
      <c r="G22" s="95">
        <v>15863950</v>
      </c>
      <c r="H22" s="95">
        <v>15987075</v>
      </c>
      <c r="I22" s="95">
        <v>15987075</v>
      </c>
      <c r="J22" s="95">
        <v>15987075</v>
      </c>
      <c r="K22" s="14">
        <v>16105285</v>
      </c>
      <c r="L22" s="14">
        <v>16105285</v>
      </c>
      <c r="M22" s="14">
        <v>16105285</v>
      </c>
      <c r="N22" s="14">
        <v>16192572</v>
      </c>
      <c r="O22" s="14">
        <v>16192572</v>
      </c>
      <c r="P22" s="14">
        <v>16192572</v>
      </c>
      <c r="Q22" s="14">
        <v>16258032</v>
      </c>
      <c r="R22" s="14">
        <v>16258032</v>
      </c>
      <c r="S22" s="14">
        <v>16258032</v>
      </c>
      <c r="T22" s="14">
        <v>16305526</v>
      </c>
      <c r="U22" s="14">
        <v>16305526</v>
      </c>
      <c r="V22" s="14">
        <v>16305526</v>
      </c>
      <c r="W22" s="14">
        <v>16334210</v>
      </c>
      <c r="X22" s="14">
        <v>16334210</v>
      </c>
      <c r="Y22" s="14">
        <v>16334210</v>
      </c>
      <c r="Z22" s="14">
        <v>16357992</v>
      </c>
      <c r="AA22" s="14">
        <v>16357992</v>
      </c>
      <c r="AB22" s="14">
        <v>16357992</v>
      </c>
      <c r="AC22" s="14">
        <v>16405399</v>
      </c>
      <c r="AD22" s="14">
        <v>16405399</v>
      </c>
      <c r="AE22" s="14">
        <v>16405399</v>
      </c>
      <c r="AF22" s="14">
        <v>16485787</v>
      </c>
      <c r="AG22" s="14">
        <v>16485787</v>
      </c>
      <c r="AH22" s="14">
        <v>16485787</v>
      </c>
      <c r="AI22">
        <v>16574989</v>
      </c>
      <c r="AJ22">
        <v>16574989</v>
      </c>
      <c r="AK22">
        <v>16574989</v>
      </c>
      <c r="AL22">
        <v>16655799</v>
      </c>
      <c r="AM22">
        <v>16655799</v>
      </c>
      <c r="AN22">
        <v>16655799</v>
      </c>
      <c r="AO22">
        <v>16730348</v>
      </c>
      <c r="AP22">
        <v>16730348</v>
      </c>
      <c r="AQ22">
        <v>16730348</v>
      </c>
    </row>
    <row r="23" spans="1:43" s="3" customFormat="1" x14ac:dyDescent="0.2">
      <c r="A23" s="19" t="s">
        <v>10</v>
      </c>
      <c r="B23" s="95">
        <v>58579685</v>
      </c>
      <c r="C23" s="95">
        <v>58579685</v>
      </c>
      <c r="D23" s="95">
        <v>58579685</v>
      </c>
      <c r="E23" s="95">
        <v>58785246</v>
      </c>
      <c r="F23" s="95">
        <v>58785246</v>
      </c>
      <c r="G23" s="95">
        <v>58785246</v>
      </c>
      <c r="H23" s="95">
        <v>58999781</v>
      </c>
      <c r="I23" s="95">
        <v>58999781</v>
      </c>
      <c r="J23" s="95">
        <v>58999781</v>
      </c>
      <c r="K23" s="14">
        <v>59216138</v>
      </c>
      <c r="L23" s="14">
        <v>59216138</v>
      </c>
      <c r="M23" s="14">
        <v>59216138</v>
      </c>
      <c r="N23" s="14">
        <v>59435480</v>
      </c>
      <c r="O23" s="14">
        <v>59435480</v>
      </c>
      <c r="P23" s="14">
        <v>59435480</v>
      </c>
      <c r="Q23" s="14">
        <v>59697037</v>
      </c>
      <c r="R23" s="14">
        <v>59697037</v>
      </c>
      <c r="S23" s="14">
        <v>59697037</v>
      </c>
      <c r="T23" s="14">
        <v>60038695</v>
      </c>
      <c r="U23" s="14">
        <v>60038695</v>
      </c>
      <c r="V23" s="14">
        <v>60038695</v>
      </c>
      <c r="W23" s="14">
        <v>60409918</v>
      </c>
      <c r="X23" s="14">
        <v>60409918</v>
      </c>
      <c r="Y23" s="14">
        <v>60409918</v>
      </c>
      <c r="Z23" s="14">
        <v>60781346</v>
      </c>
      <c r="AA23" s="14">
        <v>60781346</v>
      </c>
      <c r="AB23" s="14">
        <v>60781346</v>
      </c>
      <c r="AC23" s="14">
        <v>61191951</v>
      </c>
      <c r="AD23" s="14">
        <v>61191951</v>
      </c>
      <c r="AE23" s="14">
        <v>61191951</v>
      </c>
      <c r="AF23" s="14">
        <v>61595091</v>
      </c>
      <c r="AG23" s="14">
        <v>61595091</v>
      </c>
      <c r="AH23" s="14">
        <v>61595091</v>
      </c>
      <c r="AI23">
        <v>62026962</v>
      </c>
      <c r="AJ23">
        <v>62026962</v>
      </c>
      <c r="AK23">
        <v>62026962</v>
      </c>
      <c r="AL23">
        <v>62515392</v>
      </c>
      <c r="AM23">
        <v>62515392</v>
      </c>
      <c r="AN23">
        <v>62515392</v>
      </c>
      <c r="AO23">
        <v>63256141</v>
      </c>
      <c r="AP23">
        <v>63256141</v>
      </c>
      <c r="AQ23">
        <v>63256141</v>
      </c>
    </row>
    <row r="24" spans="1:43" s="3" customFormat="1" ht="13.5" customHeight="1" x14ac:dyDescent="0.2">
      <c r="A24" s="58" t="s">
        <v>58</v>
      </c>
      <c r="Q24" s="94"/>
      <c r="U24" s="93"/>
      <c r="W24" s="65"/>
      <c r="X24" s="65"/>
      <c r="Y24" s="65"/>
      <c r="Z24" s="65"/>
      <c r="AA24" s="65"/>
      <c r="AB24" s="65"/>
      <c r="AC24" s="65"/>
      <c r="AD24" s="65"/>
      <c r="AE24" s="65"/>
      <c r="AF24" s="65"/>
      <c r="AG24" s="65"/>
      <c r="AH24" s="65"/>
    </row>
    <row r="25" spans="1:43" s="3" customFormat="1" x14ac:dyDescent="0.2">
      <c r="A25" s="544"/>
      <c r="B25" s="544"/>
      <c r="C25" s="544"/>
      <c r="D25" s="544"/>
      <c r="E25" s="544"/>
      <c r="F25" s="544"/>
      <c r="G25" s="544"/>
      <c r="H25" s="544"/>
      <c r="I25" s="544"/>
      <c r="J25" s="544"/>
      <c r="K25" s="544"/>
      <c r="L25" s="544"/>
      <c r="M25" s="544"/>
      <c r="N25" s="544"/>
      <c r="O25" s="544"/>
      <c r="P25" s="544"/>
      <c r="Q25" s="544"/>
      <c r="R25" s="544"/>
      <c r="S25" s="544"/>
      <c r="T25" s="544"/>
      <c r="U25" s="544"/>
      <c r="V25" s="544"/>
      <c r="W25" s="544"/>
      <c r="X25" s="65"/>
      <c r="Y25" s="65"/>
      <c r="Z25" s="65">
        <v>2006</v>
      </c>
      <c r="AA25" s="65">
        <v>2007</v>
      </c>
      <c r="AB25" s="65">
        <v>2008</v>
      </c>
      <c r="AC25" s="65">
        <v>2009</v>
      </c>
      <c r="AD25" s="65">
        <v>2010</v>
      </c>
      <c r="AE25" s="65">
        <v>2011</v>
      </c>
      <c r="AF25" s="65">
        <v>2012</v>
      </c>
      <c r="AG25" s="65"/>
      <c r="AH25" s="65"/>
    </row>
    <row r="26" spans="1:43" s="3" customFormat="1" x14ac:dyDescent="0.2">
      <c r="A26" s="538" t="s">
        <v>400</v>
      </c>
      <c r="B26" s="606">
        <v>1999</v>
      </c>
      <c r="C26" s="606"/>
      <c r="D26" s="606"/>
      <c r="E26" s="606">
        <v>2000</v>
      </c>
      <c r="F26" s="606"/>
      <c r="G26" s="606"/>
      <c r="H26" s="606">
        <v>2001</v>
      </c>
      <c r="I26" s="606"/>
      <c r="J26" s="606"/>
      <c r="K26" s="604">
        <v>2002</v>
      </c>
      <c r="L26" s="604"/>
      <c r="M26" s="604"/>
      <c r="N26" s="604">
        <v>2003</v>
      </c>
      <c r="O26" s="604"/>
      <c r="P26" s="604"/>
      <c r="Q26" s="604">
        <v>2004</v>
      </c>
      <c r="R26" s="604"/>
      <c r="S26" s="604"/>
      <c r="T26" s="604">
        <v>2005</v>
      </c>
      <c r="U26" s="604"/>
      <c r="V26" s="604"/>
      <c r="W26" s="604">
        <v>2006</v>
      </c>
      <c r="X26" s="604"/>
      <c r="Y26" s="604"/>
      <c r="Z26" s="604">
        <v>2007</v>
      </c>
      <c r="AA26" s="604"/>
      <c r="AB26" s="604"/>
      <c r="AC26" s="604">
        <v>2008</v>
      </c>
      <c r="AD26" s="604"/>
      <c r="AE26" s="604"/>
      <c r="AF26" s="604">
        <v>2009</v>
      </c>
      <c r="AG26" s="605"/>
      <c r="AH26" s="605"/>
      <c r="AI26" s="604">
        <v>2010</v>
      </c>
      <c r="AJ26" s="605"/>
      <c r="AK26" s="605"/>
      <c r="AL26" s="604">
        <v>2011</v>
      </c>
      <c r="AM26" s="605"/>
      <c r="AN26" s="605"/>
      <c r="AO26" s="604">
        <v>2012</v>
      </c>
      <c r="AP26" s="605"/>
      <c r="AQ26" s="605"/>
    </row>
    <row r="27" spans="1:43" s="3" customFormat="1" ht="87.75" x14ac:dyDescent="0.2">
      <c r="A27" s="79"/>
      <c r="B27" s="80" t="s">
        <v>1</v>
      </c>
      <c r="C27" s="80" t="s">
        <v>4</v>
      </c>
      <c r="D27" s="80" t="s">
        <v>0</v>
      </c>
      <c r="E27" s="80" t="s">
        <v>1</v>
      </c>
      <c r="F27" s="80" t="s">
        <v>4</v>
      </c>
      <c r="G27" s="80" t="s">
        <v>0</v>
      </c>
      <c r="H27" s="80" t="s">
        <v>1</v>
      </c>
      <c r="I27" s="80" t="s">
        <v>4</v>
      </c>
      <c r="J27" s="80" t="s">
        <v>0</v>
      </c>
      <c r="K27" s="80" t="s">
        <v>1</v>
      </c>
      <c r="L27" s="80" t="s">
        <v>4</v>
      </c>
      <c r="M27" s="80" t="s">
        <v>0</v>
      </c>
      <c r="N27" s="80" t="s">
        <v>1</v>
      </c>
      <c r="O27" s="80" t="s">
        <v>4</v>
      </c>
      <c r="P27" s="80" t="s">
        <v>0</v>
      </c>
      <c r="Q27" s="80" t="s">
        <v>1</v>
      </c>
      <c r="R27" s="80" t="s">
        <v>4</v>
      </c>
      <c r="S27" s="80" t="s">
        <v>0</v>
      </c>
      <c r="T27" s="80" t="s">
        <v>1</v>
      </c>
      <c r="U27" s="80" t="s">
        <v>4</v>
      </c>
      <c r="V27" s="80" t="s">
        <v>0</v>
      </c>
      <c r="W27" s="81" t="s">
        <v>1</v>
      </c>
      <c r="X27" s="81" t="s">
        <v>4</v>
      </c>
      <c r="Y27" s="81" t="s">
        <v>0</v>
      </c>
      <c r="Z27" s="81" t="s">
        <v>1</v>
      </c>
      <c r="AA27" s="81" t="s">
        <v>4</v>
      </c>
      <c r="AB27" s="81" t="s">
        <v>0</v>
      </c>
      <c r="AC27" s="81" t="s">
        <v>1</v>
      </c>
      <c r="AD27" s="81" t="s">
        <v>4</v>
      </c>
      <c r="AE27" s="81" t="s">
        <v>0</v>
      </c>
      <c r="AF27" s="81" t="s">
        <v>1</v>
      </c>
      <c r="AG27" s="81" t="s">
        <v>4</v>
      </c>
      <c r="AH27" s="81" t="s">
        <v>0</v>
      </c>
      <c r="AI27" s="81" t="s">
        <v>1</v>
      </c>
      <c r="AJ27" s="81" t="s">
        <v>4</v>
      </c>
      <c r="AK27" s="81" t="s">
        <v>0</v>
      </c>
      <c r="AL27" s="81" t="s">
        <v>1</v>
      </c>
      <c r="AM27" s="81" t="s">
        <v>4</v>
      </c>
      <c r="AN27" s="81" t="s">
        <v>0</v>
      </c>
      <c r="AO27" s="81" t="s">
        <v>1</v>
      </c>
      <c r="AP27" s="81" t="s">
        <v>4</v>
      </c>
      <c r="AQ27" s="81" t="s">
        <v>0</v>
      </c>
    </row>
    <row r="28" spans="1:43" s="3" customFormat="1" x14ac:dyDescent="0.2">
      <c r="A28" s="19" t="s">
        <v>401</v>
      </c>
      <c r="B28" s="98">
        <f t="shared" ref="B28:AN29" si="14">B5/(B17/1000000)</f>
        <v>0</v>
      </c>
      <c r="C28" s="98">
        <f t="shared" si="14"/>
        <v>0</v>
      </c>
      <c r="D28" s="98">
        <f t="shared" si="14"/>
        <v>0</v>
      </c>
      <c r="E28" s="98">
        <f t="shared" si="14"/>
        <v>0</v>
      </c>
      <c r="F28" s="98">
        <f t="shared" si="14"/>
        <v>0</v>
      </c>
      <c r="G28" s="98">
        <f t="shared" si="14"/>
        <v>0</v>
      </c>
      <c r="H28" s="98">
        <f t="shared" si="14"/>
        <v>3.3599034498144662</v>
      </c>
      <c r="I28" s="98">
        <f t="shared" si="14"/>
        <v>4.7038648297402528</v>
      </c>
      <c r="J28" s="98">
        <f t="shared" si="14"/>
        <v>8.0637682795547185</v>
      </c>
      <c r="K28" s="98">
        <f t="shared" si="14"/>
        <v>2.1765405428392568</v>
      </c>
      <c r="L28" s="98">
        <f t="shared" si="14"/>
        <v>2.8462453252513358</v>
      </c>
      <c r="M28" s="98">
        <f t="shared" si="14"/>
        <v>5.022785868090593</v>
      </c>
      <c r="N28" s="98">
        <f t="shared" si="14"/>
        <v>1.3343222885361867</v>
      </c>
      <c r="O28" s="98">
        <f t="shared" si="14"/>
        <v>2.3350640049383267</v>
      </c>
      <c r="P28" s="98">
        <f t="shared" si="14"/>
        <v>3.6693862934745134</v>
      </c>
      <c r="Q28" s="98">
        <f t="shared" si="14"/>
        <v>1.496004670194135</v>
      </c>
      <c r="R28" s="98">
        <f t="shared" si="14"/>
        <v>3.8231230460516783</v>
      </c>
      <c r="S28" s="98">
        <f t="shared" si="14"/>
        <v>5.3191277162458128</v>
      </c>
      <c r="T28" s="98">
        <f t="shared" si="14"/>
        <v>1.4892868152941814</v>
      </c>
      <c r="U28" s="98">
        <f t="shared" si="14"/>
        <v>3.6404788818302212</v>
      </c>
      <c r="V28" s="98">
        <f t="shared" si="14"/>
        <v>5.1297656971244026</v>
      </c>
      <c r="W28" s="545">
        <f t="shared" si="14"/>
        <v>1.4806040864672787</v>
      </c>
      <c r="X28" s="545">
        <f t="shared" si="14"/>
        <v>3.2902313032606192</v>
      </c>
      <c r="Y28" s="546">
        <f t="shared" si="14"/>
        <v>4.7708353897278979</v>
      </c>
      <c r="Z28" s="545">
        <f t="shared" si="14"/>
        <v>1.9616048543181461</v>
      </c>
      <c r="AA28" s="545">
        <f t="shared" si="14"/>
        <v>4.4136109222158284</v>
      </c>
      <c r="AB28" s="546">
        <f t="shared" si="14"/>
        <v>6.3752157765339748</v>
      </c>
      <c r="AC28" s="545">
        <f t="shared" si="14"/>
        <v>2.7590236302259155</v>
      </c>
      <c r="AD28" s="545">
        <f t="shared" si="14"/>
        <v>3.7327966761880029</v>
      </c>
      <c r="AE28" s="546">
        <f t="shared" si="14"/>
        <v>6.4918203064139188</v>
      </c>
      <c r="AF28" s="545">
        <f t="shared" si="14"/>
        <v>1.6105972142788463</v>
      </c>
      <c r="AG28" s="545">
        <f t="shared" si="14"/>
        <v>4.0264930356971158</v>
      </c>
      <c r="AH28" s="546">
        <f t="shared" si="14"/>
        <v>5.6370902499759614</v>
      </c>
      <c r="AI28" s="545">
        <f t="shared" si="14"/>
        <v>1.1196447591108294</v>
      </c>
      <c r="AJ28" s="545">
        <f t="shared" si="14"/>
        <v>3.6788327799355822</v>
      </c>
      <c r="AK28" s="546">
        <f t="shared" si="14"/>
        <v>4.7984775390464112</v>
      </c>
      <c r="AL28" s="545">
        <f t="shared" si="14"/>
        <v>1.1099416202420369</v>
      </c>
      <c r="AM28" s="545">
        <f t="shared" si="14"/>
        <v>2.5370094176960847</v>
      </c>
      <c r="AN28" s="546">
        <f t="shared" si="14"/>
        <v>3.6469510379381216</v>
      </c>
      <c r="AO28" s="545"/>
      <c r="AP28" s="545"/>
      <c r="AQ28" s="546"/>
    </row>
    <row r="29" spans="1:43" s="3" customFormat="1" x14ac:dyDescent="0.2">
      <c r="A29" s="19" t="s">
        <v>402</v>
      </c>
      <c r="B29" s="98">
        <f t="shared" si="14"/>
        <v>1.9581442745036302</v>
      </c>
      <c r="C29" s="98">
        <f t="shared" si="14"/>
        <v>4.1121029764576233</v>
      </c>
      <c r="D29" s="98">
        <f t="shared" si="14"/>
        <v>6.0702472509612537</v>
      </c>
      <c r="E29" s="98">
        <f t="shared" si="14"/>
        <v>1.9532995379958269</v>
      </c>
      <c r="F29" s="98">
        <f t="shared" si="14"/>
        <v>5.0785787987891498</v>
      </c>
      <c r="G29" s="98">
        <f t="shared" si="14"/>
        <v>7.0318783367849766</v>
      </c>
      <c r="H29" s="98">
        <f t="shared" si="14"/>
        <v>2.728137050692879</v>
      </c>
      <c r="I29" s="98">
        <f t="shared" si="14"/>
        <v>4.6768063726163636</v>
      </c>
      <c r="J29" s="98">
        <f t="shared" si="14"/>
        <v>7.4049434233092422</v>
      </c>
      <c r="K29" s="98">
        <f t="shared" si="14"/>
        <v>1.4549369648559975</v>
      </c>
      <c r="L29" s="98">
        <f t="shared" si="14"/>
        <v>3.8798319062826603</v>
      </c>
      <c r="M29" s="98">
        <f t="shared" si="14"/>
        <v>5.3347688711386576</v>
      </c>
      <c r="N29" s="98">
        <f t="shared" si="14"/>
        <v>1.4484575086299099</v>
      </c>
      <c r="O29" s="98">
        <f t="shared" si="14"/>
        <v>2.6072235155338377</v>
      </c>
      <c r="P29" s="98">
        <f t="shared" si="14"/>
        <v>4.0556810241637482</v>
      </c>
      <c r="Q29" s="98">
        <f t="shared" si="14"/>
        <v>1.7313650534159784</v>
      </c>
      <c r="R29" s="98">
        <f t="shared" si="14"/>
        <v>3.0779823171839618</v>
      </c>
      <c r="S29" s="98">
        <f t="shared" si="14"/>
        <v>4.8093473705999399</v>
      </c>
      <c r="T29" s="98">
        <f t="shared" si="14"/>
        <v>1.5317084714583358</v>
      </c>
      <c r="U29" s="98">
        <f t="shared" si="14"/>
        <v>4.2121982965104232</v>
      </c>
      <c r="V29" s="98">
        <f t="shared" si="14"/>
        <v>5.7439067679687588</v>
      </c>
      <c r="W29" s="545">
        <f t="shared" si="14"/>
        <v>1.5221595029083712</v>
      </c>
      <c r="X29" s="545">
        <f t="shared" si="14"/>
        <v>3.234588943680289</v>
      </c>
      <c r="Y29" s="546">
        <f t="shared" si="14"/>
        <v>4.7567484465886603</v>
      </c>
      <c r="Z29" s="545">
        <f t="shared" si="14"/>
        <v>2.3619367654730952</v>
      </c>
      <c r="AA29" s="545">
        <f t="shared" si="14"/>
        <v>4.6293960603272666</v>
      </c>
      <c r="AB29" s="546">
        <f t="shared" si="14"/>
        <v>6.9913328258003613</v>
      </c>
      <c r="AC29" s="545">
        <f t="shared" si="14"/>
        <v>2.3437062019903503</v>
      </c>
      <c r="AD29" s="545">
        <f t="shared" si="14"/>
        <v>3.7499299231845602</v>
      </c>
      <c r="AE29" s="546">
        <f t="shared" si="14"/>
        <v>6.0936361251749105</v>
      </c>
      <c r="AF29" s="545">
        <f t="shared" si="14"/>
        <v>1.8599322240697549</v>
      </c>
      <c r="AG29" s="545">
        <f t="shared" si="14"/>
        <v>3.9988542817499728</v>
      </c>
      <c r="AH29" s="546">
        <f t="shared" si="14"/>
        <v>5.8587865058197277</v>
      </c>
      <c r="AI29" s="545">
        <f t="shared" si="14"/>
        <v>1.1992725028494253</v>
      </c>
      <c r="AJ29" s="545">
        <f t="shared" si="14"/>
        <v>3.2288105845946067</v>
      </c>
      <c r="AK29" s="546">
        <f t="shared" si="14"/>
        <v>4.4280830874440325</v>
      </c>
      <c r="AL29" s="545">
        <f t="shared" si="14"/>
        <v>1.3635572773142794</v>
      </c>
      <c r="AM29" s="545">
        <f t="shared" si="14"/>
        <v>2.6362107361409399</v>
      </c>
      <c r="AN29" s="546">
        <f t="shared" si="14"/>
        <v>3.9997680134552196</v>
      </c>
      <c r="AO29" s="545"/>
      <c r="AP29" s="545"/>
      <c r="AQ29" s="546"/>
    </row>
    <row r="30" spans="1:43" s="3" customFormat="1" x14ac:dyDescent="0.2">
      <c r="A30" s="19" t="s">
        <v>14</v>
      </c>
      <c r="B30" s="98">
        <f t="shared" ref="B30:AQ30" si="15">B11/(B19/1000000)</f>
        <v>0</v>
      </c>
      <c r="C30" s="98">
        <f t="shared" si="15"/>
        <v>0</v>
      </c>
      <c r="D30" s="98">
        <f t="shared" si="15"/>
        <v>0</v>
      </c>
      <c r="E30" s="98">
        <f t="shared" si="15"/>
        <v>1.6065532768666368</v>
      </c>
      <c r="F30" s="98">
        <f t="shared" si="15"/>
        <v>1.7891161492378456</v>
      </c>
      <c r="G30" s="98">
        <f t="shared" si="15"/>
        <v>3.3956694261044822</v>
      </c>
      <c r="H30" s="98">
        <f t="shared" si="15"/>
        <v>1.1305679560085067</v>
      </c>
      <c r="I30" s="98">
        <f t="shared" si="15"/>
        <v>1.6654603222921014</v>
      </c>
      <c r="J30" s="98">
        <f t="shared" si="15"/>
        <v>2.7960282783006081</v>
      </c>
      <c r="K30" s="98">
        <f t="shared" si="15"/>
        <v>1.3706887003540951</v>
      </c>
      <c r="L30" s="98">
        <f t="shared" si="15"/>
        <v>1.5890284933308534</v>
      </c>
      <c r="M30" s="98">
        <f t="shared" si="15"/>
        <v>2.9597171936849485</v>
      </c>
      <c r="N30" s="98">
        <f t="shared" si="15"/>
        <v>1.2963933126459652</v>
      </c>
      <c r="O30" s="98">
        <f t="shared" si="15"/>
        <v>1.5629414703862572</v>
      </c>
      <c r="P30" s="98">
        <f t="shared" si="15"/>
        <v>2.8593347830322227</v>
      </c>
      <c r="Q30" s="98">
        <f t="shared" si="15"/>
        <v>1.2722388717902005</v>
      </c>
      <c r="R30" s="98">
        <f t="shared" si="15"/>
        <v>1.5509197675156727</v>
      </c>
      <c r="S30" s="98">
        <f t="shared" si="15"/>
        <v>2.823158639305873</v>
      </c>
      <c r="T30" s="98">
        <f t="shared" si="15"/>
        <v>1.1757454762677655</v>
      </c>
      <c r="U30" s="98">
        <f t="shared" si="15"/>
        <v>1.4060461365676369</v>
      </c>
      <c r="V30" s="98">
        <f t="shared" si="15"/>
        <v>2.5817916128354024</v>
      </c>
      <c r="W30" s="545">
        <f t="shared" si="15"/>
        <v>1.370727175011959</v>
      </c>
      <c r="X30" s="545">
        <f t="shared" si="15"/>
        <v>1.4799001358536195</v>
      </c>
      <c r="Y30" s="546">
        <f t="shared" si="15"/>
        <v>2.8506273108655784</v>
      </c>
      <c r="Z30" s="545">
        <f t="shared" si="15"/>
        <v>1.5914493056701056</v>
      </c>
      <c r="AA30" s="545">
        <f t="shared" si="15"/>
        <v>1.0204713105060219</v>
      </c>
      <c r="AB30" s="546">
        <f t="shared" si="15"/>
        <v>2.6119206161761275</v>
      </c>
      <c r="AC30" s="545">
        <f t="shared" si="15"/>
        <v>1.1068157874306521</v>
      </c>
      <c r="AD30" s="545">
        <f t="shared" si="15"/>
        <v>1.1189785982815383</v>
      </c>
      <c r="AE30" s="546">
        <f t="shared" si="15"/>
        <v>2.2257943857121902</v>
      </c>
      <c r="AF30" s="545">
        <f t="shared" si="15"/>
        <v>0.96338695439433464</v>
      </c>
      <c r="AG30" s="545">
        <f t="shared" si="15"/>
        <v>1.0365555838420055</v>
      </c>
      <c r="AH30" s="546">
        <f t="shared" si="15"/>
        <v>1.9999425382363403</v>
      </c>
      <c r="AI30" s="545">
        <f t="shared" si="15"/>
        <v>1.063540337279447</v>
      </c>
      <c r="AJ30" s="545">
        <f t="shared" si="15"/>
        <v>0.9168451183443509</v>
      </c>
      <c r="AK30" s="546">
        <f t="shared" si="15"/>
        <v>1.9803854556237979</v>
      </c>
      <c r="AL30" s="545">
        <f t="shared" si="15"/>
        <v>1.0764315052810829</v>
      </c>
      <c r="AM30" s="545">
        <f t="shared" si="15"/>
        <v>1.0519671528883312</v>
      </c>
      <c r="AN30" s="546">
        <f t="shared" si="15"/>
        <v>2.1283986581694139</v>
      </c>
      <c r="AO30" s="545"/>
      <c r="AP30" s="545"/>
      <c r="AQ30" s="546">
        <f t="shared" si="15"/>
        <v>1.8816343724651008</v>
      </c>
    </row>
    <row r="31" spans="1:43" s="3" customFormat="1" x14ac:dyDescent="0.2">
      <c r="A31" s="19" t="s">
        <v>6</v>
      </c>
      <c r="B31" s="98">
        <f t="shared" ref="B31:AQ34" si="16">B7/(B20/1000000)</f>
        <v>1.7287655601575258</v>
      </c>
      <c r="C31" s="98">
        <f t="shared" si="16"/>
        <v>2.2606934248213801</v>
      </c>
      <c r="D31" s="98">
        <f t="shared" si="16"/>
        <v>3.9894589849789059</v>
      </c>
      <c r="E31" s="98">
        <f t="shared" si="16"/>
        <v>1.9159296035931739</v>
      </c>
      <c r="F31" s="98">
        <f t="shared" si="16"/>
        <v>1.2222309540163352</v>
      </c>
      <c r="G31" s="98">
        <f t="shared" si="16"/>
        <v>3.1381605576095088</v>
      </c>
      <c r="H31" s="98">
        <f t="shared" si="16"/>
        <v>2.2138654722507134</v>
      </c>
      <c r="I31" s="98">
        <f t="shared" si="16"/>
        <v>1.2299252623615073</v>
      </c>
      <c r="J31" s="98">
        <f t="shared" si="16"/>
        <v>3.4437907346122207</v>
      </c>
      <c r="K31" s="98">
        <f t="shared" si="16"/>
        <v>2.0350339726943374</v>
      </c>
      <c r="L31" s="98">
        <f t="shared" si="16"/>
        <v>1.2373006553981571</v>
      </c>
      <c r="M31" s="98">
        <f t="shared" si="16"/>
        <v>3.2723346280924948</v>
      </c>
      <c r="N31" s="98">
        <f t="shared" si="16"/>
        <v>1.7295979535009067</v>
      </c>
      <c r="O31" s="98">
        <f t="shared" si="16"/>
        <v>1.2123350141361495</v>
      </c>
      <c r="P31" s="98">
        <f t="shared" si="16"/>
        <v>2.9419329676370563</v>
      </c>
      <c r="Q31" s="98">
        <f t="shared" si="16"/>
        <v>1.2842690954078857</v>
      </c>
      <c r="R31" s="98">
        <f t="shared" si="16"/>
        <v>0.93109509417071712</v>
      </c>
      <c r="S31" s="98">
        <f t="shared" si="16"/>
        <v>2.2153641895786027</v>
      </c>
      <c r="T31" s="98">
        <f t="shared" si="16"/>
        <v>1.4337404040949537</v>
      </c>
      <c r="U31" s="98">
        <f t="shared" si="16"/>
        <v>0.89210514032574906</v>
      </c>
      <c r="V31" s="98">
        <f t="shared" si="16"/>
        <v>2.3258455444207029</v>
      </c>
      <c r="W31" s="545">
        <f t="shared" si="16"/>
        <v>1.3759370902583892</v>
      </c>
      <c r="X31" s="545">
        <f t="shared" si="16"/>
        <v>1.8978442624253642</v>
      </c>
      <c r="Y31" s="546">
        <f t="shared" si="16"/>
        <v>3.2737813526837534</v>
      </c>
      <c r="Z31" s="545">
        <f t="shared" si="16"/>
        <v>1.068425336669858</v>
      </c>
      <c r="AA31" s="545">
        <f t="shared" si="16"/>
        <v>2.0582899868198736</v>
      </c>
      <c r="AB31" s="546">
        <f t="shared" si="16"/>
        <v>3.1267153234897314</v>
      </c>
      <c r="AC31" s="545">
        <f t="shared" si="16"/>
        <v>1.1873665511312141</v>
      </c>
      <c r="AD31" s="545">
        <f t="shared" si="16"/>
        <v>2.0935147085734567</v>
      </c>
      <c r="AE31" s="546">
        <f t="shared" si="16"/>
        <v>3.280881259704671</v>
      </c>
      <c r="AF31" s="545">
        <f t="shared" si="16"/>
        <v>0.8391578920018089</v>
      </c>
      <c r="AG31" s="545">
        <f t="shared" si="16"/>
        <v>2.2377543786714904</v>
      </c>
      <c r="AH31" s="546">
        <f t="shared" si="16"/>
        <v>3.0769122706732994</v>
      </c>
      <c r="AI31" s="545">
        <f t="shared" si="16"/>
        <v>0.8506182045658216</v>
      </c>
      <c r="AJ31" s="545">
        <f t="shared" si="16"/>
        <v>2.2580046884838172</v>
      </c>
      <c r="AK31" s="546">
        <f t="shared" si="16"/>
        <v>3.1086228930496387</v>
      </c>
      <c r="AL31" s="545">
        <f t="shared" si="16"/>
        <v>1.030850001831682</v>
      </c>
      <c r="AM31" s="545">
        <f t="shared" si="16"/>
        <v>2.0617000036633639</v>
      </c>
      <c r="AN31" s="546">
        <f t="shared" si="16"/>
        <v>3.0925500054950459</v>
      </c>
      <c r="AO31" s="545">
        <f t="shared" si="16"/>
        <v>0.8572164552985192</v>
      </c>
      <c r="AP31" s="545">
        <f t="shared" si="16"/>
        <v>2.2195783217550944</v>
      </c>
      <c r="AQ31" s="546">
        <f t="shared" si="16"/>
        <v>3.0767947770536135</v>
      </c>
    </row>
    <row r="32" spans="1:43" s="3" customFormat="1" x14ac:dyDescent="0.2">
      <c r="A32" s="19" t="s">
        <v>8</v>
      </c>
      <c r="B32" s="98"/>
      <c r="C32" s="98"/>
      <c r="D32" s="98"/>
      <c r="E32" s="98"/>
      <c r="F32" s="98"/>
      <c r="G32" s="98"/>
      <c r="H32" s="98"/>
      <c r="I32" s="98"/>
      <c r="J32" s="98"/>
      <c r="K32" s="98"/>
      <c r="L32" s="98"/>
      <c r="M32" s="98"/>
      <c r="N32" s="98"/>
      <c r="O32" s="98"/>
      <c r="P32" s="98"/>
      <c r="Q32" s="98"/>
      <c r="R32" s="98"/>
      <c r="S32" s="98"/>
      <c r="T32" s="98"/>
      <c r="U32" s="98"/>
      <c r="V32" s="98"/>
      <c r="W32" s="545">
        <f>W8/(W21/1000000)</f>
        <v>4.2636105106526312</v>
      </c>
      <c r="X32" s="545">
        <f t="shared" si="16"/>
        <v>0</v>
      </c>
      <c r="Y32" s="546">
        <f t="shared" si="16"/>
        <v>4.2636105106526312</v>
      </c>
      <c r="Z32" s="545">
        <f t="shared" si="16"/>
        <v>8.4000613204476391</v>
      </c>
      <c r="AA32" s="545">
        <f t="shared" si="16"/>
        <v>0</v>
      </c>
      <c r="AB32" s="546">
        <f t="shared" si="16"/>
        <v>8.4000613204476391</v>
      </c>
      <c r="AC32" s="545">
        <f t="shared" si="16"/>
        <v>0</v>
      </c>
      <c r="AD32" s="545">
        <f t="shared" si="16"/>
        <v>0</v>
      </c>
      <c r="AE32" s="546">
        <f>AE8/(AE21/1000000)</f>
        <v>0</v>
      </c>
      <c r="AF32" s="545">
        <f t="shared" si="16"/>
        <v>0</v>
      </c>
      <c r="AG32" s="545">
        <f t="shared" si="16"/>
        <v>0</v>
      </c>
      <c r="AH32" s="546">
        <f t="shared" si="16"/>
        <v>0</v>
      </c>
      <c r="AI32" s="545">
        <f t="shared" si="16"/>
        <v>1.9917700063338286</v>
      </c>
      <c r="AJ32" s="545">
        <f t="shared" si="16"/>
        <v>0</v>
      </c>
      <c r="AK32" s="546">
        <f t="shared" si="16"/>
        <v>1.9917700063338286</v>
      </c>
      <c r="AL32" s="545">
        <f t="shared" si="16"/>
        <v>0</v>
      </c>
      <c r="AM32" s="545">
        <f t="shared" si="16"/>
        <v>1.9537355423569867</v>
      </c>
      <c r="AN32" s="546">
        <f t="shared" si="16"/>
        <v>1.9537355423569867</v>
      </c>
      <c r="AO32" s="545">
        <f t="shared" si="16"/>
        <v>0</v>
      </c>
      <c r="AP32" s="545">
        <f t="shared" si="16"/>
        <v>1.9052953874703964</v>
      </c>
      <c r="AQ32" s="546">
        <f t="shared" si="16"/>
        <v>1.9052953874703964</v>
      </c>
    </row>
    <row r="33" spans="1:43" s="3" customFormat="1" x14ac:dyDescent="0.2">
      <c r="A33" s="19" t="s">
        <v>9</v>
      </c>
      <c r="B33" s="98">
        <f t="shared" ref="B33:V34" si="17">B9/(B22/1000000)</f>
        <v>0.88831219097443093</v>
      </c>
      <c r="C33" s="98">
        <f t="shared" si="17"/>
        <v>2.8552891852749562</v>
      </c>
      <c r="D33" s="98">
        <f t="shared" si="17"/>
        <v>3.7436013762493872</v>
      </c>
      <c r="E33" s="98">
        <f t="shared" si="17"/>
        <v>0.50428802410496754</v>
      </c>
      <c r="F33" s="98">
        <f t="shared" si="17"/>
        <v>3.2778721566822888</v>
      </c>
      <c r="G33" s="98">
        <f t="shared" si="17"/>
        <v>3.7821601807872565</v>
      </c>
      <c r="H33" s="98">
        <f t="shared" si="17"/>
        <v>1.0008084655886083</v>
      </c>
      <c r="I33" s="98">
        <f t="shared" si="17"/>
        <v>2.6271222221700965</v>
      </c>
      <c r="J33" s="98">
        <f t="shared" si="17"/>
        <v>3.6279306877587048</v>
      </c>
      <c r="K33" s="98">
        <f t="shared" si="17"/>
        <v>0.68300560964925494</v>
      </c>
      <c r="L33" s="98">
        <f t="shared" si="17"/>
        <v>2.2352910861248345</v>
      </c>
      <c r="M33" s="98">
        <f t="shared" si="17"/>
        <v>2.9182966957740892</v>
      </c>
      <c r="N33" s="98">
        <f t="shared" si="17"/>
        <v>0.49405369326132997</v>
      </c>
      <c r="O33" s="98">
        <f t="shared" si="17"/>
        <v>3.3966191411716435</v>
      </c>
      <c r="P33" s="98">
        <f t="shared" si="17"/>
        <v>3.8906728344329737</v>
      </c>
      <c r="Q33" s="98">
        <f t="shared" si="17"/>
        <v>0.61508059524055558</v>
      </c>
      <c r="R33" s="98">
        <f t="shared" si="17"/>
        <v>0.86111283333677779</v>
      </c>
      <c r="S33" s="98">
        <f t="shared" si="17"/>
        <v>1.4761934285773333</v>
      </c>
      <c r="T33" s="98">
        <f t="shared" si="17"/>
        <v>0.67461791787643033</v>
      </c>
      <c r="U33" s="98">
        <f t="shared" si="17"/>
        <v>1.2265780325026006</v>
      </c>
      <c r="V33" s="98">
        <f t="shared" si="17"/>
        <v>1.901195950379031</v>
      </c>
      <c r="W33" s="545">
        <f>W9/(W22/1000000)</f>
        <v>0.5509908345735729</v>
      </c>
      <c r="X33" s="545">
        <f t="shared" si="16"/>
        <v>1.2856452806716703</v>
      </c>
      <c r="Y33" s="546">
        <f t="shared" si="16"/>
        <v>1.8366361152452431</v>
      </c>
      <c r="Z33" s="545">
        <f t="shared" si="16"/>
        <v>0.42792538350672871</v>
      </c>
      <c r="AA33" s="545">
        <f t="shared" si="16"/>
        <v>2.1396269175336435</v>
      </c>
      <c r="AB33" s="546">
        <f t="shared" si="16"/>
        <v>2.5675523010403722</v>
      </c>
      <c r="AC33" s="545">
        <f t="shared" si="16"/>
        <v>0.60955542745409608</v>
      </c>
      <c r="AD33" s="545">
        <f t="shared" si="16"/>
        <v>1.8896218251076979</v>
      </c>
      <c r="AE33" s="546">
        <f t="shared" si="16"/>
        <v>2.4991772525617941</v>
      </c>
      <c r="AF33" s="545">
        <f t="shared" si="16"/>
        <v>0.24263324523118007</v>
      </c>
      <c r="AG33" s="545">
        <f t="shared" si="16"/>
        <v>1.4557994713870803</v>
      </c>
      <c r="AH33" s="546">
        <f t="shared" si="16"/>
        <v>1.6984327166182605</v>
      </c>
      <c r="AI33" s="545">
        <f t="shared" si="16"/>
        <v>0.24132746030781682</v>
      </c>
      <c r="AJ33" s="545">
        <f t="shared" si="16"/>
        <v>1.3273010316929925</v>
      </c>
      <c r="AK33" s="546">
        <f t="shared" si="16"/>
        <v>1.5686284920008093</v>
      </c>
      <c r="AL33" s="545">
        <f t="shared" si="16"/>
        <v>0.12007829825516027</v>
      </c>
      <c r="AM33" s="545">
        <f t="shared" si="16"/>
        <v>1.0807046842964425</v>
      </c>
      <c r="AN33" s="546">
        <f t="shared" si="16"/>
        <v>1.2007829825516028</v>
      </c>
      <c r="AO33" s="545">
        <f t="shared" si="16"/>
        <v>0.41840133869301466</v>
      </c>
      <c r="AP33" s="545">
        <f t="shared" si="16"/>
        <v>0.95634591701260496</v>
      </c>
      <c r="AQ33" s="546">
        <f t="shared" si="16"/>
        <v>1.3747472557056195</v>
      </c>
    </row>
    <row r="34" spans="1:43" s="3" customFormat="1" x14ac:dyDescent="0.2">
      <c r="A34" s="19" t="s">
        <v>10</v>
      </c>
      <c r="B34" s="98">
        <f t="shared" si="17"/>
        <v>0.88767974768044589</v>
      </c>
      <c r="C34" s="98">
        <f t="shared" si="17"/>
        <v>1.1266704489790276</v>
      </c>
      <c r="D34" s="98">
        <f t="shared" si="17"/>
        <v>2.0143501966594735</v>
      </c>
      <c r="E34" s="98">
        <f t="shared" si="17"/>
        <v>1.0036531955654315</v>
      </c>
      <c r="F34" s="98">
        <f t="shared" si="17"/>
        <v>1.1907749777894949</v>
      </c>
      <c r="G34" s="98">
        <f t="shared" si="17"/>
        <v>2.1944281733549267</v>
      </c>
      <c r="H34" s="98">
        <f t="shared" si="17"/>
        <v>0.96610528096705983</v>
      </c>
      <c r="I34" s="98">
        <f t="shared" si="17"/>
        <v>1.1525466509782469</v>
      </c>
      <c r="J34" s="98">
        <f t="shared" si="17"/>
        <v>2.1186519319453065</v>
      </c>
      <c r="K34" s="98">
        <f t="shared" si="17"/>
        <v>1.0638991688380623</v>
      </c>
      <c r="L34" s="98">
        <f t="shared" si="17"/>
        <v>1.2158847643863571</v>
      </c>
      <c r="M34" s="98">
        <f t="shared" si="17"/>
        <v>2.2797839332244192</v>
      </c>
      <c r="N34" s="98">
        <f t="shared" si="17"/>
        <v>0.77394849002649602</v>
      </c>
      <c r="O34" s="98">
        <f t="shared" si="17"/>
        <v>1.2450475709121891</v>
      </c>
      <c r="P34" s="98">
        <f t="shared" si="17"/>
        <v>2.0189960609386852</v>
      </c>
      <c r="Q34" s="98">
        <f t="shared" si="17"/>
        <v>0.78730875704936576</v>
      </c>
      <c r="R34" s="98">
        <f t="shared" si="17"/>
        <v>1.1223337600490959</v>
      </c>
      <c r="S34" s="98">
        <f t="shared" si="17"/>
        <v>1.9096425170984617</v>
      </c>
      <c r="T34" s="98">
        <f t="shared" si="17"/>
        <v>0.98269957399973473</v>
      </c>
      <c r="U34" s="98">
        <f t="shared" si="17"/>
        <v>0.94938772403364202</v>
      </c>
      <c r="V34" s="98">
        <f t="shared" si="17"/>
        <v>1.9320872980333768</v>
      </c>
      <c r="W34" s="545">
        <f>W10/(W23/1000000)</f>
        <v>0.67869650145858507</v>
      </c>
      <c r="X34" s="545">
        <f t="shared" si="16"/>
        <v>0.91044652634688239</v>
      </c>
      <c r="Y34" s="546">
        <f t="shared" si="16"/>
        <v>1.5891430278054675</v>
      </c>
      <c r="Z34" s="545">
        <f t="shared" si="16"/>
        <v>0.88843047338899006</v>
      </c>
      <c r="AA34" s="545">
        <f t="shared" si="16"/>
        <v>1.0365022189538218</v>
      </c>
      <c r="AB34" s="546">
        <f t="shared" si="16"/>
        <v>1.9249326923428118</v>
      </c>
      <c r="AC34" s="545">
        <f t="shared" si="16"/>
        <v>0.39220844584608844</v>
      </c>
      <c r="AD34" s="545">
        <f t="shared" si="16"/>
        <v>0.76807487311525657</v>
      </c>
      <c r="AE34" s="546">
        <f t="shared" si="16"/>
        <v>1.1602833189613451</v>
      </c>
      <c r="AF34" s="545">
        <f t="shared" si="16"/>
        <v>0.24352590046502245</v>
      </c>
      <c r="AG34" s="545">
        <f t="shared" si="16"/>
        <v>0.64940240124005988</v>
      </c>
      <c r="AH34" s="546">
        <f t="shared" si="16"/>
        <v>0.89292830170508231</v>
      </c>
      <c r="AI34" s="545">
        <f t="shared" si="16"/>
        <v>0.48366063777232876</v>
      </c>
      <c r="AJ34" s="545">
        <f t="shared" si="16"/>
        <v>0.5965147865858722</v>
      </c>
      <c r="AK34" s="546">
        <f t="shared" si="16"/>
        <v>1.0801754243582009</v>
      </c>
      <c r="AL34" s="545">
        <f t="shared" si="16"/>
        <v>0.36790939421766722</v>
      </c>
      <c r="AM34" s="545">
        <f t="shared" si="16"/>
        <v>0.23994090927239167</v>
      </c>
      <c r="AN34" s="546">
        <f t="shared" si="16"/>
        <v>0.60785030349005886</v>
      </c>
      <c r="AO34" s="545">
        <f t="shared" si="16"/>
        <v>0.47426225384188392</v>
      </c>
      <c r="AP34" s="545">
        <f t="shared" si="16"/>
        <v>0.53749722102080177</v>
      </c>
      <c r="AQ34" s="546">
        <f t="shared" si="16"/>
        <v>1.0117594748626857</v>
      </c>
    </row>
    <row r="35" spans="1:43" s="3" customFormat="1" x14ac:dyDescent="0.2">
      <c r="B35" s="20"/>
      <c r="C35" s="20"/>
      <c r="D35" s="20"/>
      <c r="E35" s="20"/>
      <c r="F35" s="20"/>
      <c r="G35" s="20"/>
      <c r="H35" s="20"/>
      <c r="I35" s="20"/>
      <c r="J35" s="20"/>
    </row>
    <row r="36" spans="1:43" s="3" customFormat="1" x14ac:dyDescent="0.2">
      <c r="A36" s="101"/>
      <c r="B36" s="20"/>
      <c r="C36" s="20"/>
      <c r="D36" s="20"/>
      <c r="E36" s="20"/>
      <c r="F36" s="20"/>
      <c r="G36" s="20"/>
      <c r="H36" s="20"/>
      <c r="I36" s="20"/>
      <c r="J36" s="20"/>
    </row>
    <row r="37" spans="1:43" s="3" customFormat="1" x14ac:dyDescent="0.2">
      <c r="A37" s="20"/>
      <c r="B37" s="20"/>
      <c r="C37" s="20"/>
      <c r="D37" s="20"/>
      <c r="E37" s="20"/>
      <c r="F37" s="20"/>
      <c r="G37" s="20"/>
      <c r="H37" s="20"/>
      <c r="I37" s="20"/>
      <c r="J37" s="20"/>
    </row>
    <row r="38" spans="1:43" s="3" customFormat="1" x14ac:dyDescent="0.2">
      <c r="A38" s="20"/>
      <c r="B38" s="20"/>
      <c r="C38" s="20"/>
      <c r="D38" s="20"/>
      <c r="E38" s="20"/>
      <c r="F38" s="20"/>
      <c r="G38" s="20"/>
      <c r="H38" s="20"/>
      <c r="I38" s="20"/>
      <c r="J38" s="20"/>
    </row>
    <row r="39" spans="1:43" s="3" customFormat="1" x14ac:dyDescent="0.2">
      <c r="A39" s="20"/>
      <c r="B39" s="20"/>
      <c r="C39" s="20"/>
      <c r="D39" s="20"/>
      <c r="E39" s="20"/>
      <c r="F39" s="20"/>
      <c r="G39" s="20"/>
      <c r="H39" s="20"/>
      <c r="I39" s="20"/>
      <c r="J39" s="20"/>
    </row>
    <row r="40" spans="1:43" s="3" customFormat="1" x14ac:dyDescent="0.2">
      <c r="A40" s="20"/>
      <c r="B40" s="20"/>
      <c r="C40" s="20"/>
      <c r="D40" s="20"/>
      <c r="E40" s="20"/>
      <c r="F40" s="20"/>
      <c r="G40" s="20"/>
      <c r="H40" s="20"/>
      <c r="I40" s="20"/>
      <c r="J40" s="20"/>
    </row>
    <row r="41" spans="1:43" s="3" customFormat="1" x14ac:dyDescent="0.2">
      <c r="A41" s="20"/>
      <c r="B41" s="20"/>
      <c r="C41" s="20"/>
      <c r="D41" s="20"/>
      <c r="E41" s="20"/>
      <c r="F41" s="20"/>
      <c r="G41" s="20"/>
      <c r="H41" s="20"/>
      <c r="I41" s="20"/>
      <c r="J41" s="20"/>
    </row>
    <row r="42" spans="1:43" s="3" customFormat="1" x14ac:dyDescent="0.2">
      <c r="A42" s="20"/>
      <c r="B42" s="20"/>
      <c r="C42" s="20"/>
      <c r="D42" s="20"/>
      <c r="E42" s="20"/>
      <c r="F42" s="20"/>
      <c r="G42" s="20"/>
      <c r="H42" s="20"/>
      <c r="I42" s="20"/>
      <c r="J42" s="20"/>
    </row>
    <row r="43" spans="1:43" s="3" customFormat="1" x14ac:dyDescent="0.2">
      <c r="A43" s="20"/>
      <c r="B43" s="20"/>
      <c r="C43" s="20"/>
      <c r="D43" s="20"/>
      <c r="E43" s="20"/>
      <c r="F43" s="20"/>
      <c r="G43" s="20"/>
      <c r="H43" s="20"/>
      <c r="I43" s="20"/>
      <c r="J43" s="20"/>
    </row>
    <row r="44" spans="1:43" s="3" customFormat="1" x14ac:dyDescent="0.2">
      <c r="A44" s="20"/>
      <c r="B44" s="20"/>
      <c r="C44" s="20"/>
      <c r="D44" s="20"/>
      <c r="E44" s="20"/>
      <c r="F44" s="20"/>
      <c r="G44" s="20"/>
      <c r="H44" s="20"/>
      <c r="I44" s="20"/>
      <c r="J44" s="20"/>
    </row>
    <row r="45" spans="1:43" s="3" customFormat="1" x14ac:dyDescent="0.2">
      <c r="A45" s="20"/>
      <c r="B45" s="20"/>
      <c r="C45" s="20"/>
      <c r="D45" s="20"/>
      <c r="E45" s="20"/>
      <c r="F45" s="20"/>
      <c r="G45" s="20"/>
      <c r="H45" s="20"/>
      <c r="I45" s="20"/>
      <c r="J45" s="20"/>
    </row>
    <row r="46" spans="1:43" s="3" customFormat="1" x14ac:dyDescent="0.2">
      <c r="A46" s="20"/>
      <c r="B46" s="20"/>
      <c r="C46" s="20"/>
      <c r="D46" s="20"/>
      <c r="E46" s="20"/>
      <c r="F46" s="20"/>
      <c r="G46" s="20"/>
      <c r="H46" s="20"/>
      <c r="I46" s="20"/>
      <c r="J46" s="20"/>
    </row>
    <row r="47" spans="1:43" s="3" customFormat="1" x14ac:dyDescent="0.2">
      <c r="A47" s="20"/>
      <c r="B47" s="20"/>
      <c r="C47" s="20"/>
      <c r="D47" s="20"/>
      <c r="E47" s="20"/>
      <c r="F47" s="20"/>
      <c r="G47" s="20"/>
      <c r="H47" s="20"/>
      <c r="I47" s="20"/>
      <c r="J47" s="20"/>
    </row>
    <row r="48" spans="1:43" s="3" customFormat="1" x14ac:dyDescent="0.2">
      <c r="A48" s="20"/>
      <c r="B48" s="20"/>
      <c r="C48" s="20"/>
      <c r="D48" s="20"/>
      <c r="E48" s="20"/>
      <c r="F48" s="20"/>
      <c r="G48" s="20"/>
      <c r="H48" s="20"/>
      <c r="I48" s="20"/>
      <c r="J48" s="20"/>
    </row>
    <row r="49" spans="1:10" s="3" customFormat="1" x14ac:dyDescent="0.2">
      <c r="A49" s="20"/>
      <c r="B49" s="20"/>
      <c r="C49" s="20"/>
      <c r="D49" s="20"/>
      <c r="E49" s="20"/>
      <c r="F49" s="20"/>
      <c r="G49" s="20"/>
      <c r="H49" s="20"/>
      <c r="I49" s="20"/>
      <c r="J49" s="20"/>
    </row>
    <row r="50" spans="1:10" s="3" customFormat="1" x14ac:dyDescent="0.2">
      <c r="A50" s="20"/>
      <c r="B50" s="20"/>
      <c r="C50" s="20"/>
      <c r="D50" s="20"/>
      <c r="E50" s="20"/>
      <c r="F50" s="20"/>
      <c r="G50" s="20"/>
      <c r="H50" s="20"/>
      <c r="I50" s="20"/>
      <c r="J50" s="20"/>
    </row>
    <row r="51" spans="1:10" s="3" customFormat="1" x14ac:dyDescent="0.2">
      <c r="A51" s="20"/>
      <c r="B51" s="20"/>
      <c r="C51" s="20"/>
      <c r="D51" s="20"/>
      <c r="E51" s="20"/>
      <c r="F51" s="20"/>
      <c r="G51" s="20"/>
      <c r="H51" s="20"/>
      <c r="I51" s="20"/>
      <c r="J51" s="20"/>
    </row>
  </sheetData>
  <mergeCells count="30">
    <mergeCell ref="AO3:AQ3"/>
    <mergeCell ref="AR3:AT3"/>
    <mergeCell ref="A1:AN1"/>
    <mergeCell ref="B3:D3"/>
    <mergeCell ref="E3:G3"/>
    <mergeCell ref="H3:J3"/>
    <mergeCell ref="K3:M3"/>
    <mergeCell ref="N3:P3"/>
    <mergeCell ref="Q3:S3"/>
    <mergeCell ref="T3:V3"/>
    <mergeCell ref="W3:Y3"/>
    <mergeCell ref="Z3:AB3"/>
    <mergeCell ref="Q26:S26"/>
    <mergeCell ref="AC3:AE3"/>
    <mergeCell ref="AF3:AH3"/>
    <mergeCell ref="AI3:AK3"/>
    <mergeCell ref="AL3:AN3"/>
    <mergeCell ref="B26:D26"/>
    <mergeCell ref="E26:G26"/>
    <mergeCell ref="H26:J26"/>
    <mergeCell ref="K26:M26"/>
    <mergeCell ref="N26:P26"/>
    <mergeCell ref="AL26:AN26"/>
    <mergeCell ref="AO26:AQ26"/>
    <mergeCell ref="T26:V26"/>
    <mergeCell ref="W26:Y26"/>
    <mergeCell ref="Z26:AB26"/>
    <mergeCell ref="AC26:AE26"/>
    <mergeCell ref="AF26:AH26"/>
    <mergeCell ref="AI26:AK26"/>
  </mergeCells>
  <pageMargins left="0.75" right="0.75" top="1" bottom="1" header="0.4921259845" footer="0.492125984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1"/>
  <sheetViews>
    <sheetView topLeftCell="B11" zoomScale="110" zoomScaleNormal="110" workbookViewId="0">
      <selection activeCell="T47" sqref="T47"/>
    </sheetView>
  </sheetViews>
  <sheetFormatPr defaultRowHeight="12.75" x14ac:dyDescent="0.2"/>
  <cols>
    <col min="1" max="1" width="34" customWidth="1"/>
  </cols>
  <sheetData>
    <row r="1" spans="1:13" x14ac:dyDescent="0.2">
      <c r="A1" s="48" t="s">
        <v>71</v>
      </c>
      <c r="B1" s="49"/>
      <c r="C1" s="49"/>
      <c r="D1" s="49"/>
      <c r="E1" s="49"/>
      <c r="F1" s="48"/>
      <c r="G1" s="48"/>
      <c r="H1" s="48"/>
      <c r="I1" s="48"/>
      <c r="J1" s="48"/>
      <c r="K1" s="52"/>
      <c r="L1" s="52"/>
      <c r="M1" s="52"/>
    </row>
    <row r="2" spans="1:13" x14ac:dyDescent="0.2">
      <c r="A2" s="48" t="s">
        <v>18</v>
      </c>
      <c r="B2" s="49"/>
      <c r="C2" s="49"/>
      <c r="D2" s="49"/>
      <c r="E2" s="49"/>
      <c r="F2" s="48"/>
      <c r="G2" s="48"/>
      <c r="H2" s="48"/>
      <c r="I2" s="48"/>
      <c r="J2" s="48"/>
    </row>
    <row r="3" spans="1:13" x14ac:dyDescent="0.2">
      <c r="A3" s="16" t="s">
        <v>19</v>
      </c>
      <c r="B3" s="16"/>
      <c r="C3" s="16"/>
      <c r="D3" s="16"/>
      <c r="E3" s="16"/>
      <c r="F3" s="16"/>
      <c r="G3" s="16"/>
      <c r="H3" s="16"/>
      <c r="I3" s="16"/>
      <c r="J3" s="16"/>
    </row>
    <row r="4" spans="1:13" x14ac:dyDescent="0.2">
      <c r="A4" s="29"/>
      <c r="B4" s="30">
        <v>2005</v>
      </c>
      <c r="C4" s="30">
        <v>2006</v>
      </c>
      <c r="D4" s="30">
        <v>2007</v>
      </c>
      <c r="E4" s="30">
        <v>2008</v>
      </c>
      <c r="F4" s="30">
        <v>2009</v>
      </c>
      <c r="G4" s="30">
        <v>2010</v>
      </c>
      <c r="H4" s="30">
        <v>2011</v>
      </c>
      <c r="I4" s="30">
        <v>2012</v>
      </c>
      <c r="J4" s="30">
        <v>2013</v>
      </c>
    </row>
    <row r="5" spans="1:13" x14ac:dyDescent="0.2">
      <c r="A5" s="29" t="s">
        <v>20</v>
      </c>
      <c r="B5">
        <v>6556</v>
      </c>
      <c r="C5">
        <v>8426</v>
      </c>
      <c r="D5">
        <v>8068</v>
      </c>
      <c r="E5">
        <v>4433</v>
      </c>
      <c r="F5">
        <v>8724</v>
      </c>
      <c r="G5">
        <v>5083</v>
      </c>
      <c r="H5">
        <v>9915</v>
      </c>
      <c r="I5">
        <v>9334</v>
      </c>
      <c r="J5">
        <v>9322</v>
      </c>
    </row>
    <row r="6" spans="1:13" x14ac:dyDescent="0.2">
      <c r="A6" s="29"/>
    </row>
    <row r="7" spans="1:13" x14ac:dyDescent="0.2">
      <c r="A7" s="16" t="s">
        <v>21</v>
      </c>
      <c r="B7" s="16"/>
      <c r="C7" s="16"/>
      <c r="D7" s="16"/>
      <c r="E7" s="16"/>
      <c r="F7" s="16"/>
      <c r="G7" s="16"/>
      <c r="H7" s="16"/>
      <c r="I7" s="16"/>
      <c r="J7" s="16"/>
    </row>
    <row r="8" spans="1:13" x14ac:dyDescent="0.2">
      <c r="A8" s="30"/>
      <c r="B8" s="30">
        <v>2005</v>
      </c>
      <c r="C8" s="30">
        <v>2006</v>
      </c>
      <c r="D8" s="30">
        <v>2007</v>
      </c>
      <c r="E8" s="30">
        <v>2008</v>
      </c>
      <c r="F8" s="30">
        <v>2009</v>
      </c>
      <c r="G8" s="30">
        <v>2010</v>
      </c>
      <c r="H8" s="30">
        <v>2011</v>
      </c>
      <c r="I8" s="30">
        <v>2012</v>
      </c>
      <c r="J8" s="30">
        <v>2013</v>
      </c>
    </row>
    <row r="9" spans="1:13" x14ac:dyDescent="0.2">
      <c r="A9" s="29" t="s">
        <v>405</v>
      </c>
      <c r="B9" s="17">
        <f t="shared" ref="B9:J9" si="0">B44/B5</f>
        <v>0.48688224527150703</v>
      </c>
      <c r="C9" s="17">
        <f t="shared" si="0"/>
        <v>0.44315214811298365</v>
      </c>
      <c r="D9" s="17">
        <f t="shared" si="0"/>
        <v>0.44806643529995044</v>
      </c>
      <c r="E9" s="17">
        <f t="shared" si="0"/>
        <v>0.43627340401533948</v>
      </c>
      <c r="F9" s="17">
        <f t="shared" si="0"/>
        <v>0.34662998624484181</v>
      </c>
      <c r="G9" s="17">
        <f t="shared" si="0"/>
        <v>0.73814676372221133</v>
      </c>
      <c r="H9" s="17">
        <f t="shared" si="0"/>
        <v>0.43691376701966717</v>
      </c>
      <c r="I9" s="17">
        <f t="shared" si="0"/>
        <v>0.46303835440325691</v>
      </c>
      <c r="J9" s="17">
        <f t="shared" si="0"/>
        <v>0.52982192662518768</v>
      </c>
    </row>
    <row r="10" spans="1:13" x14ac:dyDescent="0.2">
      <c r="A10" s="29" t="s">
        <v>406</v>
      </c>
      <c r="B10" s="17">
        <f t="shared" ref="B10:J10" si="1">(B50+B51+B52+B53+B54)/B5</f>
        <v>0.45118974984746796</v>
      </c>
      <c r="C10" s="17">
        <f t="shared" si="1"/>
        <v>0.40612390220745315</v>
      </c>
      <c r="D10" s="17">
        <f t="shared" si="1"/>
        <v>0.41608824987605353</v>
      </c>
      <c r="E10" s="17">
        <f t="shared" si="1"/>
        <v>0.40807579517256937</v>
      </c>
      <c r="F10" s="17">
        <f t="shared" si="1"/>
        <v>0.41712517193947729</v>
      </c>
      <c r="G10" s="17">
        <f t="shared" si="1"/>
        <v>0.80208538264804252</v>
      </c>
      <c r="H10" s="17">
        <f t="shared" si="1"/>
        <v>0.50902672718103881</v>
      </c>
      <c r="I10" s="17">
        <f t="shared" si="1"/>
        <v>0.50010713520462824</v>
      </c>
      <c r="J10" s="17">
        <f t="shared" si="1"/>
        <v>0.52617464063505681</v>
      </c>
    </row>
    <row r="11" spans="1:13" x14ac:dyDescent="0.2">
      <c r="A11" s="29" t="s">
        <v>407</v>
      </c>
      <c r="B11" s="17">
        <f t="shared" ref="B11:J11" si="2">(B56+B57+B58+B59+B60+B61)/B5</f>
        <v>0.21735814521049421</v>
      </c>
      <c r="C11" s="17">
        <f t="shared" si="2"/>
        <v>0.23356278186565393</v>
      </c>
      <c r="D11" s="17">
        <f t="shared" si="2"/>
        <v>0.20277640059494298</v>
      </c>
      <c r="E11" s="17">
        <f t="shared" si="2"/>
        <v>0.19242048274306339</v>
      </c>
      <c r="F11" s="17">
        <f t="shared" si="2"/>
        <v>0.14534617148097204</v>
      </c>
      <c r="G11" s="17">
        <f t="shared" si="2"/>
        <v>0.30592169978359235</v>
      </c>
      <c r="H11" s="17">
        <f t="shared" si="2"/>
        <v>0.19374684820978316</v>
      </c>
      <c r="I11" s="17">
        <f t="shared" si="2"/>
        <v>0.19230769230769232</v>
      </c>
      <c r="J11" s="17">
        <f t="shared" si="2"/>
        <v>0.20800257455481655</v>
      </c>
    </row>
    <row r="12" spans="1:13" x14ac:dyDescent="0.2">
      <c r="A12" s="4"/>
      <c r="B12" s="18"/>
      <c r="C12" s="4"/>
      <c r="D12" s="4"/>
    </row>
    <row r="13" spans="1:13" x14ac:dyDescent="0.2">
      <c r="A13" s="16" t="s">
        <v>408</v>
      </c>
      <c r="B13" s="16"/>
      <c r="C13" s="16"/>
      <c r="D13" s="16"/>
      <c r="E13" s="16"/>
      <c r="F13" s="16"/>
      <c r="G13" s="16"/>
      <c r="H13" s="16"/>
      <c r="I13" s="16"/>
      <c r="J13" s="16"/>
    </row>
    <row r="14" spans="1:13" x14ac:dyDescent="0.2">
      <c r="A14" s="30"/>
      <c r="B14" s="30">
        <v>2005</v>
      </c>
      <c r="C14" s="30">
        <v>2006</v>
      </c>
      <c r="D14" s="30">
        <v>2007</v>
      </c>
      <c r="E14" s="30">
        <v>2008</v>
      </c>
      <c r="F14" s="30">
        <v>2009</v>
      </c>
      <c r="G14" s="30">
        <v>2010</v>
      </c>
      <c r="H14" s="30">
        <v>2011</v>
      </c>
      <c r="I14" s="30">
        <v>2012</v>
      </c>
      <c r="J14" s="30">
        <v>2013</v>
      </c>
    </row>
    <row r="15" spans="1:13" x14ac:dyDescent="0.2">
      <c r="A15" s="29" t="s">
        <v>22</v>
      </c>
      <c r="B15">
        <v>7.5503355704697989E-2</v>
      </c>
      <c r="C15">
        <v>7.1089484927605029E-2</v>
      </c>
      <c r="D15">
        <v>7.4491819533961334E-2</v>
      </c>
      <c r="E15">
        <v>8.0306789984209342E-2</v>
      </c>
      <c r="F15">
        <v>7.9436038514442919E-2</v>
      </c>
      <c r="G15">
        <f>G50/$G$5</f>
        <v>0.12354908518591383</v>
      </c>
      <c r="H15">
        <f>H50/H5</f>
        <v>7.0095814422592037E-2</v>
      </c>
      <c r="I15">
        <f>I50/I5</f>
        <v>7.1244911077780165E-2</v>
      </c>
      <c r="J15" s="547">
        <f>J50/J5</f>
        <v>6.5972967174426092E-2</v>
      </c>
    </row>
    <row r="16" spans="1:13" x14ac:dyDescent="0.2">
      <c r="A16" s="29" t="s">
        <v>52</v>
      </c>
      <c r="B16">
        <v>8.4655277608297747E-2</v>
      </c>
      <c r="C16">
        <v>7.7616900071208167E-2</v>
      </c>
      <c r="D16">
        <v>7.5731284085275158E-2</v>
      </c>
      <c r="E16">
        <v>7.9178885630498533E-2</v>
      </c>
      <c r="F16">
        <v>9.1471801925722143E-2</v>
      </c>
      <c r="G16">
        <f>G51/$G$5</f>
        <v>0.14420617745425929</v>
      </c>
      <c r="H16">
        <f>H51/H5</f>
        <v>8.552697932425618E-2</v>
      </c>
      <c r="I16">
        <f>I51/I5</f>
        <v>8.4208270837797305E-2</v>
      </c>
      <c r="J16">
        <f>J51/J5</f>
        <v>7.6700278910105127E-2</v>
      </c>
    </row>
    <row r="17" spans="1:10" x14ac:dyDescent="0.2">
      <c r="A17" s="29" t="s">
        <v>23</v>
      </c>
      <c r="B17">
        <v>8.9841366687004265E-2</v>
      </c>
      <c r="C17">
        <v>8.1770709708046521E-2</v>
      </c>
      <c r="D17">
        <v>8.9613287059990082E-2</v>
      </c>
      <c r="E17">
        <v>8.3690503045341758E-2</v>
      </c>
      <c r="F17">
        <v>8.2072443833104081E-2</v>
      </c>
      <c r="G17">
        <f>G52/$G$5</f>
        <v>0.1737163092661814</v>
      </c>
      <c r="H17">
        <f>H52/H5</f>
        <v>0.11306101865859808</v>
      </c>
      <c r="I17">
        <f>I52/I5</f>
        <v>0.10777801585601028</v>
      </c>
      <c r="J17">
        <f>J52/J5</f>
        <v>0.11671315168418794</v>
      </c>
    </row>
    <row r="18" spans="1:10" x14ac:dyDescent="0.2">
      <c r="A18" s="29" t="s">
        <v>24</v>
      </c>
      <c r="B18">
        <v>9.2129347162904204E-2</v>
      </c>
      <c r="C18">
        <v>9.0553050083076195E-2</v>
      </c>
      <c r="D18">
        <v>8.6018839861179974E-2</v>
      </c>
      <c r="E18">
        <v>7.6246334310850442E-2</v>
      </c>
      <c r="F18">
        <v>8.6428243924805137E-2</v>
      </c>
      <c r="G18">
        <f>G53/$G$5</f>
        <v>0.19929175683651387</v>
      </c>
      <c r="H18">
        <f>H53/H5</f>
        <v>0.12526475037821483</v>
      </c>
      <c r="I18">
        <f>I53/I5</f>
        <v>0.13027640882794086</v>
      </c>
      <c r="J18">
        <f>J53/J5</f>
        <v>0.14428234284488306</v>
      </c>
    </row>
    <row r="19" spans="1:10" x14ac:dyDescent="0.2">
      <c r="A19" s="29" t="s">
        <v>25</v>
      </c>
      <c r="B19">
        <v>0.10906040268456375</v>
      </c>
      <c r="C19">
        <v>8.5093757417517207E-2</v>
      </c>
      <c r="D19">
        <v>9.0233019335646994E-2</v>
      </c>
      <c r="E19">
        <v>8.8653282201669292E-2</v>
      </c>
      <c r="F19">
        <v>7.7716643741403024E-2</v>
      </c>
      <c r="G19">
        <f>G54/$G$5</f>
        <v>0.16132205390517412</v>
      </c>
      <c r="H19">
        <f>H54/H5</f>
        <v>0.11507816439737771</v>
      </c>
      <c r="I19">
        <f>I54/I5</f>
        <v>0.10659952860509964</v>
      </c>
      <c r="J19">
        <f>J54/J5</f>
        <v>0.12250590002145462</v>
      </c>
    </row>
    <row r="20" spans="1:10" x14ac:dyDescent="0.2">
      <c r="A20" s="29"/>
      <c r="B20" s="15">
        <f t="shared" ref="B20:G20" si="3">SUM(B15:B19)</f>
        <v>0.45118974984746796</v>
      </c>
      <c r="C20" s="15">
        <f t="shared" si="3"/>
        <v>0.40612390220745309</v>
      </c>
      <c r="D20" s="15">
        <f t="shared" si="3"/>
        <v>0.41608824987605353</v>
      </c>
      <c r="E20" s="15">
        <f t="shared" si="3"/>
        <v>0.40807579517256937</v>
      </c>
      <c r="F20" s="15">
        <f t="shared" si="3"/>
        <v>0.41712517193947729</v>
      </c>
      <c r="G20" s="15">
        <f t="shared" si="3"/>
        <v>0.80208538264804252</v>
      </c>
      <c r="H20" s="15">
        <f>SUM(H15:H19)</f>
        <v>0.50902672718103881</v>
      </c>
      <c r="I20" s="15">
        <f>SUM(I15:I19)</f>
        <v>0.50010713520462824</v>
      </c>
      <c r="J20" s="15">
        <f>SUM(J15:J19)</f>
        <v>0.52617464063505692</v>
      </c>
    </row>
    <row r="21" spans="1:10" hidden="1" x14ac:dyDescent="0.2">
      <c r="A21" s="16" t="s">
        <v>409</v>
      </c>
      <c r="B21" s="16"/>
      <c r="C21" s="16"/>
      <c r="D21" s="16"/>
      <c r="E21" s="16"/>
      <c r="F21" s="16"/>
      <c r="G21" s="16"/>
      <c r="H21" s="16"/>
      <c r="I21" s="16"/>
      <c r="J21" s="16"/>
    </row>
    <row r="22" spans="1:10" hidden="1" x14ac:dyDescent="0.2">
      <c r="A22" s="30"/>
      <c r="B22" s="30">
        <v>2005</v>
      </c>
      <c r="C22" s="30">
        <v>2006</v>
      </c>
      <c r="D22" s="30">
        <v>2007</v>
      </c>
      <c r="E22" s="30">
        <v>2008</v>
      </c>
      <c r="F22" s="30">
        <v>2009</v>
      </c>
      <c r="G22" s="30">
        <v>2010</v>
      </c>
      <c r="H22" s="30">
        <v>2011</v>
      </c>
      <c r="I22" s="30">
        <v>2012</v>
      </c>
      <c r="J22" s="30">
        <v>2013</v>
      </c>
    </row>
    <row r="23" spans="1:10" hidden="1" x14ac:dyDescent="0.2">
      <c r="A23" s="29" t="s">
        <v>22</v>
      </c>
      <c r="B23">
        <f>B50/B$48</f>
        <v>0.16734279918864098</v>
      </c>
      <c r="C23">
        <f t="shared" ref="C23:J23" si="4">C50/C$48</f>
        <v>0.1750438340151958</v>
      </c>
      <c r="D23">
        <f t="shared" si="4"/>
        <v>0.17902889484658921</v>
      </c>
      <c r="E23">
        <f t="shared" si="4"/>
        <v>0.19679380873410723</v>
      </c>
      <c r="F23">
        <f t="shared" si="4"/>
        <v>0.19043693322341301</v>
      </c>
      <c r="G23">
        <f t="shared" si="4"/>
        <v>0.15403482953151829</v>
      </c>
      <c r="H23">
        <f t="shared" si="4"/>
        <v>0.13770556766395878</v>
      </c>
      <c r="I23">
        <f t="shared" si="4"/>
        <v>0.14245929734361612</v>
      </c>
      <c r="J23">
        <f t="shared" si="4"/>
        <v>0.12538226299694188</v>
      </c>
    </row>
    <row r="24" spans="1:10" hidden="1" x14ac:dyDescent="0.2">
      <c r="A24" s="29" t="s">
        <v>52</v>
      </c>
      <c r="B24">
        <f t="shared" ref="B24:J27" si="5">B51/B$48</f>
        <v>0.18762677484787019</v>
      </c>
      <c r="C24">
        <f t="shared" si="5"/>
        <v>0.19111630625365283</v>
      </c>
      <c r="D24">
        <f t="shared" si="5"/>
        <v>0.18200774501042596</v>
      </c>
      <c r="E24">
        <f t="shared" si="5"/>
        <v>0.19402985074626866</v>
      </c>
      <c r="F24">
        <f t="shared" si="5"/>
        <v>0.21929101401483925</v>
      </c>
      <c r="G24">
        <f t="shared" si="5"/>
        <v>0.17978906058376257</v>
      </c>
      <c r="H24">
        <f t="shared" si="5"/>
        <v>0.16802060630077273</v>
      </c>
      <c r="I24">
        <f t="shared" si="5"/>
        <v>0.16838046272493573</v>
      </c>
      <c r="J24">
        <f t="shared" si="5"/>
        <v>0.14576962283384301</v>
      </c>
    </row>
    <row r="25" spans="1:10" hidden="1" x14ac:dyDescent="0.2">
      <c r="A25" s="29" t="s">
        <v>23</v>
      </c>
      <c r="B25">
        <f t="shared" si="5"/>
        <v>0.19912102772143339</v>
      </c>
      <c r="C25">
        <f t="shared" si="5"/>
        <v>0.20134424313267096</v>
      </c>
      <c r="D25">
        <f t="shared" si="5"/>
        <v>0.21537086684539766</v>
      </c>
      <c r="E25">
        <f t="shared" si="5"/>
        <v>0.20508568269762301</v>
      </c>
      <c r="F25">
        <f t="shared" si="5"/>
        <v>0.19675735092058258</v>
      </c>
      <c r="G25">
        <f t="shared" si="5"/>
        <v>0.21658081922982586</v>
      </c>
      <c r="H25">
        <f t="shared" si="5"/>
        <v>0.22211214582920547</v>
      </c>
      <c r="I25">
        <f t="shared" si="5"/>
        <v>0.21550985432733505</v>
      </c>
      <c r="J25">
        <f t="shared" si="5"/>
        <v>0.22181447502548421</v>
      </c>
    </row>
    <row r="26" spans="1:10" hidden="1" x14ac:dyDescent="0.2">
      <c r="A26" s="29" t="s">
        <v>24</v>
      </c>
      <c r="B26">
        <f t="shared" si="5"/>
        <v>0.2041920216362407</v>
      </c>
      <c r="C26">
        <f t="shared" si="5"/>
        <v>0.22296902396259496</v>
      </c>
      <c r="D26">
        <f t="shared" si="5"/>
        <v>0.20673220137027107</v>
      </c>
      <c r="E26">
        <f t="shared" si="5"/>
        <v>0.18684355997788835</v>
      </c>
      <c r="F26">
        <f t="shared" si="5"/>
        <v>0.20719978015938445</v>
      </c>
      <c r="G26">
        <f t="shared" si="5"/>
        <v>0.24846701005641403</v>
      </c>
      <c r="H26">
        <f t="shared" si="5"/>
        <v>0.24608678422825442</v>
      </c>
      <c r="I26">
        <f t="shared" si="5"/>
        <v>0.26049700085689803</v>
      </c>
      <c r="J26">
        <f t="shared" si="5"/>
        <v>0.27420998980632011</v>
      </c>
    </row>
    <row r="27" spans="1:10" hidden="1" x14ac:dyDescent="0.2">
      <c r="A27" s="29" t="s">
        <v>25</v>
      </c>
      <c r="B27">
        <f t="shared" si="5"/>
        <v>0.24171737660581474</v>
      </c>
      <c r="C27">
        <f t="shared" si="5"/>
        <v>0.20952659263588544</v>
      </c>
      <c r="D27">
        <f t="shared" si="5"/>
        <v>0.21686029192731607</v>
      </c>
      <c r="E27">
        <f t="shared" si="5"/>
        <v>0.21724709784411278</v>
      </c>
      <c r="F27">
        <f t="shared" si="5"/>
        <v>0.18631492168178071</v>
      </c>
      <c r="G27">
        <f t="shared" si="5"/>
        <v>0.20112828059847929</v>
      </c>
      <c r="H27">
        <f t="shared" si="5"/>
        <v>0.22607489597780861</v>
      </c>
      <c r="I27">
        <f t="shared" si="5"/>
        <v>0.21315338474721507</v>
      </c>
      <c r="J27">
        <f t="shared" si="5"/>
        <v>0.23282364933741082</v>
      </c>
    </row>
    <row r="28" spans="1:10" x14ac:dyDescent="0.2">
      <c r="A28" s="16" t="s">
        <v>26</v>
      </c>
      <c r="B28" s="16"/>
      <c r="C28" s="16"/>
      <c r="D28" s="16"/>
      <c r="E28" s="16"/>
      <c r="F28" s="16"/>
      <c r="G28" s="16"/>
      <c r="H28" s="16"/>
      <c r="I28" s="16"/>
      <c r="J28" s="16"/>
    </row>
    <row r="29" spans="1:10" x14ac:dyDescent="0.2">
      <c r="A29" s="30"/>
      <c r="B29" s="30">
        <v>2005</v>
      </c>
      <c r="C29" s="30">
        <v>2006</v>
      </c>
      <c r="D29" s="30">
        <v>2007</v>
      </c>
      <c r="E29" s="30">
        <v>2008</v>
      </c>
      <c r="F29" s="30">
        <v>2009</v>
      </c>
      <c r="G29" s="30">
        <v>2010</v>
      </c>
      <c r="H29" s="30">
        <v>2011</v>
      </c>
      <c r="I29" s="30">
        <v>2012</v>
      </c>
      <c r="J29" s="30">
        <v>2013</v>
      </c>
    </row>
    <row r="30" spans="1:10" x14ac:dyDescent="0.2">
      <c r="A30" s="29" t="s">
        <v>27</v>
      </c>
      <c r="B30">
        <v>7.9164124466137895E-2</v>
      </c>
      <c r="C30">
        <v>6.7529076667457874E-2</v>
      </c>
      <c r="D30">
        <v>7.1269211700545371E-2</v>
      </c>
      <c r="E30">
        <v>6.6771937739679682E-2</v>
      </c>
      <c r="F30">
        <v>7.1756075194864738E-2</v>
      </c>
      <c r="G30">
        <f t="shared" ref="G30:G35" si="6">G56/$G$5</f>
        <v>0.14204210112138502</v>
      </c>
      <c r="H30">
        <f t="shared" ref="H30:J35" si="7">H56/$H$5</f>
        <v>8.946041351487645E-2</v>
      </c>
      <c r="I30">
        <f>I56/$I$5</f>
        <v>8.9993571887722307E-2</v>
      </c>
      <c r="J30">
        <f t="shared" si="7"/>
        <v>9.0670700958144224E-2</v>
      </c>
    </row>
    <row r="31" spans="1:10" x14ac:dyDescent="0.2">
      <c r="A31" s="29" t="s">
        <v>28</v>
      </c>
      <c r="B31">
        <v>7.0317266625991456E-2</v>
      </c>
      <c r="C31">
        <v>7.3344410159031564E-2</v>
      </c>
      <c r="D31">
        <v>6.7550818046603872E-2</v>
      </c>
      <c r="E31">
        <v>6.4516129032258063E-2</v>
      </c>
      <c r="F31">
        <v>0</v>
      </c>
      <c r="G31">
        <f t="shared" si="6"/>
        <v>0</v>
      </c>
      <c r="H31">
        <f t="shared" si="7"/>
        <v>0</v>
      </c>
      <c r="I31">
        <f t="shared" ref="I31:I35" si="8">I57/$I$5</f>
        <v>0</v>
      </c>
      <c r="J31">
        <f t="shared" si="7"/>
        <v>0</v>
      </c>
    </row>
    <row r="32" spans="1:10" x14ac:dyDescent="0.2">
      <c r="A32" s="29" t="s">
        <v>29</v>
      </c>
      <c r="B32">
        <v>2.821842586943258E-2</v>
      </c>
      <c r="C32">
        <v>2.8245905530500832E-2</v>
      </c>
      <c r="D32">
        <v>2.9127416955875063E-2</v>
      </c>
      <c r="E32">
        <v>2.1881344461989624E-2</v>
      </c>
      <c r="F32">
        <v>3.0146721687299403E-2</v>
      </c>
      <c r="G32">
        <f t="shared" si="6"/>
        <v>7.5545937438520561E-2</v>
      </c>
      <c r="H32">
        <f t="shared" si="7"/>
        <v>4.8008068582955116E-2</v>
      </c>
      <c r="I32">
        <f t="shared" si="8"/>
        <v>5.4638954360402829E-2</v>
      </c>
      <c r="J32">
        <f t="shared" si="7"/>
        <v>5.113464447806354E-2</v>
      </c>
    </row>
    <row r="33" spans="1:11" x14ac:dyDescent="0.2">
      <c r="A33" s="29" t="s">
        <v>30</v>
      </c>
      <c r="B33">
        <v>2.4557657107992677E-2</v>
      </c>
      <c r="C33">
        <v>3.6434844528839307E-2</v>
      </c>
      <c r="D33">
        <v>1.8963807635101637E-2</v>
      </c>
      <c r="E33">
        <v>2.3685991427926913E-2</v>
      </c>
      <c r="F33">
        <v>2.579092159559835E-2</v>
      </c>
      <c r="G33">
        <f t="shared" si="6"/>
        <v>5.2528034625221327E-2</v>
      </c>
      <c r="H33">
        <f t="shared" si="7"/>
        <v>3.6510337871911248E-2</v>
      </c>
      <c r="I33">
        <f t="shared" si="8"/>
        <v>3.0212127705163915E-2</v>
      </c>
      <c r="J33">
        <f t="shared" si="7"/>
        <v>3.5300050428643467E-2</v>
      </c>
    </row>
    <row r="34" spans="1:11" x14ac:dyDescent="0.2">
      <c r="A34" s="29" t="s">
        <v>31</v>
      </c>
      <c r="B34">
        <v>8.8468578401464312E-3</v>
      </c>
      <c r="C34">
        <v>8.7823403750296701E-3</v>
      </c>
      <c r="D34">
        <v>1.0907288051561725E-2</v>
      </c>
      <c r="E34">
        <v>1.0602300924881571E-2</v>
      </c>
      <c r="F34">
        <v>1.2494268684089867E-2</v>
      </c>
      <c r="G34">
        <f t="shared" si="6"/>
        <v>2.5968915994491443E-2</v>
      </c>
      <c r="H34">
        <f t="shared" si="7"/>
        <v>1.4220877458396369E-2</v>
      </c>
      <c r="I34">
        <f t="shared" si="8"/>
        <v>1.3177630169273624E-2</v>
      </c>
      <c r="J34">
        <f t="shared" si="7"/>
        <v>1.4725163893091276E-2</v>
      </c>
    </row>
    <row r="35" spans="1:11" x14ac:dyDescent="0.2">
      <c r="A35" s="29" t="s">
        <v>32</v>
      </c>
      <c r="B35">
        <v>6.2538133007931668E-3</v>
      </c>
      <c r="C35">
        <v>1.9226204604794683E-2</v>
      </c>
      <c r="D35">
        <v>4.95785820525533E-3</v>
      </c>
      <c r="E35">
        <v>4.9627791563275434E-3</v>
      </c>
      <c r="F35">
        <v>5.1581843191196696E-3</v>
      </c>
      <c r="G35">
        <f t="shared" si="6"/>
        <v>9.8367106039740308E-3</v>
      </c>
      <c r="H35">
        <f t="shared" si="7"/>
        <v>5.5471507816439742E-3</v>
      </c>
      <c r="I35">
        <f t="shared" si="8"/>
        <v>4.2854081851296339E-3</v>
      </c>
      <c r="J35">
        <f t="shared" si="7"/>
        <v>3.7317196167423097E-3</v>
      </c>
    </row>
    <row r="36" spans="1:11" x14ac:dyDescent="0.2">
      <c r="B36" s="15">
        <f t="shared" ref="B36:J36" si="9">SUM(B30:B35)</f>
        <v>0.21735814521049421</v>
      </c>
      <c r="C36" s="15">
        <f t="shared" si="9"/>
        <v>0.23356278186565391</v>
      </c>
      <c r="D36" s="15">
        <f t="shared" si="9"/>
        <v>0.20277640059494298</v>
      </c>
      <c r="E36" s="15">
        <f t="shared" si="9"/>
        <v>0.19242048274306336</v>
      </c>
      <c r="F36" s="15">
        <f t="shared" si="9"/>
        <v>0.14534617148097201</v>
      </c>
      <c r="G36" s="15">
        <f t="shared" si="9"/>
        <v>0.30592169978359235</v>
      </c>
      <c r="H36" s="15">
        <f t="shared" si="9"/>
        <v>0.19374684820978316</v>
      </c>
      <c r="I36" s="15">
        <f t="shared" si="9"/>
        <v>0.19230769230769229</v>
      </c>
      <c r="J36" s="15">
        <f t="shared" si="9"/>
        <v>0.19556227937468484</v>
      </c>
    </row>
    <row r="37" spans="1:11" x14ac:dyDescent="0.2">
      <c r="B37" s="15"/>
      <c r="C37" s="15"/>
      <c r="D37" s="15"/>
      <c r="E37" s="15"/>
    </row>
    <row r="40" spans="1:11" x14ac:dyDescent="0.2">
      <c r="A40" s="16"/>
      <c r="B40" s="30">
        <v>2005</v>
      </c>
      <c r="C40" s="30">
        <v>2006</v>
      </c>
      <c r="D40" s="30">
        <v>2007</v>
      </c>
      <c r="E40" s="30">
        <v>2008</v>
      </c>
      <c r="F40" s="30">
        <v>2009</v>
      </c>
      <c r="G40" s="30">
        <v>2010</v>
      </c>
      <c r="H40" s="30">
        <v>2011</v>
      </c>
      <c r="I40" s="30">
        <v>2012</v>
      </c>
      <c r="J40" s="30">
        <v>2013</v>
      </c>
    </row>
    <row r="41" spans="1:11" x14ac:dyDescent="0.2">
      <c r="A41" s="28" t="s">
        <v>20</v>
      </c>
      <c r="B41">
        <v>6556</v>
      </c>
      <c r="C41">
        <v>8426</v>
      </c>
      <c r="D41">
        <v>8068</v>
      </c>
      <c r="E41">
        <v>4433</v>
      </c>
      <c r="F41">
        <v>8724</v>
      </c>
      <c r="G41">
        <v>5083</v>
      </c>
      <c r="H41">
        <v>9915</v>
      </c>
      <c r="I41">
        <v>9334</v>
      </c>
      <c r="J41">
        <v>9322</v>
      </c>
    </row>
    <row r="42" spans="1:11" x14ac:dyDescent="0.2">
      <c r="A42" s="28"/>
      <c r="B42" s="28"/>
      <c r="C42" s="28"/>
      <c r="D42" s="28"/>
      <c r="E42" s="28"/>
      <c r="F42" s="28"/>
      <c r="G42" s="28"/>
      <c r="H42" s="28"/>
      <c r="I42" s="28"/>
      <c r="J42" s="28"/>
    </row>
    <row r="43" spans="1:11" x14ac:dyDescent="0.2">
      <c r="A43" s="28" t="s">
        <v>33</v>
      </c>
      <c r="B43">
        <v>3364</v>
      </c>
      <c r="C43">
        <v>4692</v>
      </c>
      <c r="D43">
        <v>4453</v>
      </c>
      <c r="E43">
        <v>2499</v>
      </c>
      <c r="F43">
        <v>5700</v>
      </c>
      <c r="G43">
        <f>G41-G44</f>
        <v>1331</v>
      </c>
      <c r="H43">
        <v>5583</v>
      </c>
      <c r="I43" s="6">
        <v>5012</v>
      </c>
      <c r="J43" s="6">
        <v>4383</v>
      </c>
    </row>
    <row r="44" spans="1:11" x14ac:dyDescent="0.2">
      <c r="A44" s="28" t="s">
        <v>34</v>
      </c>
      <c r="B44">
        <v>3192</v>
      </c>
      <c r="C44">
        <v>3734</v>
      </c>
      <c r="D44">
        <v>3615</v>
      </c>
      <c r="E44">
        <v>1934</v>
      </c>
      <c r="F44">
        <v>3024</v>
      </c>
      <c r="G44">
        <v>3752</v>
      </c>
      <c r="H44">
        <v>4332</v>
      </c>
      <c r="I44" s="6">
        <v>4322</v>
      </c>
      <c r="J44" s="6">
        <v>4939</v>
      </c>
      <c r="K44" s="6"/>
    </row>
    <row r="45" spans="1:11" x14ac:dyDescent="0.2">
      <c r="A45" s="28" t="s">
        <v>35</v>
      </c>
      <c r="B45">
        <v>1768</v>
      </c>
      <c r="C45">
        <v>1989</v>
      </c>
      <c r="D45">
        <v>1969</v>
      </c>
      <c r="E45">
        <v>1079</v>
      </c>
      <c r="F45">
        <v>1270</v>
      </c>
      <c r="G45">
        <v>1289</v>
      </c>
      <c r="H45">
        <v>1454</v>
      </c>
      <c r="I45" s="6">
        <v>1329</v>
      </c>
      <c r="J45" s="6">
        <v>1339</v>
      </c>
    </row>
    <row r="46" spans="1:11" x14ac:dyDescent="0.2">
      <c r="A46" s="28" t="s">
        <v>36</v>
      </c>
      <c r="B46">
        <v>233</v>
      </c>
      <c r="C46">
        <v>291</v>
      </c>
      <c r="D46">
        <v>248</v>
      </c>
      <c r="E46">
        <v>123</v>
      </c>
      <c r="F46">
        <v>788</v>
      </c>
      <c r="G46">
        <v>803</v>
      </c>
      <c r="H46">
        <v>857</v>
      </c>
      <c r="I46" s="6">
        <v>731</v>
      </c>
      <c r="J46" s="6">
        <v>751</v>
      </c>
    </row>
    <row r="47" spans="1:11" x14ac:dyDescent="0.2">
      <c r="A47" s="28" t="s">
        <v>37</v>
      </c>
      <c r="B47">
        <v>1190</v>
      </c>
      <c r="C47">
        <v>1433</v>
      </c>
      <c r="D47">
        <v>1388</v>
      </c>
      <c r="E47">
        <v>730</v>
      </c>
      <c r="F47">
        <v>2369</v>
      </c>
      <c r="G47">
        <v>2788</v>
      </c>
      <c r="H47">
        <v>3593</v>
      </c>
      <c r="I47" s="6">
        <v>3339</v>
      </c>
      <c r="J47" s="6">
        <v>3566</v>
      </c>
    </row>
    <row r="48" spans="1:11" x14ac:dyDescent="0.2">
      <c r="A48" s="28" t="s">
        <v>410</v>
      </c>
      <c r="B48">
        <f>B50+B51+B52+B53+B54</f>
        <v>2958</v>
      </c>
      <c r="C48">
        <f t="shared" ref="C48:J48" si="10">C50+C51+C52+C53+C54</f>
        <v>3422</v>
      </c>
      <c r="D48">
        <f t="shared" si="10"/>
        <v>3357</v>
      </c>
      <c r="E48">
        <f t="shared" si="10"/>
        <v>1809</v>
      </c>
      <c r="F48">
        <f t="shared" si="10"/>
        <v>3639</v>
      </c>
      <c r="G48">
        <f t="shared" si="10"/>
        <v>4077</v>
      </c>
      <c r="H48">
        <f t="shared" si="10"/>
        <v>5047</v>
      </c>
      <c r="I48">
        <f t="shared" si="10"/>
        <v>4668</v>
      </c>
      <c r="J48">
        <f t="shared" si="10"/>
        <v>4905</v>
      </c>
    </row>
    <row r="49" spans="1:11" x14ac:dyDescent="0.2">
      <c r="A49" s="28" t="s">
        <v>38</v>
      </c>
      <c r="B49">
        <v>3598</v>
      </c>
      <c r="C49">
        <v>5004</v>
      </c>
      <c r="D49">
        <v>4711</v>
      </c>
      <c r="E49">
        <v>2624</v>
      </c>
      <c r="F49" s="1">
        <v>5085</v>
      </c>
      <c r="G49" s="1">
        <f>G41-G50-G51-G52-G53-G54</f>
        <v>1006</v>
      </c>
      <c r="H49" s="1">
        <v>4868</v>
      </c>
      <c r="I49" s="548">
        <v>4666</v>
      </c>
      <c r="J49" s="6">
        <v>4417</v>
      </c>
      <c r="K49" s="6"/>
    </row>
    <row r="50" spans="1:11" x14ac:dyDescent="0.2">
      <c r="A50" s="28" t="s">
        <v>39</v>
      </c>
      <c r="B50">
        <v>495</v>
      </c>
      <c r="C50">
        <v>599</v>
      </c>
      <c r="D50">
        <v>601</v>
      </c>
      <c r="E50">
        <v>356</v>
      </c>
      <c r="F50">
        <v>693</v>
      </c>
      <c r="G50">
        <v>628</v>
      </c>
      <c r="H50">
        <v>695</v>
      </c>
      <c r="I50" s="6">
        <v>665</v>
      </c>
      <c r="J50" s="6">
        <v>615</v>
      </c>
      <c r="K50" s="6"/>
    </row>
    <row r="51" spans="1:11" x14ac:dyDescent="0.2">
      <c r="A51" s="28" t="s">
        <v>40</v>
      </c>
      <c r="B51">
        <v>555</v>
      </c>
      <c r="C51">
        <v>654</v>
      </c>
      <c r="D51">
        <v>611</v>
      </c>
      <c r="E51">
        <v>351</v>
      </c>
      <c r="F51">
        <v>798</v>
      </c>
      <c r="G51">
        <v>733</v>
      </c>
      <c r="H51">
        <v>848</v>
      </c>
      <c r="I51" s="6">
        <v>786</v>
      </c>
      <c r="J51" s="6">
        <v>715</v>
      </c>
      <c r="K51" s="6"/>
    </row>
    <row r="52" spans="1:11" x14ac:dyDescent="0.2">
      <c r="A52" s="28" t="s">
        <v>41</v>
      </c>
      <c r="B52">
        <v>589</v>
      </c>
      <c r="C52">
        <v>689</v>
      </c>
      <c r="D52">
        <v>723</v>
      </c>
      <c r="E52">
        <v>371</v>
      </c>
      <c r="F52">
        <v>716</v>
      </c>
      <c r="G52">
        <v>883</v>
      </c>
      <c r="H52">
        <v>1121</v>
      </c>
      <c r="I52" s="6">
        <v>1006</v>
      </c>
      <c r="J52" s="6">
        <v>1088</v>
      </c>
      <c r="K52" s="6"/>
    </row>
    <row r="53" spans="1:11" x14ac:dyDescent="0.2">
      <c r="A53" s="28" t="s">
        <v>42</v>
      </c>
      <c r="B53">
        <v>604</v>
      </c>
      <c r="C53">
        <v>763</v>
      </c>
      <c r="D53">
        <v>694</v>
      </c>
      <c r="E53">
        <v>338</v>
      </c>
      <c r="F53">
        <v>754</v>
      </c>
      <c r="G53">
        <v>1013</v>
      </c>
      <c r="H53">
        <v>1242</v>
      </c>
      <c r="I53" s="6">
        <v>1216</v>
      </c>
      <c r="J53" s="6">
        <v>1345</v>
      </c>
      <c r="K53" s="6"/>
    </row>
    <row r="54" spans="1:11" x14ac:dyDescent="0.2">
      <c r="A54" s="28" t="s">
        <v>43</v>
      </c>
      <c r="B54">
        <v>715</v>
      </c>
      <c r="C54">
        <v>717</v>
      </c>
      <c r="D54">
        <v>728</v>
      </c>
      <c r="E54">
        <v>393</v>
      </c>
      <c r="F54">
        <v>678</v>
      </c>
      <c r="G54">
        <v>820</v>
      </c>
      <c r="H54">
        <v>1141</v>
      </c>
      <c r="I54" s="6">
        <v>995</v>
      </c>
      <c r="J54" s="6">
        <v>1142</v>
      </c>
      <c r="K54" s="6"/>
    </row>
    <row r="55" spans="1:11" x14ac:dyDescent="0.2">
      <c r="A55" s="28" t="s">
        <v>44</v>
      </c>
      <c r="B55">
        <v>5133</v>
      </c>
      <c r="C55">
        <v>6702</v>
      </c>
      <c r="D55">
        <v>6432</v>
      </c>
      <c r="E55">
        <v>3580</v>
      </c>
      <c r="F55">
        <v>7461</v>
      </c>
      <c r="G55">
        <f>G41-G56-G57-G58-G59-G60-G61</f>
        <v>3528</v>
      </c>
      <c r="H55">
        <v>7994</v>
      </c>
      <c r="I55" s="6">
        <v>7539</v>
      </c>
      <c r="J55" s="6">
        <v>7383</v>
      </c>
      <c r="K55" s="6"/>
    </row>
    <row r="56" spans="1:11" x14ac:dyDescent="0.2">
      <c r="A56" s="28" t="s">
        <v>45</v>
      </c>
      <c r="B56">
        <v>519</v>
      </c>
      <c r="C56">
        <v>569</v>
      </c>
      <c r="D56">
        <v>575</v>
      </c>
      <c r="E56">
        <v>296</v>
      </c>
      <c r="F56">
        <v>626</v>
      </c>
      <c r="G56">
        <v>722</v>
      </c>
      <c r="H56">
        <v>887</v>
      </c>
      <c r="I56" s="6">
        <v>840</v>
      </c>
      <c r="J56" s="6">
        <v>899</v>
      </c>
      <c r="K56" s="6"/>
    </row>
    <row r="57" spans="1:11" x14ac:dyDescent="0.2">
      <c r="A57" s="28" t="s">
        <v>46</v>
      </c>
      <c r="B57">
        <v>461</v>
      </c>
      <c r="C57">
        <v>618</v>
      </c>
      <c r="D57">
        <v>545</v>
      </c>
      <c r="E57">
        <v>286</v>
      </c>
      <c r="F57">
        <v>0</v>
      </c>
      <c r="G57">
        <v>0</v>
      </c>
      <c r="H57">
        <v>0</v>
      </c>
      <c r="I57" s="6">
        <v>0</v>
      </c>
      <c r="J57" s="6">
        <v>0</v>
      </c>
      <c r="K57" s="6"/>
    </row>
    <row r="58" spans="1:11" x14ac:dyDescent="0.2">
      <c r="A58" s="28" t="s">
        <v>47</v>
      </c>
      <c r="B58">
        <v>185</v>
      </c>
      <c r="C58">
        <v>238</v>
      </c>
      <c r="D58">
        <v>235</v>
      </c>
      <c r="E58">
        <v>97</v>
      </c>
      <c r="F58">
        <v>263</v>
      </c>
      <c r="G58">
        <v>384</v>
      </c>
      <c r="H58">
        <v>476</v>
      </c>
      <c r="I58" s="6">
        <v>510</v>
      </c>
      <c r="J58" s="6">
        <v>507</v>
      </c>
      <c r="K58" s="6"/>
    </row>
    <row r="59" spans="1:11" x14ac:dyDescent="0.2">
      <c r="A59" s="28" t="s">
        <v>48</v>
      </c>
      <c r="B59">
        <v>161</v>
      </c>
      <c r="C59">
        <v>307</v>
      </c>
      <c r="D59">
        <v>153</v>
      </c>
      <c r="E59">
        <v>105</v>
      </c>
      <c r="F59">
        <v>225</v>
      </c>
      <c r="G59">
        <v>267</v>
      </c>
      <c r="H59">
        <v>362</v>
      </c>
      <c r="I59" s="6">
        <v>282</v>
      </c>
      <c r="J59" s="6">
        <v>350</v>
      </c>
      <c r="K59" s="6"/>
    </row>
    <row r="60" spans="1:11" x14ac:dyDescent="0.2">
      <c r="A60" s="28" t="s">
        <v>49</v>
      </c>
      <c r="B60">
        <v>58</v>
      </c>
      <c r="C60">
        <v>74</v>
      </c>
      <c r="D60">
        <v>88</v>
      </c>
      <c r="E60">
        <v>47</v>
      </c>
      <c r="F60">
        <v>109</v>
      </c>
      <c r="G60">
        <v>132</v>
      </c>
      <c r="H60">
        <v>141</v>
      </c>
      <c r="I60" s="6">
        <v>123</v>
      </c>
      <c r="J60" s="6">
        <v>146</v>
      </c>
      <c r="K60" s="6"/>
    </row>
    <row r="61" spans="1:11" x14ac:dyDescent="0.2">
      <c r="A61" s="28" t="s">
        <v>50</v>
      </c>
      <c r="B61">
        <v>41</v>
      </c>
      <c r="C61">
        <v>162</v>
      </c>
      <c r="D61">
        <v>40</v>
      </c>
      <c r="E61">
        <v>22</v>
      </c>
      <c r="F61">
        <v>45</v>
      </c>
      <c r="G61">
        <v>50</v>
      </c>
      <c r="H61">
        <v>55</v>
      </c>
      <c r="I61" s="6">
        <v>40</v>
      </c>
      <c r="J61" s="6">
        <v>37</v>
      </c>
      <c r="K61" s="6"/>
    </row>
  </sheetData>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21"/>
  <sheetViews>
    <sheetView workbookViewId="0"/>
  </sheetViews>
  <sheetFormatPr defaultRowHeight="12.75" x14ac:dyDescent="0.2"/>
  <cols>
    <col min="1" max="1" width="11" customWidth="1"/>
    <col min="2" max="2" width="15.42578125" customWidth="1"/>
    <col min="3" max="3" width="11" customWidth="1"/>
    <col min="4" max="4" width="19.42578125" customWidth="1"/>
    <col min="5" max="5" width="23" customWidth="1"/>
    <col min="6" max="6" width="23.7109375" customWidth="1"/>
  </cols>
  <sheetData>
    <row r="1" spans="1:6" x14ac:dyDescent="0.2">
      <c r="A1" s="32" t="s">
        <v>379</v>
      </c>
      <c r="B1" s="107"/>
      <c r="C1" s="107"/>
      <c r="D1" s="107"/>
      <c r="E1" s="107"/>
      <c r="F1" s="107"/>
    </row>
    <row r="2" spans="1:6" x14ac:dyDescent="0.2">
      <c r="A2" s="28" t="s">
        <v>76</v>
      </c>
      <c r="B2" s="107"/>
      <c r="C2" s="107"/>
      <c r="D2" s="107"/>
      <c r="E2" s="107"/>
      <c r="F2" s="107"/>
    </row>
    <row r="3" spans="1:6" x14ac:dyDescent="0.2">
      <c r="A3" s="108" t="s">
        <v>77</v>
      </c>
      <c r="B3" s="32"/>
      <c r="C3" s="32"/>
      <c r="D3" s="32"/>
      <c r="E3" s="32"/>
      <c r="F3" s="107"/>
    </row>
    <row r="4" spans="1:6" x14ac:dyDescent="0.2">
      <c r="A4" s="16"/>
      <c r="B4" s="16" t="s">
        <v>87</v>
      </c>
      <c r="C4" s="16" t="s">
        <v>88</v>
      </c>
      <c r="D4" s="16"/>
      <c r="E4" s="16"/>
      <c r="F4" s="16"/>
    </row>
    <row r="5" spans="1:6" x14ac:dyDescent="0.2">
      <c r="A5" s="30">
        <v>1995</v>
      </c>
      <c r="B5" s="104">
        <v>20100</v>
      </c>
      <c r="C5" s="109">
        <f t="shared" ref="C5:C21" si="0">B5/($B$10/100)</f>
        <v>87.012987012987011</v>
      </c>
    </row>
    <row r="6" spans="1:6" x14ac:dyDescent="0.2">
      <c r="A6" s="30">
        <v>1996</v>
      </c>
      <c r="B6" s="104">
        <v>21800</v>
      </c>
      <c r="C6" s="109">
        <f t="shared" si="0"/>
        <v>94.372294372294377</v>
      </c>
    </row>
    <row r="7" spans="1:6" x14ac:dyDescent="0.2">
      <c r="A7" s="30">
        <v>1997</v>
      </c>
      <c r="B7" s="104">
        <v>24500</v>
      </c>
      <c r="C7" s="109">
        <f t="shared" si="0"/>
        <v>106.06060606060606</v>
      </c>
    </row>
    <row r="8" spans="1:6" x14ac:dyDescent="0.2">
      <c r="A8" s="30">
        <v>1998</v>
      </c>
      <c r="B8" s="104">
        <v>24300</v>
      </c>
      <c r="C8" s="109">
        <f t="shared" si="0"/>
        <v>105.1948051948052</v>
      </c>
      <c r="E8" s="1"/>
      <c r="F8" s="1"/>
    </row>
    <row r="9" spans="1:6" x14ac:dyDescent="0.2">
      <c r="A9" s="30">
        <v>1999</v>
      </c>
      <c r="B9" s="104">
        <v>25000</v>
      </c>
      <c r="C9" s="109">
        <f t="shared" si="0"/>
        <v>108.22510822510823</v>
      </c>
    </row>
    <row r="10" spans="1:6" x14ac:dyDescent="0.2">
      <c r="A10" s="30">
        <v>2000</v>
      </c>
      <c r="B10" s="104">
        <v>23100</v>
      </c>
      <c r="C10" s="109">
        <f t="shared" si="0"/>
        <v>100</v>
      </c>
    </row>
    <row r="11" spans="1:6" x14ac:dyDescent="0.2">
      <c r="A11" s="30">
        <v>2001</v>
      </c>
      <c r="B11" s="104">
        <v>21000</v>
      </c>
      <c r="C11" s="109">
        <f t="shared" si="0"/>
        <v>90.909090909090907</v>
      </c>
    </row>
    <row r="12" spans="1:6" x14ac:dyDescent="0.2">
      <c r="A12" s="30">
        <v>2002</v>
      </c>
      <c r="B12" s="104">
        <v>19300</v>
      </c>
      <c r="C12" s="109">
        <f t="shared" si="0"/>
        <v>83.549783549783555</v>
      </c>
    </row>
    <row r="13" spans="1:6" x14ac:dyDescent="0.2">
      <c r="A13" s="30">
        <v>2003</v>
      </c>
      <c r="B13" s="104">
        <v>21000</v>
      </c>
      <c r="C13" s="109">
        <f t="shared" si="0"/>
        <v>90.909090909090907</v>
      </c>
    </row>
    <row r="14" spans="1:6" x14ac:dyDescent="0.2">
      <c r="A14" s="30">
        <v>2004</v>
      </c>
      <c r="B14" s="104">
        <v>23000</v>
      </c>
      <c r="C14" s="109">
        <f t="shared" si="0"/>
        <v>99.567099567099561</v>
      </c>
    </row>
    <row r="15" spans="1:6" x14ac:dyDescent="0.2">
      <c r="A15" s="30">
        <v>2005</v>
      </c>
      <c r="B15" s="104">
        <v>24800</v>
      </c>
      <c r="C15" s="109">
        <f>B15/($B$10/100)</f>
        <v>107.35930735930737</v>
      </c>
    </row>
    <row r="16" spans="1:6" x14ac:dyDescent="0.2">
      <c r="A16" s="30">
        <v>2006</v>
      </c>
      <c r="B16" s="104">
        <v>24761</v>
      </c>
      <c r="C16" s="109">
        <f>B16/($B$10/100)</f>
        <v>107.19047619047619</v>
      </c>
    </row>
    <row r="17" spans="1:3" x14ac:dyDescent="0.2">
      <c r="A17" s="30">
        <v>2007</v>
      </c>
      <c r="B17" s="104">
        <v>25100</v>
      </c>
      <c r="C17" s="109">
        <f>B17/($B$10/100)</f>
        <v>108.65800865800865</v>
      </c>
    </row>
    <row r="18" spans="1:3" x14ac:dyDescent="0.2">
      <c r="A18" s="30">
        <v>2008</v>
      </c>
      <c r="B18" s="104">
        <v>17893</v>
      </c>
      <c r="C18" s="31">
        <f t="shared" si="0"/>
        <v>77.458874458874462</v>
      </c>
    </row>
    <row r="19" spans="1:3" x14ac:dyDescent="0.2">
      <c r="A19" s="30">
        <v>2009</v>
      </c>
      <c r="B19" s="104">
        <v>13233</v>
      </c>
      <c r="C19" s="31">
        <f t="shared" si="0"/>
        <v>57.285714285714285</v>
      </c>
    </row>
    <row r="20" spans="1:3" x14ac:dyDescent="0.2">
      <c r="A20" s="30">
        <v>2010</v>
      </c>
      <c r="B20" s="104">
        <v>14249</v>
      </c>
      <c r="C20" s="31">
        <f t="shared" si="0"/>
        <v>61.683982683982684</v>
      </c>
    </row>
    <row r="21" spans="1:3" x14ac:dyDescent="0.2">
      <c r="A21" s="30">
        <v>2011</v>
      </c>
      <c r="B21" s="104">
        <v>14648</v>
      </c>
      <c r="C21" s="31">
        <f t="shared" si="0"/>
        <v>63.411255411255411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
  <sheetViews>
    <sheetView workbookViewId="0">
      <selection activeCell="N34" sqref="N34"/>
    </sheetView>
  </sheetViews>
  <sheetFormatPr defaultRowHeight="12.75" x14ac:dyDescent="0.2"/>
  <cols>
    <col min="8" max="8" width="18" customWidth="1"/>
  </cols>
  <sheetData>
    <row r="1" spans="1:8" x14ac:dyDescent="0.2">
      <c r="A1" t="s">
        <v>382</v>
      </c>
    </row>
    <row r="2" spans="1:8" x14ac:dyDescent="0.2">
      <c r="A2" t="s">
        <v>383</v>
      </c>
    </row>
    <row r="4" spans="1:8" x14ac:dyDescent="0.2">
      <c r="A4" s="504"/>
      <c r="B4" s="608" t="s">
        <v>85</v>
      </c>
      <c r="C4" s="608"/>
      <c r="D4" s="608"/>
      <c r="E4" s="608"/>
      <c r="F4" s="608"/>
      <c r="G4" s="608"/>
      <c r="H4" s="608"/>
    </row>
    <row r="5" spans="1:8" x14ac:dyDescent="0.2">
      <c r="A5" s="504"/>
      <c r="B5" s="504"/>
      <c r="C5" s="609" t="s">
        <v>384</v>
      </c>
      <c r="D5" s="609"/>
      <c r="E5" s="609"/>
      <c r="F5" s="609"/>
      <c r="G5" s="609"/>
      <c r="H5" s="504"/>
    </row>
    <row r="6" spans="1:8" x14ac:dyDescent="0.2">
      <c r="A6" s="505"/>
      <c r="B6" s="505" t="s">
        <v>78</v>
      </c>
      <c r="C6" s="505" t="s">
        <v>79</v>
      </c>
      <c r="D6" s="505" t="s">
        <v>80</v>
      </c>
      <c r="E6" s="505" t="s">
        <v>81</v>
      </c>
      <c r="F6" s="505" t="s">
        <v>82</v>
      </c>
      <c r="G6" s="505" t="s">
        <v>86</v>
      </c>
      <c r="H6" s="505" t="s">
        <v>83</v>
      </c>
    </row>
    <row r="7" spans="1:8" x14ac:dyDescent="0.2">
      <c r="A7" s="506">
        <v>2006</v>
      </c>
      <c r="B7" s="507">
        <v>167033</v>
      </c>
      <c r="C7" s="507">
        <v>28985</v>
      </c>
      <c r="D7" s="507">
        <v>8836</v>
      </c>
      <c r="E7" s="507">
        <v>1167</v>
      </c>
      <c r="F7" s="507">
        <v>174</v>
      </c>
      <c r="G7" s="507">
        <v>8</v>
      </c>
      <c r="H7" s="507">
        <f t="shared" ref="H7:H11" si="0">SUM(D7:G7)</f>
        <v>10185</v>
      </c>
    </row>
    <row r="8" spans="1:8" x14ac:dyDescent="0.2">
      <c r="A8" s="506">
        <v>2007</v>
      </c>
      <c r="B8" s="507">
        <v>199302</v>
      </c>
      <c r="C8" s="507">
        <v>32473</v>
      </c>
      <c r="D8" s="507">
        <v>11607</v>
      </c>
      <c r="E8" s="507">
        <v>2185</v>
      </c>
      <c r="F8" s="507">
        <v>181</v>
      </c>
      <c r="G8" s="507">
        <v>26</v>
      </c>
      <c r="H8" s="507">
        <f t="shared" si="0"/>
        <v>13999</v>
      </c>
    </row>
    <row r="9" spans="1:8" x14ac:dyDescent="0.2">
      <c r="A9" s="506">
        <v>2008</v>
      </c>
      <c r="B9" s="507">
        <v>151736</v>
      </c>
      <c r="C9" s="507">
        <v>26450</v>
      </c>
      <c r="D9" s="507">
        <v>7985</v>
      </c>
      <c r="E9" s="507">
        <v>1017</v>
      </c>
      <c r="F9" s="507">
        <v>133</v>
      </c>
      <c r="G9" s="507">
        <v>3</v>
      </c>
      <c r="H9" s="507">
        <f t="shared" si="0"/>
        <v>9138</v>
      </c>
    </row>
    <row r="10" spans="1:8" x14ac:dyDescent="0.2">
      <c r="A10" s="506">
        <v>2009</v>
      </c>
      <c r="B10" s="507">
        <v>122871</v>
      </c>
      <c r="C10" s="507">
        <v>19528</v>
      </c>
      <c r="D10" s="507">
        <v>6303</v>
      </c>
      <c r="E10" s="507">
        <v>622</v>
      </c>
      <c r="F10" s="507">
        <v>92</v>
      </c>
      <c r="G10" s="507">
        <v>2</v>
      </c>
      <c r="H10" s="507">
        <f t="shared" si="0"/>
        <v>7019</v>
      </c>
    </row>
    <row r="11" spans="1:8" x14ac:dyDescent="0.2">
      <c r="A11" s="506">
        <v>2010</v>
      </c>
      <c r="B11" s="507">
        <v>129820</v>
      </c>
      <c r="C11" s="507">
        <v>19986</v>
      </c>
      <c r="D11" s="507">
        <v>6077</v>
      </c>
      <c r="E11" s="507">
        <v>571</v>
      </c>
      <c r="F11" s="507">
        <v>89</v>
      </c>
      <c r="G11" s="507">
        <v>5</v>
      </c>
      <c r="H11" s="507">
        <f t="shared" si="0"/>
        <v>6742</v>
      </c>
    </row>
    <row r="12" spans="1:8" x14ac:dyDescent="0.2">
      <c r="A12" s="506">
        <v>2011</v>
      </c>
      <c r="B12" s="508">
        <v>129969</v>
      </c>
      <c r="C12" s="508">
        <v>22490</v>
      </c>
      <c r="D12" s="508">
        <v>6414</v>
      </c>
      <c r="E12" s="508">
        <v>622</v>
      </c>
      <c r="F12" s="508">
        <v>94</v>
      </c>
      <c r="G12" s="508">
        <v>5</v>
      </c>
      <c r="H12" s="508">
        <f>SUM(D12:G12)</f>
        <v>7135</v>
      </c>
    </row>
    <row r="13" spans="1:8" x14ac:dyDescent="0.2">
      <c r="A13" s="506">
        <v>2012</v>
      </c>
      <c r="B13" s="508">
        <v>124012</v>
      </c>
      <c r="C13" s="508">
        <v>24015</v>
      </c>
      <c r="D13" s="508">
        <v>6963</v>
      </c>
      <c r="E13" s="508">
        <v>585</v>
      </c>
      <c r="F13" s="508">
        <v>78</v>
      </c>
      <c r="G13" s="508">
        <v>2</v>
      </c>
      <c r="H13" s="508">
        <f>SUM(D13:G13)</f>
        <v>7628</v>
      </c>
    </row>
    <row r="14" spans="1:8" x14ac:dyDescent="0.2">
      <c r="A14" s="506">
        <v>2013</v>
      </c>
      <c r="B14" s="508">
        <v>91140</v>
      </c>
      <c r="C14" s="508">
        <v>28407</v>
      </c>
      <c r="D14" s="508">
        <v>7152</v>
      </c>
      <c r="E14" s="508">
        <v>51</v>
      </c>
      <c r="F14" s="508">
        <v>3</v>
      </c>
      <c r="G14" s="508">
        <v>0</v>
      </c>
      <c r="H14" s="508">
        <f>SUM(D14:G14)</f>
        <v>7206</v>
      </c>
    </row>
  </sheetData>
  <mergeCells count="2">
    <mergeCell ref="B4:H4"/>
    <mergeCell ref="C5:G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2"/>
  <sheetViews>
    <sheetView workbookViewId="0">
      <selection activeCell="K20" sqref="K20"/>
    </sheetView>
  </sheetViews>
  <sheetFormatPr defaultRowHeight="12.75" x14ac:dyDescent="0.2"/>
  <sheetData>
    <row r="1" spans="1:1" x14ac:dyDescent="0.2">
      <c r="A1" t="s">
        <v>385</v>
      </c>
    </row>
    <row r="2" spans="1:1" x14ac:dyDescent="0.2">
      <c r="A2" t="s">
        <v>383</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31"/>
  <sheetViews>
    <sheetView workbookViewId="0">
      <selection activeCell="B19" sqref="B19"/>
    </sheetView>
  </sheetViews>
  <sheetFormatPr defaultRowHeight="12.75" x14ac:dyDescent="0.2"/>
  <cols>
    <col min="2" max="2" width="22.42578125" customWidth="1"/>
  </cols>
  <sheetData>
    <row r="1" spans="1:2" x14ac:dyDescent="0.2">
      <c r="A1" t="s">
        <v>386</v>
      </c>
    </row>
    <row r="2" spans="1:2" x14ac:dyDescent="0.2">
      <c r="A2" t="s">
        <v>387</v>
      </c>
    </row>
    <row r="4" spans="1:2" x14ac:dyDescent="0.2">
      <c r="A4" s="509"/>
      <c r="B4" s="505" t="s">
        <v>89</v>
      </c>
    </row>
    <row r="5" spans="1:2" x14ac:dyDescent="0.2">
      <c r="A5" s="106">
        <v>1999</v>
      </c>
      <c r="B5" s="510">
        <v>1225</v>
      </c>
    </row>
    <row r="6" spans="1:2" x14ac:dyDescent="0.2">
      <c r="A6" s="106">
        <v>2000</v>
      </c>
      <c r="B6" s="510">
        <v>843</v>
      </c>
    </row>
    <row r="7" spans="1:2" x14ac:dyDescent="0.2">
      <c r="A7" s="106">
        <v>2001</v>
      </c>
      <c r="B7" s="510">
        <v>717</v>
      </c>
    </row>
    <row r="8" spans="1:2" x14ac:dyDescent="0.2">
      <c r="A8" s="106">
        <v>2002</v>
      </c>
      <c r="B8" s="510">
        <v>724</v>
      </c>
    </row>
    <row r="9" spans="1:2" x14ac:dyDescent="0.2">
      <c r="A9" s="106">
        <v>2003</v>
      </c>
      <c r="B9" s="510">
        <v>1085</v>
      </c>
    </row>
    <row r="10" spans="1:2" x14ac:dyDescent="0.2">
      <c r="A10" s="106">
        <v>2004</v>
      </c>
      <c r="B10" s="510">
        <v>989</v>
      </c>
    </row>
    <row r="11" spans="1:2" x14ac:dyDescent="0.2">
      <c r="A11" s="106">
        <v>2005</v>
      </c>
      <c r="B11" s="510">
        <v>845</v>
      </c>
    </row>
    <row r="12" spans="1:2" x14ac:dyDescent="0.2">
      <c r="A12" s="106">
        <v>2006</v>
      </c>
      <c r="B12" s="510">
        <v>1021</v>
      </c>
    </row>
    <row r="13" spans="1:2" x14ac:dyDescent="0.2">
      <c r="A13" s="106">
        <v>2007</v>
      </c>
      <c r="B13" s="510">
        <v>836</v>
      </c>
    </row>
    <row r="14" spans="1:2" x14ac:dyDescent="0.2">
      <c r="A14" s="106">
        <v>2008</v>
      </c>
      <c r="B14" s="510">
        <v>757</v>
      </c>
    </row>
    <row r="15" spans="1:2" x14ac:dyDescent="0.2">
      <c r="A15" s="106">
        <v>2009</v>
      </c>
      <c r="B15" s="510">
        <v>632</v>
      </c>
    </row>
    <row r="16" spans="1:2" x14ac:dyDescent="0.2">
      <c r="A16" s="106">
        <v>2010</v>
      </c>
      <c r="B16" s="510">
        <v>704</v>
      </c>
    </row>
    <row r="17" spans="1:4" x14ac:dyDescent="0.2">
      <c r="A17" s="106">
        <v>2011</v>
      </c>
      <c r="B17" s="510">
        <v>676</v>
      </c>
    </row>
    <row r="18" spans="1:4" x14ac:dyDescent="0.2">
      <c r="A18" s="106">
        <v>2012</v>
      </c>
      <c r="B18" s="510">
        <v>675</v>
      </c>
      <c r="D18" s="510"/>
    </row>
    <row r="19" spans="1:4" ht="15" x14ac:dyDescent="0.25">
      <c r="A19" s="106">
        <v>2013</v>
      </c>
      <c r="B19" s="512">
        <v>499</v>
      </c>
      <c r="C19" s="511"/>
      <c r="D19" s="510"/>
    </row>
    <row r="20" spans="1:4" x14ac:dyDescent="0.2">
      <c r="D20" s="510"/>
    </row>
    <row r="21" spans="1:4" x14ac:dyDescent="0.2">
      <c r="D21" s="510"/>
    </row>
    <row r="22" spans="1:4" x14ac:dyDescent="0.2">
      <c r="D22" s="510"/>
    </row>
    <row r="23" spans="1:4" x14ac:dyDescent="0.2">
      <c r="D23" s="510"/>
    </row>
    <row r="24" spans="1:4" x14ac:dyDescent="0.2">
      <c r="D24" s="510"/>
    </row>
    <row r="25" spans="1:4" x14ac:dyDescent="0.2">
      <c r="D25" s="510"/>
    </row>
    <row r="26" spans="1:4" x14ac:dyDescent="0.2">
      <c r="D26" s="510"/>
    </row>
    <row r="27" spans="1:4" x14ac:dyDescent="0.2">
      <c r="D27" s="510"/>
    </row>
    <row r="28" spans="1:4" x14ac:dyDescent="0.2">
      <c r="D28" s="510"/>
    </row>
    <row r="29" spans="1:4" x14ac:dyDescent="0.2">
      <c r="D29" s="510"/>
    </row>
    <row r="30" spans="1:4" x14ac:dyDescent="0.2">
      <c r="D30" s="510"/>
    </row>
    <row r="31" spans="1:4" x14ac:dyDescent="0.2">
      <c r="D31" s="510"/>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8"/>
  <sheetViews>
    <sheetView workbookViewId="0">
      <selection activeCell="N28" sqref="N28"/>
    </sheetView>
  </sheetViews>
  <sheetFormatPr defaultRowHeight="12.75" x14ac:dyDescent="0.2"/>
  <sheetData>
    <row r="1" spans="1:7" x14ac:dyDescent="0.2">
      <c r="A1" t="s">
        <v>389</v>
      </c>
    </row>
    <row r="2" spans="1:7" x14ac:dyDescent="0.2">
      <c r="A2" s="1" t="s">
        <v>388</v>
      </c>
    </row>
    <row r="4" spans="1:7" x14ac:dyDescent="0.2">
      <c r="A4" s="610" t="s">
        <v>90</v>
      </c>
      <c r="B4" s="610"/>
      <c r="C4" s="610"/>
      <c r="D4" s="610"/>
      <c r="E4" s="610"/>
      <c r="F4" s="610"/>
      <c r="G4" s="610"/>
    </row>
    <row r="5" spans="1:7" x14ac:dyDescent="0.2">
      <c r="A5" s="513"/>
      <c r="B5" s="514">
        <v>2008</v>
      </c>
      <c r="C5" s="514">
        <v>2009</v>
      </c>
      <c r="D5" s="514">
        <v>2010</v>
      </c>
      <c r="E5" s="514">
        <v>2011</v>
      </c>
      <c r="F5" s="514">
        <v>2012</v>
      </c>
      <c r="G5" s="514">
        <v>2013</v>
      </c>
    </row>
    <row r="6" spans="1:7" ht="15" x14ac:dyDescent="0.25">
      <c r="A6" s="513" t="s">
        <v>91</v>
      </c>
      <c r="B6" s="111">
        <v>51</v>
      </c>
      <c r="C6" s="111">
        <v>43</v>
      </c>
      <c r="D6" s="111">
        <v>23</v>
      </c>
      <c r="E6" s="111">
        <v>37</v>
      </c>
      <c r="F6" s="111">
        <v>43</v>
      </c>
      <c r="G6" s="515">
        <v>38</v>
      </c>
    </row>
    <row r="7" spans="1:7" ht="15" x14ac:dyDescent="0.25">
      <c r="A7" s="513" t="s">
        <v>92</v>
      </c>
      <c r="B7" s="111">
        <v>47</v>
      </c>
      <c r="C7" s="111">
        <v>23</v>
      </c>
      <c r="D7" s="111">
        <v>39</v>
      </c>
      <c r="E7" s="111">
        <v>41</v>
      </c>
      <c r="F7" s="111">
        <v>50</v>
      </c>
      <c r="G7" s="515">
        <v>25</v>
      </c>
    </row>
    <row r="8" spans="1:7" ht="15" x14ac:dyDescent="0.25">
      <c r="A8" s="513" t="s">
        <v>93</v>
      </c>
      <c r="B8" s="111">
        <v>54</v>
      </c>
      <c r="C8" s="111">
        <v>41</v>
      </c>
      <c r="D8" s="111">
        <v>33</v>
      </c>
      <c r="E8" s="111">
        <v>53</v>
      </c>
      <c r="F8" s="111">
        <v>57</v>
      </c>
      <c r="G8" s="515">
        <v>38</v>
      </c>
    </row>
    <row r="9" spans="1:7" ht="15" x14ac:dyDescent="0.25">
      <c r="A9" s="513" t="s">
        <v>94</v>
      </c>
      <c r="B9" s="111">
        <v>73</v>
      </c>
      <c r="C9" s="111">
        <v>36</v>
      </c>
      <c r="D9" s="111">
        <v>39</v>
      </c>
      <c r="E9" s="111">
        <v>59</v>
      </c>
      <c r="F9" s="111">
        <v>72</v>
      </c>
      <c r="G9" s="515">
        <v>53</v>
      </c>
    </row>
    <row r="10" spans="1:7" ht="15" x14ac:dyDescent="0.25">
      <c r="A10" s="513" t="s">
        <v>95</v>
      </c>
      <c r="B10" s="111">
        <v>77</v>
      </c>
      <c r="C10" s="111">
        <v>51</v>
      </c>
      <c r="D10" s="111">
        <v>65</v>
      </c>
      <c r="E10" s="111">
        <v>57</v>
      </c>
      <c r="F10" s="111">
        <v>60</v>
      </c>
      <c r="G10" s="515">
        <v>40</v>
      </c>
    </row>
    <row r="11" spans="1:7" ht="15" x14ac:dyDescent="0.25">
      <c r="A11" s="513" t="s">
        <v>96</v>
      </c>
      <c r="B11" s="111">
        <v>55</v>
      </c>
      <c r="C11" s="111">
        <v>69</v>
      </c>
      <c r="D11" s="111">
        <v>59</v>
      </c>
      <c r="E11" s="111">
        <v>60</v>
      </c>
      <c r="F11" s="111">
        <v>63</v>
      </c>
      <c r="G11" s="515">
        <v>56</v>
      </c>
    </row>
    <row r="12" spans="1:7" ht="15" x14ac:dyDescent="0.25">
      <c r="A12" s="513" t="s">
        <v>97</v>
      </c>
      <c r="B12" s="111">
        <v>79</v>
      </c>
      <c r="C12" s="111">
        <v>58</v>
      </c>
      <c r="D12" s="111">
        <v>75</v>
      </c>
      <c r="E12" s="111">
        <v>60</v>
      </c>
      <c r="F12" s="111">
        <v>66</v>
      </c>
      <c r="G12" s="515">
        <v>57</v>
      </c>
    </row>
    <row r="13" spans="1:7" ht="15" x14ac:dyDescent="0.25">
      <c r="A13" s="513" t="s">
        <v>98</v>
      </c>
      <c r="B13" s="111">
        <v>83</v>
      </c>
      <c r="C13" s="111">
        <v>74</v>
      </c>
      <c r="D13" s="111">
        <v>82</v>
      </c>
      <c r="E13" s="111">
        <v>55</v>
      </c>
      <c r="F13" s="111">
        <v>73</v>
      </c>
      <c r="G13" s="515">
        <v>60</v>
      </c>
    </row>
    <row r="14" spans="1:7" ht="15" x14ac:dyDescent="0.25">
      <c r="A14" s="513" t="s">
        <v>99</v>
      </c>
      <c r="B14" s="111">
        <v>73</v>
      </c>
      <c r="C14" s="111">
        <v>63</v>
      </c>
      <c r="D14" s="111">
        <v>62</v>
      </c>
      <c r="E14" s="111">
        <v>79</v>
      </c>
      <c r="F14" s="111">
        <v>52</v>
      </c>
      <c r="G14" s="515">
        <v>34</v>
      </c>
    </row>
    <row r="15" spans="1:7" ht="15" x14ac:dyDescent="0.25">
      <c r="A15" s="513" t="s">
        <v>100</v>
      </c>
      <c r="B15" s="111">
        <v>63</v>
      </c>
      <c r="C15" s="111">
        <v>71</v>
      </c>
      <c r="D15" s="111">
        <v>91</v>
      </c>
      <c r="E15" s="111">
        <v>64</v>
      </c>
      <c r="F15" s="111">
        <v>60</v>
      </c>
      <c r="G15" s="515">
        <v>42</v>
      </c>
    </row>
    <row r="16" spans="1:7" ht="15" x14ac:dyDescent="0.25">
      <c r="A16" s="513" t="s">
        <v>101</v>
      </c>
      <c r="B16" s="111">
        <v>37</v>
      </c>
      <c r="C16" s="111">
        <v>36</v>
      </c>
      <c r="D16" s="111">
        <v>51</v>
      </c>
      <c r="E16" s="111">
        <v>41</v>
      </c>
      <c r="F16" s="111">
        <v>30</v>
      </c>
      <c r="G16" s="515">
        <v>26</v>
      </c>
    </row>
    <row r="17" spans="1:7" ht="15" x14ac:dyDescent="0.25">
      <c r="A17" s="513" t="s">
        <v>102</v>
      </c>
      <c r="B17" s="111">
        <v>65</v>
      </c>
      <c r="C17" s="111">
        <v>67</v>
      </c>
      <c r="D17" s="111">
        <v>85</v>
      </c>
      <c r="E17" s="111">
        <v>70</v>
      </c>
      <c r="F17" s="111">
        <v>49</v>
      </c>
      <c r="G17" s="515">
        <v>30</v>
      </c>
    </row>
    <row r="18" spans="1:7" x14ac:dyDescent="0.2">
      <c r="A18" s="516" t="s">
        <v>103</v>
      </c>
      <c r="B18" s="112">
        <f>SUM(B6:B17)</f>
        <v>757</v>
      </c>
      <c r="C18" s="112">
        <f t="shared" ref="C18:F18" si="0">SUM(C6:C17)</f>
        <v>632</v>
      </c>
      <c r="D18" s="112">
        <f>SUM(D6:D17)</f>
        <v>704</v>
      </c>
      <c r="E18" s="112">
        <f>SUM(E6:E17)</f>
        <v>676</v>
      </c>
      <c r="F18" s="112">
        <f t="shared" si="0"/>
        <v>675</v>
      </c>
      <c r="G18" s="112">
        <f>SUM(G6:G17)</f>
        <v>499</v>
      </c>
    </row>
  </sheetData>
  <mergeCells count="1">
    <mergeCell ref="A4:G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71"/>
  <sheetViews>
    <sheetView topLeftCell="A22" zoomScaleNormal="100" workbookViewId="0">
      <selection activeCell="B54" sqref="B54"/>
    </sheetView>
  </sheetViews>
  <sheetFormatPr defaultColWidth="9.140625" defaultRowHeight="12.75" x14ac:dyDescent="0.2"/>
  <cols>
    <col min="1" max="1" width="21.5703125" style="123" customWidth="1"/>
    <col min="2" max="2" width="15.42578125" style="123" customWidth="1"/>
    <col min="3" max="3" width="12.85546875" style="123" bestFit="1" customWidth="1"/>
    <col min="4" max="4" width="19.5703125" style="123" customWidth="1"/>
    <col min="5" max="5" width="16" style="123" customWidth="1"/>
    <col min="6" max="6" width="9.140625" style="123"/>
    <col min="7" max="7" width="11.5703125" style="123" customWidth="1"/>
    <col min="8" max="9" width="9.140625" style="123"/>
    <col min="10" max="10" width="13.28515625" style="123" customWidth="1"/>
    <col min="11" max="16384" width="9.140625" style="123"/>
  </cols>
  <sheetData>
    <row r="1" spans="1:15" ht="12.75" customHeight="1" x14ac:dyDescent="0.2">
      <c r="A1" s="551" t="s">
        <v>114</v>
      </c>
      <c r="B1" s="552"/>
      <c r="C1" s="552"/>
      <c r="D1" s="552"/>
      <c r="E1" s="552"/>
      <c r="F1" s="552"/>
      <c r="G1" s="552"/>
      <c r="H1" s="552"/>
      <c r="I1" s="552"/>
      <c r="J1" s="552"/>
      <c r="K1" s="122"/>
      <c r="L1" s="122"/>
      <c r="M1" s="122"/>
      <c r="N1" s="122"/>
      <c r="O1" s="122"/>
    </row>
    <row r="2" spans="1:15" ht="30" customHeight="1" x14ac:dyDescent="0.2">
      <c r="A2" s="551" t="s">
        <v>115</v>
      </c>
      <c r="B2" s="552"/>
      <c r="C2" s="552"/>
      <c r="D2" s="552"/>
      <c r="E2" s="552"/>
      <c r="F2" s="552"/>
      <c r="G2" s="552"/>
      <c r="H2" s="552"/>
      <c r="I2" s="552"/>
      <c r="J2" s="552"/>
      <c r="K2" s="122"/>
      <c r="L2" s="122"/>
      <c r="M2" s="122"/>
      <c r="N2" s="122"/>
      <c r="O2" s="122"/>
    </row>
    <row r="3" spans="1:15" ht="12.75" customHeight="1" x14ac:dyDescent="0.2">
      <c r="A3" s="124" t="s">
        <v>116</v>
      </c>
      <c r="B3" s="124"/>
      <c r="C3" s="124"/>
      <c r="D3" s="124"/>
      <c r="E3" s="124"/>
      <c r="F3" s="124"/>
      <c r="G3" s="124"/>
      <c r="H3" s="124"/>
      <c r="I3" s="124"/>
      <c r="J3" s="124"/>
      <c r="K3" s="122"/>
      <c r="L3" s="125"/>
      <c r="M3" s="122"/>
      <c r="N3" s="122"/>
      <c r="O3" s="122"/>
    </row>
    <row r="4" spans="1:15" ht="39" customHeight="1" x14ac:dyDescent="0.2">
      <c r="A4" s="126" t="s">
        <v>117</v>
      </c>
      <c r="B4" s="126" t="s">
        <v>118</v>
      </c>
      <c r="C4" s="126" t="s">
        <v>119</v>
      </c>
      <c r="D4" s="126" t="s">
        <v>2</v>
      </c>
      <c r="E4" s="126" t="s">
        <v>0</v>
      </c>
      <c r="F4" s="126"/>
      <c r="G4" s="126"/>
      <c r="H4" s="126"/>
      <c r="I4" s="126"/>
      <c r="J4" s="126"/>
      <c r="K4" s="122"/>
      <c r="L4" s="122"/>
      <c r="M4" s="122"/>
      <c r="N4" s="122"/>
      <c r="O4" s="122"/>
    </row>
    <row r="5" spans="1:15" ht="14.25" customHeight="1" x14ac:dyDescent="0.2">
      <c r="B5" s="127"/>
      <c r="C5" s="127"/>
      <c r="D5" s="128" t="s">
        <v>120</v>
      </c>
      <c r="E5" s="127"/>
      <c r="F5" s="127"/>
      <c r="G5" s="127"/>
      <c r="H5" s="127"/>
      <c r="I5" s="127"/>
      <c r="J5" s="127"/>
      <c r="K5" s="129"/>
      <c r="L5" s="122"/>
      <c r="M5" s="122"/>
      <c r="N5" s="122"/>
      <c r="O5" s="122"/>
    </row>
    <row r="6" spans="1:15" ht="14.25" customHeight="1" x14ac:dyDescent="0.2">
      <c r="A6" s="130">
        <v>2009</v>
      </c>
      <c r="B6" s="127"/>
      <c r="C6" s="127"/>
      <c r="D6" s="128"/>
      <c r="E6" s="127"/>
      <c r="F6" s="127"/>
      <c r="G6" s="127"/>
      <c r="H6" s="127"/>
      <c r="I6" s="131"/>
      <c r="J6" s="127"/>
      <c r="K6" s="129"/>
      <c r="L6" s="122"/>
      <c r="M6" s="122"/>
      <c r="N6" s="122"/>
      <c r="O6" s="122"/>
    </row>
    <row r="7" spans="1:15" ht="14.25" customHeight="1" x14ac:dyDescent="0.2">
      <c r="A7" s="130" t="s">
        <v>62</v>
      </c>
      <c r="B7" s="127">
        <v>182725.81757862499</v>
      </c>
      <c r="C7" s="127">
        <v>347832.66481957398</v>
      </c>
      <c r="D7" s="128">
        <v>375545.77839316201</v>
      </c>
      <c r="E7" s="127">
        <v>906104.26079136087</v>
      </c>
      <c r="F7" s="127"/>
      <c r="G7" s="132" t="s">
        <v>121</v>
      </c>
      <c r="H7" s="133"/>
      <c r="I7" s="134"/>
      <c r="J7" s="127"/>
      <c r="K7" s="127"/>
    </row>
    <row r="8" spans="1:15" ht="14.25" customHeight="1" x14ac:dyDescent="0.2">
      <c r="A8" s="130" t="s">
        <v>3</v>
      </c>
      <c r="B8" s="127">
        <v>382799.12400000001</v>
      </c>
      <c r="C8" s="127">
        <v>380035.83600000001</v>
      </c>
      <c r="D8" s="128">
        <v>575685</v>
      </c>
      <c r="E8" s="127">
        <v>1338519.96</v>
      </c>
      <c r="F8" s="127"/>
      <c r="G8" s="132" t="s">
        <v>122</v>
      </c>
      <c r="H8" s="133"/>
      <c r="I8" s="134"/>
      <c r="J8" s="127"/>
      <c r="K8" s="127"/>
    </row>
    <row r="9" spans="1:15" ht="14.25" customHeight="1" x14ac:dyDescent="0.2">
      <c r="A9" s="130" t="s">
        <v>123</v>
      </c>
      <c r="B9" s="127">
        <v>13492674.755999999</v>
      </c>
      <c r="C9" s="127">
        <v>10674707.148</v>
      </c>
      <c r="D9" s="128">
        <v>19948176.072000001</v>
      </c>
      <c r="E9" s="127">
        <v>44115557.975999996</v>
      </c>
      <c r="F9" s="127"/>
      <c r="G9" s="132" t="s">
        <v>122</v>
      </c>
      <c r="H9" s="133"/>
      <c r="I9" s="134"/>
      <c r="J9" s="127"/>
      <c r="K9" s="127"/>
    </row>
    <row r="10" spans="1:15" ht="14.25" customHeight="1" x14ac:dyDescent="0.2">
      <c r="A10" s="130" t="s">
        <v>124</v>
      </c>
      <c r="B10" s="127">
        <v>95630573.195999995</v>
      </c>
      <c r="C10" s="127">
        <v>95547716.423999995</v>
      </c>
      <c r="D10" s="128">
        <v>127279766.7</v>
      </c>
      <c r="E10" s="127">
        <v>318458056.31999999</v>
      </c>
      <c r="F10" s="127"/>
      <c r="G10" s="132" t="s">
        <v>125</v>
      </c>
      <c r="H10" s="133"/>
      <c r="I10" s="132"/>
      <c r="J10" s="127"/>
      <c r="K10" s="127"/>
    </row>
    <row r="11" spans="1:15" ht="14.25" customHeight="1" x14ac:dyDescent="0.2">
      <c r="A11" s="130" t="s">
        <v>126</v>
      </c>
      <c r="B11" s="127">
        <v>49050874.079999998</v>
      </c>
      <c r="C11" s="127">
        <v>32353664.471999999</v>
      </c>
      <c r="D11" s="128">
        <v>53937372.096000001</v>
      </c>
      <c r="E11" s="127">
        <v>135341910.648</v>
      </c>
      <c r="F11" s="127"/>
      <c r="G11" s="132" t="s">
        <v>125</v>
      </c>
      <c r="H11" s="133"/>
      <c r="I11" s="132"/>
      <c r="J11" s="127"/>
      <c r="K11" s="127"/>
    </row>
    <row r="12" spans="1:15" ht="14.25" customHeight="1" x14ac:dyDescent="0.2">
      <c r="A12" s="135"/>
      <c r="B12" s="127"/>
      <c r="C12" s="127"/>
      <c r="D12" s="128"/>
      <c r="E12" s="127"/>
      <c r="F12" s="127"/>
      <c r="G12" s="127"/>
      <c r="H12" s="127"/>
      <c r="I12" s="127"/>
      <c r="J12" s="127"/>
      <c r="K12" s="127"/>
    </row>
    <row r="13" spans="1:15" ht="12.75" customHeight="1" x14ac:dyDescent="0.2">
      <c r="A13" s="130">
        <v>2010</v>
      </c>
      <c r="B13" s="127"/>
      <c r="C13" s="127"/>
      <c r="D13" s="127"/>
      <c r="E13" s="127"/>
      <c r="F13" s="127"/>
      <c r="G13" s="127"/>
      <c r="H13" s="127"/>
      <c r="I13" s="127"/>
      <c r="J13" s="127"/>
      <c r="K13" s="127"/>
      <c r="L13" s="136"/>
    </row>
    <row r="14" spans="1:15" ht="17.25" customHeight="1" x14ac:dyDescent="0.2">
      <c r="A14" s="130" t="s">
        <v>62</v>
      </c>
      <c r="B14" s="127">
        <v>192829.61957760301</v>
      </c>
      <c r="C14" s="127">
        <v>399538.42577600502</v>
      </c>
      <c r="D14" s="127">
        <v>397281.326280643</v>
      </c>
      <c r="E14" s="127">
        <v>989649.37163425097</v>
      </c>
      <c r="F14" s="127"/>
      <c r="G14" s="132" t="s">
        <v>121</v>
      </c>
      <c r="H14" s="133">
        <v>41429</v>
      </c>
      <c r="I14" s="134" t="s">
        <v>127</v>
      </c>
      <c r="J14" s="127"/>
      <c r="K14" s="127"/>
      <c r="L14" s="137"/>
    </row>
    <row r="15" spans="1:15" ht="17.25" customHeight="1" x14ac:dyDescent="0.2">
      <c r="A15" s="130" t="s">
        <v>3</v>
      </c>
      <c r="B15" s="127">
        <v>431198.53200000001</v>
      </c>
      <c r="C15" s="127">
        <v>468167.97600000002</v>
      </c>
      <c r="D15" s="127">
        <v>625759.12800000003</v>
      </c>
      <c r="E15" s="127">
        <v>1525125.6359999999</v>
      </c>
      <c r="F15" s="127"/>
      <c r="G15" s="132" t="s">
        <v>122</v>
      </c>
      <c r="H15" s="133">
        <v>41430</v>
      </c>
      <c r="I15" s="134" t="s">
        <v>128</v>
      </c>
      <c r="J15" s="127"/>
      <c r="K15" s="138"/>
      <c r="L15" s="136"/>
    </row>
    <row r="16" spans="1:15" ht="17.25" customHeight="1" x14ac:dyDescent="0.2">
      <c r="A16" s="130" t="s">
        <v>123</v>
      </c>
      <c r="B16" s="127">
        <v>15290947.223999999</v>
      </c>
      <c r="C16" s="127">
        <v>12208206.384</v>
      </c>
      <c r="D16" s="139">
        <v>20787043.32</v>
      </c>
      <c r="E16" s="127">
        <v>48286196.928000003</v>
      </c>
      <c r="F16" s="127"/>
      <c r="G16" s="132" t="s">
        <v>122</v>
      </c>
      <c r="H16" s="133">
        <v>41430</v>
      </c>
      <c r="I16" s="134" t="s">
        <v>129</v>
      </c>
      <c r="J16" s="127"/>
      <c r="K16" s="127"/>
    </row>
    <row r="17" spans="1:11" ht="17.25" customHeight="1" x14ac:dyDescent="0.2">
      <c r="A17" s="130" t="s">
        <v>124</v>
      </c>
      <c r="B17" s="127">
        <v>99219205.079999998</v>
      </c>
      <c r="C17" s="127">
        <v>101443651.92</v>
      </c>
      <c r="D17" s="127">
        <v>129226838.04000001</v>
      </c>
      <c r="E17" s="127">
        <v>329889695.04000002</v>
      </c>
      <c r="F17" s="127"/>
      <c r="G17" s="132" t="s">
        <v>125</v>
      </c>
      <c r="H17" s="133">
        <v>41430</v>
      </c>
      <c r="I17" s="132" t="s">
        <v>130</v>
      </c>
      <c r="J17" s="127"/>
      <c r="K17" s="127"/>
    </row>
    <row r="18" spans="1:11" ht="17.25" customHeight="1" x14ac:dyDescent="0.2">
      <c r="A18" s="130" t="s">
        <v>126</v>
      </c>
      <c r="B18" s="127">
        <v>49391260.920000002</v>
      </c>
      <c r="C18" s="127">
        <v>34700198.399999999</v>
      </c>
      <c r="D18" s="127">
        <v>55160252.640000001</v>
      </c>
      <c r="E18" s="127">
        <v>139251711.95999998</v>
      </c>
      <c r="F18" s="127"/>
      <c r="G18" s="132" t="s">
        <v>125</v>
      </c>
      <c r="H18" s="133">
        <v>41430</v>
      </c>
      <c r="I18" s="132" t="s">
        <v>130</v>
      </c>
      <c r="J18" s="127"/>
      <c r="K18" s="127"/>
    </row>
    <row r="19" spans="1:11" ht="17.25" customHeight="1" x14ac:dyDescent="0.2">
      <c r="A19" s="130"/>
      <c r="B19" s="127"/>
      <c r="C19" s="127"/>
      <c r="D19" s="127"/>
      <c r="E19" s="127"/>
      <c r="F19" s="127"/>
      <c r="G19" s="136"/>
      <c r="H19" s="127"/>
      <c r="I19" s="140"/>
      <c r="J19" s="127"/>
      <c r="K19" s="127"/>
    </row>
    <row r="20" spans="1:11" x14ac:dyDescent="0.2">
      <c r="A20" s="130" t="s">
        <v>131</v>
      </c>
      <c r="B20" s="127"/>
      <c r="C20" s="127"/>
      <c r="D20" s="127"/>
      <c r="E20" s="127"/>
      <c r="F20" s="127"/>
      <c r="G20" s="127"/>
      <c r="H20" s="127"/>
      <c r="I20" s="127"/>
      <c r="J20" s="127"/>
    </row>
    <row r="21" spans="1:11" x14ac:dyDescent="0.2">
      <c r="A21" s="130" t="s">
        <v>62</v>
      </c>
      <c r="B21" s="141">
        <f>B14/E14</f>
        <v>0.19484640227596475</v>
      </c>
      <c r="C21" s="141">
        <f>C14/E14</f>
        <v>0.40371715198103936</v>
      </c>
      <c r="D21" s="141">
        <f>D14/E14</f>
        <v>0.40143644574299592</v>
      </c>
      <c r="E21" s="127">
        <f>SUM(B21:D21)</f>
        <v>1</v>
      </c>
      <c r="F21" s="127"/>
      <c r="G21" s="123" t="s">
        <v>121</v>
      </c>
      <c r="H21" s="127"/>
      <c r="I21" s="127"/>
      <c r="J21" s="127"/>
    </row>
    <row r="22" spans="1:11" x14ac:dyDescent="0.2">
      <c r="A22" s="130" t="s">
        <v>3</v>
      </c>
      <c r="B22" s="141">
        <f>B15/E15</f>
        <v>0.28272984324814016</v>
      </c>
      <c r="C22" s="141">
        <f>C15/E15</f>
        <v>0.30697010459274715</v>
      </c>
      <c r="D22" s="141">
        <f>D15/E15</f>
        <v>0.4103000521591128</v>
      </c>
      <c r="E22" s="127">
        <f>SUM(B22:D22)</f>
        <v>1</v>
      </c>
      <c r="F22" s="127"/>
      <c r="G22" s="138" t="s">
        <v>132</v>
      </c>
      <c r="H22" s="127"/>
      <c r="I22" s="127"/>
      <c r="J22" s="127"/>
      <c r="K22" s="136" t="s">
        <v>134</v>
      </c>
    </row>
    <row r="23" spans="1:11" x14ac:dyDescent="0.2">
      <c r="A23" s="130" t="s">
        <v>123</v>
      </c>
      <c r="B23" s="141">
        <f>B16/E16</f>
        <v>0.3166732564753541</v>
      </c>
      <c r="C23" s="141">
        <f>C16/E16</f>
        <v>0.25283014941524118</v>
      </c>
      <c r="D23" s="141">
        <f>D16/E16</f>
        <v>0.43049659410940466</v>
      </c>
      <c r="E23" s="127">
        <f>SUM(B23:D23)</f>
        <v>0.99999999999999989</v>
      </c>
      <c r="G23" s="138" t="s">
        <v>132</v>
      </c>
      <c r="I23" s="138"/>
      <c r="K23" s="136" t="s">
        <v>135</v>
      </c>
    </row>
    <row r="24" spans="1:11" x14ac:dyDescent="0.2">
      <c r="A24" s="130" t="s">
        <v>124</v>
      </c>
      <c r="B24" s="141">
        <f>B17/E17</f>
        <v>0.30076479069153522</v>
      </c>
      <c r="C24" s="141">
        <f>C17/E17</f>
        <v>0.3075077925901859</v>
      </c>
      <c r="D24" s="141">
        <f>D17/E17</f>
        <v>0.39172741671827882</v>
      </c>
      <c r="E24" s="127">
        <f>SUM(B24:D24)</f>
        <v>0.99999999999999989</v>
      </c>
      <c r="G24" s="136" t="s">
        <v>133</v>
      </c>
      <c r="I24" s="138"/>
      <c r="K24" s="138" t="s">
        <v>137</v>
      </c>
    </row>
    <row r="25" spans="1:11" x14ac:dyDescent="0.2">
      <c r="A25" s="130" t="s">
        <v>126</v>
      </c>
      <c r="B25" s="141">
        <f>B18/E18</f>
        <v>0.35469051133954915</v>
      </c>
      <c r="C25" s="141">
        <f>C18/E18</f>
        <v>0.24919046172996151</v>
      </c>
      <c r="D25" s="141">
        <f>D18/E18</f>
        <v>0.3961190269304895</v>
      </c>
      <c r="E25" s="127">
        <f>SUM(B25:D25)</f>
        <v>1.0000000000000002</v>
      </c>
      <c r="G25" s="136" t="s">
        <v>133</v>
      </c>
      <c r="H25" s="136"/>
      <c r="I25" s="136"/>
    </row>
    <row r="26" spans="1:11" ht="17.25" customHeight="1" x14ac:dyDescent="0.2">
      <c r="A26" s="130"/>
      <c r="B26" s="142"/>
      <c r="C26" s="127"/>
      <c r="D26" s="127"/>
      <c r="E26" s="127"/>
      <c r="F26" s="127"/>
      <c r="G26" s="127"/>
      <c r="H26" s="127"/>
      <c r="I26" s="127"/>
      <c r="J26" s="127"/>
      <c r="K26" s="127"/>
    </row>
    <row r="27" spans="1:11" ht="17.25" customHeight="1" x14ac:dyDescent="0.2">
      <c r="A27" s="135"/>
      <c r="B27" s="127"/>
      <c r="C27" s="127"/>
      <c r="D27" s="128"/>
      <c r="E27" s="127"/>
      <c r="F27" s="127"/>
      <c r="G27" s="127"/>
      <c r="H27" s="127"/>
      <c r="I27" s="127"/>
      <c r="J27" s="127"/>
      <c r="K27" s="127"/>
    </row>
    <row r="28" spans="1:11" x14ac:dyDescent="0.2">
      <c r="A28" s="130">
        <v>2011</v>
      </c>
      <c r="B28" s="127"/>
      <c r="C28" s="127"/>
      <c r="D28" s="127"/>
      <c r="E28" s="127"/>
      <c r="F28" s="127"/>
      <c r="G28" s="127"/>
      <c r="H28" s="127"/>
      <c r="I28" s="131"/>
      <c r="J28" s="127"/>
      <c r="K28" s="136"/>
    </row>
    <row r="29" spans="1:11" x14ac:dyDescent="0.2">
      <c r="A29" s="130" t="s">
        <v>62</v>
      </c>
      <c r="B29" s="620">
        <v>197790.53234722299</v>
      </c>
      <c r="C29" s="620">
        <v>386867.56293754198</v>
      </c>
      <c r="D29" s="620">
        <v>327716.327652523</v>
      </c>
      <c r="E29" s="620">
        <f>B29+C29+D29</f>
        <v>912374.42293728795</v>
      </c>
      <c r="F29" s="127"/>
      <c r="G29" s="132" t="s">
        <v>121</v>
      </c>
      <c r="H29" s="133">
        <v>41799</v>
      </c>
      <c r="I29" s="134" t="s">
        <v>127</v>
      </c>
      <c r="J29" s="127"/>
      <c r="K29" s="136"/>
    </row>
    <row r="30" spans="1:11" x14ac:dyDescent="0.2">
      <c r="A30" s="130" t="s">
        <v>3</v>
      </c>
      <c r="B30" s="620">
        <f>10.702*B49</f>
        <v>448071.33600000001</v>
      </c>
      <c r="C30" s="620">
        <f>12.266*B49</f>
        <v>513552.88799999998</v>
      </c>
      <c r="D30" s="620">
        <f>14.918*B49</f>
        <v>624586.82400000002</v>
      </c>
      <c r="E30" s="620">
        <f>B30+C30+D30</f>
        <v>1586211.048</v>
      </c>
      <c r="F30" s="127"/>
      <c r="G30" s="132" t="s">
        <v>122</v>
      </c>
      <c r="H30" s="133">
        <v>41799</v>
      </c>
      <c r="I30" s="134" t="s">
        <v>414</v>
      </c>
      <c r="J30" s="127"/>
      <c r="K30" s="138"/>
    </row>
    <row r="31" spans="1:11" x14ac:dyDescent="0.2">
      <c r="A31" s="130" t="s">
        <v>123</v>
      </c>
      <c r="B31" s="620">
        <f>364.083*B49</f>
        <v>15243427.044000002</v>
      </c>
      <c r="C31" s="620">
        <f>364.083*B49</f>
        <v>15243427.044000002</v>
      </c>
      <c r="D31" s="621">
        <f>452.112*B49</f>
        <v>18929025.216000002</v>
      </c>
      <c r="E31" s="620">
        <f>B31+C31+D31</f>
        <v>49415879.304000005</v>
      </c>
      <c r="F31" s="127"/>
      <c r="G31" s="132" t="s">
        <v>122</v>
      </c>
      <c r="H31" s="133">
        <v>41799</v>
      </c>
      <c r="I31" s="134" t="s">
        <v>414</v>
      </c>
      <c r="J31" s="127"/>
    </row>
    <row r="32" spans="1:11" x14ac:dyDescent="0.2">
      <c r="A32" s="130" t="s">
        <v>124</v>
      </c>
      <c r="B32" s="620">
        <f>244494*B49</f>
        <v>10236474792</v>
      </c>
      <c r="C32" s="620">
        <f>255674*B49</f>
        <v>10704559032</v>
      </c>
      <c r="D32" s="620">
        <f>309643*B49</f>
        <v>12964133124</v>
      </c>
      <c r="E32" s="620">
        <f>B32+C32+D32</f>
        <v>33905166948</v>
      </c>
      <c r="F32" s="127"/>
      <c r="G32" s="132" t="s">
        <v>125</v>
      </c>
      <c r="H32" s="133">
        <v>41799</v>
      </c>
      <c r="I32" s="622" t="s">
        <v>415</v>
      </c>
      <c r="J32" s="127"/>
    </row>
    <row r="33" spans="1:10" x14ac:dyDescent="0.2">
      <c r="A33" s="130" t="s">
        <v>126</v>
      </c>
      <c r="B33" s="620">
        <f>B49*118206</f>
        <v>4949048808</v>
      </c>
      <c r="C33" s="620">
        <f>B49*83636</f>
        <v>3501672048</v>
      </c>
      <c r="D33" s="620">
        <f>B49*127235</f>
        <v>5327074980</v>
      </c>
      <c r="E33" s="620">
        <f>B33+C33+D33</f>
        <v>13777795836</v>
      </c>
      <c r="F33" s="127"/>
      <c r="G33" s="132" t="s">
        <v>125</v>
      </c>
      <c r="H33" s="133">
        <v>41799</v>
      </c>
      <c r="I33" s="622" t="s">
        <v>415</v>
      </c>
      <c r="J33" s="127"/>
    </row>
    <row r="34" spans="1:10" x14ac:dyDescent="0.2">
      <c r="A34" s="130"/>
      <c r="B34" s="127"/>
      <c r="C34" s="127"/>
      <c r="D34" s="127"/>
      <c r="E34" s="127"/>
      <c r="F34" s="127"/>
      <c r="G34" s="136"/>
      <c r="H34" s="127"/>
      <c r="I34" s="140"/>
      <c r="J34" s="127"/>
    </row>
    <row r="35" spans="1:10" x14ac:dyDescent="0.2">
      <c r="A35" s="130" t="s">
        <v>416</v>
      </c>
      <c r="B35" s="127"/>
      <c r="C35" s="127"/>
      <c r="D35" s="127"/>
      <c r="E35" s="127"/>
      <c r="F35" s="127"/>
      <c r="G35" s="127"/>
      <c r="H35" s="127"/>
      <c r="I35" s="127"/>
    </row>
    <row r="36" spans="1:10" x14ac:dyDescent="0.2">
      <c r="A36" s="130" t="s">
        <v>62</v>
      </c>
      <c r="B36" s="623">
        <f>B29/E29</f>
        <v>0.21678658166507822</v>
      </c>
      <c r="C36" s="623">
        <f>C29/E29</f>
        <v>0.4240228060011425</v>
      </c>
      <c r="D36" s="623">
        <f>D29/E29</f>
        <v>0.3591906123337793</v>
      </c>
      <c r="E36" s="620">
        <f>SUM(B36:D36)</f>
        <v>1</v>
      </c>
      <c r="F36" s="127"/>
      <c r="G36" s="123" t="s">
        <v>121</v>
      </c>
      <c r="H36" s="127"/>
      <c r="I36" s="127"/>
    </row>
    <row r="37" spans="1:10" x14ac:dyDescent="0.2">
      <c r="A37" s="130" t="s">
        <v>3</v>
      </c>
      <c r="B37" s="623">
        <f>B30/E30</f>
        <v>0.28247901599535452</v>
      </c>
      <c r="C37" s="623">
        <f>C30/E30</f>
        <v>0.32376075595206671</v>
      </c>
      <c r="D37" s="623">
        <f>D30/E30</f>
        <v>0.39376022805257882</v>
      </c>
      <c r="E37" s="620">
        <f>SUM(B37:D37)</f>
        <v>1</v>
      </c>
      <c r="F37" s="127"/>
      <c r="G37" s="138" t="s">
        <v>132</v>
      </c>
      <c r="H37" s="127"/>
      <c r="I37" s="127"/>
    </row>
    <row r="38" spans="1:10" x14ac:dyDescent="0.2">
      <c r="A38" s="130" t="s">
        <v>123</v>
      </c>
      <c r="B38" s="623">
        <f>B31/E31</f>
        <v>0.30847224128552764</v>
      </c>
      <c r="C38" s="623">
        <f>C31/E31</f>
        <v>0.30847224128552764</v>
      </c>
      <c r="D38" s="623">
        <f>D31/E31</f>
        <v>0.38305551742894473</v>
      </c>
      <c r="E38" s="620">
        <f>SUM(B38:D38)</f>
        <v>1</v>
      </c>
      <c r="G38" s="138" t="s">
        <v>132</v>
      </c>
      <c r="I38" s="138"/>
    </row>
    <row r="39" spans="1:10" x14ac:dyDescent="0.2">
      <c r="A39" s="130" t="s">
        <v>124</v>
      </c>
      <c r="B39" s="623">
        <f>B32/E32</f>
        <v>0.30191489125240334</v>
      </c>
      <c r="C39" s="623">
        <f>C32/E32</f>
        <v>0.31572058171598066</v>
      </c>
      <c r="D39" s="623">
        <f>D32/E32</f>
        <v>0.382364527031616</v>
      </c>
      <c r="E39" s="620">
        <f>SUM(B39:D39)</f>
        <v>1</v>
      </c>
      <c r="G39" s="136" t="s">
        <v>133</v>
      </c>
      <c r="I39" s="138"/>
    </row>
    <row r="40" spans="1:10" x14ac:dyDescent="0.2">
      <c r="A40" s="130" t="s">
        <v>126</v>
      </c>
      <c r="B40" s="623">
        <f>B33/E33</f>
        <v>0.35920468461788579</v>
      </c>
      <c r="C40" s="623">
        <f>C33/E33</f>
        <v>0.25415328327412734</v>
      </c>
      <c r="D40" s="623">
        <f>D33/E33</f>
        <v>0.38664203210798687</v>
      </c>
      <c r="E40" s="620">
        <f>SUM(B40:D40)</f>
        <v>1</v>
      </c>
      <c r="G40" s="136" t="s">
        <v>133</v>
      </c>
      <c r="H40" s="136"/>
      <c r="I40" s="136"/>
    </row>
    <row r="41" spans="1:10" x14ac:dyDescent="0.2">
      <c r="A41" s="130"/>
      <c r="B41" s="142"/>
      <c r="C41" s="127"/>
      <c r="D41" s="127"/>
      <c r="E41" s="127"/>
      <c r="F41" s="127"/>
      <c r="G41" s="127"/>
      <c r="H41" s="127"/>
      <c r="I41" s="127"/>
    </row>
    <row r="42" spans="1:10" x14ac:dyDescent="0.2">
      <c r="A42" s="130"/>
      <c r="B42" s="127"/>
      <c r="C42" s="127"/>
      <c r="D42" s="127"/>
      <c r="E42" s="127"/>
      <c r="F42" s="127"/>
      <c r="G42" s="127"/>
      <c r="H42" s="127"/>
    </row>
    <row r="43" spans="1:10" x14ac:dyDescent="0.2">
      <c r="A43" s="143"/>
      <c r="F43" s="141"/>
      <c r="H43" s="127"/>
    </row>
    <row r="44" spans="1:10" ht="12.75" customHeight="1" x14ac:dyDescent="0.2">
      <c r="A44" s="144"/>
      <c r="D44" s="141"/>
      <c r="E44" s="141"/>
      <c r="F44" s="141"/>
      <c r="G44" s="138"/>
      <c r="H44" s="127"/>
    </row>
    <row r="45" spans="1:10" x14ac:dyDescent="0.2">
      <c r="A45" s="124" t="s">
        <v>136</v>
      </c>
      <c r="B45" s="124"/>
      <c r="C45" s="124"/>
      <c r="D45" s="124"/>
      <c r="E45" s="124"/>
      <c r="F45" s="124"/>
      <c r="G45" s="136"/>
      <c r="H45" s="127"/>
    </row>
    <row r="46" spans="1:10" ht="15.75" x14ac:dyDescent="0.2">
      <c r="A46" s="130"/>
      <c r="B46" s="126" t="s">
        <v>138</v>
      </c>
      <c r="C46" s="126" t="s">
        <v>139</v>
      </c>
      <c r="D46" s="126" t="s">
        <v>140</v>
      </c>
      <c r="E46" s="126" t="s">
        <v>141</v>
      </c>
      <c r="F46" s="126" t="s">
        <v>142</v>
      </c>
      <c r="G46" s="136"/>
      <c r="H46" s="127"/>
    </row>
    <row r="47" spans="1:10" ht="18" x14ac:dyDescent="0.2">
      <c r="A47" s="130" t="s">
        <v>138</v>
      </c>
      <c r="B47" s="141">
        <v>1</v>
      </c>
      <c r="C47" s="141">
        <v>238.8</v>
      </c>
      <c r="D47" s="141" t="s">
        <v>143</v>
      </c>
      <c r="E47" s="141">
        <v>947.8</v>
      </c>
      <c r="F47" s="141">
        <v>0.27779999999999999</v>
      </c>
      <c r="G47" s="136"/>
    </row>
    <row r="48" spans="1:10" ht="18" x14ac:dyDescent="0.2">
      <c r="A48" s="130" t="s">
        <v>139</v>
      </c>
      <c r="B48" s="141" t="s">
        <v>144</v>
      </c>
      <c r="C48" s="141">
        <v>1</v>
      </c>
      <c r="D48" s="141" t="s">
        <v>145</v>
      </c>
      <c r="E48" s="141">
        <v>3968</v>
      </c>
      <c r="F48" s="141" t="s">
        <v>146</v>
      </c>
      <c r="H48" s="127"/>
    </row>
    <row r="49" spans="1:8" ht="18" x14ac:dyDescent="0.2">
      <c r="A49" s="130" t="s">
        <v>140</v>
      </c>
      <c r="B49" s="141">
        <f>4.1868*10^4</f>
        <v>41868</v>
      </c>
      <c r="C49" s="141" t="s">
        <v>147</v>
      </c>
      <c r="D49" s="141">
        <v>1</v>
      </c>
      <c r="E49" s="141" t="s">
        <v>148</v>
      </c>
      <c r="F49" s="141">
        <v>11630</v>
      </c>
      <c r="H49" s="127"/>
    </row>
    <row r="50" spans="1:8" ht="18" x14ac:dyDescent="0.2">
      <c r="A50" s="130" t="s">
        <v>141</v>
      </c>
      <c r="B50" s="141" t="s">
        <v>149</v>
      </c>
      <c r="C50" s="141">
        <v>0.252</v>
      </c>
      <c r="D50" s="141" t="s">
        <v>150</v>
      </c>
      <c r="E50" s="141">
        <v>1</v>
      </c>
      <c r="F50" s="141" t="s">
        <v>151</v>
      </c>
      <c r="G50" s="136"/>
    </row>
    <row r="51" spans="1:8" ht="18" x14ac:dyDescent="0.2">
      <c r="A51" s="130" t="s">
        <v>142</v>
      </c>
      <c r="B51" s="141">
        <v>3.6</v>
      </c>
      <c r="C51" s="141">
        <v>860</v>
      </c>
      <c r="D51" s="141" t="s">
        <v>152</v>
      </c>
      <c r="E51" s="141">
        <v>3412</v>
      </c>
      <c r="F51" s="141">
        <v>1</v>
      </c>
    </row>
    <row r="53" spans="1:8" x14ac:dyDescent="0.2">
      <c r="A53" s="145"/>
    </row>
    <row r="54" spans="1:8" x14ac:dyDescent="0.2">
      <c r="A54" s="138"/>
    </row>
    <row r="55" spans="1:8" x14ac:dyDescent="0.2">
      <c r="A55" s="140"/>
    </row>
    <row r="56" spans="1:8" x14ac:dyDescent="0.2">
      <c r="A56" s="140"/>
    </row>
    <row r="57" spans="1:8" x14ac:dyDescent="0.2">
      <c r="A57" s="138"/>
    </row>
    <row r="58" spans="1:8" x14ac:dyDescent="0.2">
      <c r="A58" s="136"/>
    </row>
    <row r="59" spans="1:8" x14ac:dyDescent="0.2">
      <c r="A59" s="140"/>
    </row>
    <row r="60" spans="1:8" x14ac:dyDescent="0.2">
      <c r="A60" s="138"/>
      <c r="G60" s="136"/>
    </row>
    <row r="61" spans="1:8" x14ac:dyDescent="0.2">
      <c r="A61" s="138"/>
      <c r="G61" s="136"/>
    </row>
    <row r="62" spans="1:8" x14ac:dyDescent="0.2">
      <c r="A62" s="136"/>
      <c r="G62" s="146"/>
    </row>
    <row r="63" spans="1:8" x14ac:dyDescent="0.2">
      <c r="G63" s="146"/>
    </row>
    <row r="64" spans="1:8" x14ac:dyDescent="0.2">
      <c r="A64" s="127"/>
      <c r="G64" s="146"/>
    </row>
    <row r="65" spans="1:7" x14ac:dyDescent="0.2">
      <c r="G65" s="146"/>
    </row>
    <row r="66" spans="1:7" x14ac:dyDescent="0.2">
      <c r="G66" s="146"/>
    </row>
    <row r="70" spans="1:7" x14ac:dyDescent="0.2">
      <c r="A70" s="127"/>
    </row>
    <row r="71" spans="1:7" x14ac:dyDescent="0.2">
      <c r="A71" s="127"/>
    </row>
  </sheetData>
  <mergeCells count="2">
    <mergeCell ref="A1:J1"/>
    <mergeCell ref="A2:J2"/>
  </mergeCells>
  <hyperlinks>
    <hyperlink ref="I14" r:id="rId1"/>
    <hyperlink ref="I16" r:id="rId2" display="http://www.iea.org/stats/balancetable.asp?COUNTRY_CODE=30"/>
    <hyperlink ref="I15" r:id="rId3" display="http://www.iea.org/stats/balancetable.asp?COUNTRY_CODE=BE + "/>
    <hyperlink ref="I29" r:id="rId4"/>
  </hyperlinks>
  <pageMargins left="0.75" right="0.75" top="1" bottom="1" header="0.5" footer="0.5"/>
  <pageSetup paperSize="9" orientation="portrait" horizontalDpi="300" verticalDpi="300" r:id="rId5"/>
  <headerFooter alignWithMargins="0"/>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3"/>
  <sheetViews>
    <sheetView workbookViewId="0">
      <selection activeCell="F22" sqref="F22"/>
    </sheetView>
  </sheetViews>
  <sheetFormatPr defaultRowHeight="12.75" x14ac:dyDescent="0.2"/>
  <cols>
    <col min="2" max="2" width="26" customWidth="1"/>
    <col min="3" max="3" width="26.85546875" customWidth="1"/>
    <col min="4" max="4" width="25" customWidth="1"/>
    <col min="6" max="6" width="46.28515625" customWidth="1"/>
  </cols>
  <sheetData>
    <row r="1" spans="1:12" ht="15" x14ac:dyDescent="0.25">
      <c r="A1" s="611" t="s">
        <v>378</v>
      </c>
      <c r="B1" s="612"/>
      <c r="C1" s="612"/>
      <c r="D1" s="612"/>
      <c r="E1" s="612"/>
      <c r="F1" s="612"/>
      <c r="G1" s="110"/>
      <c r="H1" s="110"/>
      <c r="I1" s="110"/>
      <c r="J1" s="110"/>
      <c r="K1" s="110"/>
      <c r="L1" s="110"/>
    </row>
    <row r="2" spans="1:12" ht="15" x14ac:dyDescent="0.25">
      <c r="A2" s="110" t="s">
        <v>104</v>
      </c>
      <c r="B2" s="110"/>
      <c r="C2" s="110"/>
      <c r="D2" s="110"/>
      <c r="E2" s="110"/>
      <c r="F2" s="110"/>
      <c r="G2" s="110"/>
      <c r="H2" s="110"/>
      <c r="I2" s="110"/>
      <c r="J2" s="110"/>
      <c r="K2" s="110"/>
      <c r="L2" s="110"/>
    </row>
    <row r="3" spans="1:12" ht="15.75" x14ac:dyDescent="0.3">
      <c r="A3" s="113"/>
      <c r="B3" s="105" t="s">
        <v>105</v>
      </c>
      <c r="C3" s="105" t="s">
        <v>106</v>
      </c>
      <c r="D3" s="105" t="s">
        <v>107</v>
      </c>
      <c r="E3" s="105" t="s">
        <v>108</v>
      </c>
      <c r="F3" s="105" t="s">
        <v>109</v>
      </c>
      <c r="G3" s="114"/>
      <c r="H3" s="114"/>
      <c r="I3" s="114"/>
      <c r="J3" s="114"/>
      <c r="K3" s="114"/>
      <c r="L3" s="114"/>
    </row>
    <row r="4" spans="1:12" x14ac:dyDescent="0.2">
      <c r="A4" s="113">
        <v>1996</v>
      </c>
      <c r="B4" s="115">
        <v>27</v>
      </c>
      <c r="C4" s="116">
        <v>30.161332020731717</v>
      </c>
      <c r="D4" s="115">
        <v>24.066394534893341</v>
      </c>
      <c r="E4" s="117"/>
      <c r="F4" s="118"/>
      <c r="G4" s="114"/>
      <c r="H4" s="114"/>
      <c r="I4" s="114"/>
      <c r="J4" s="114"/>
      <c r="K4" s="114"/>
      <c r="L4" s="114"/>
    </row>
    <row r="5" spans="1:12" x14ac:dyDescent="0.2">
      <c r="A5" s="113">
        <v>1998</v>
      </c>
      <c r="B5" s="118"/>
      <c r="C5" s="116">
        <v>31.190280698094515</v>
      </c>
      <c r="D5" s="115">
        <v>23.571371468578818</v>
      </c>
      <c r="E5" s="117"/>
      <c r="F5" s="118"/>
      <c r="G5" s="114"/>
      <c r="H5" s="114"/>
      <c r="I5" s="114"/>
      <c r="J5" s="114"/>
      <c r="K5" s="114"/>
      <c r="L5" s="114"/>
    </row>
    <row r="6" spans="1:12" x14ac:dyDescent="0.2">
      <c r="A6" s="113">
        <v>1999</v>
      </c>
      <c r="B6" s="118"/>
      <c r="C6" s="116">
        <v>31.8665973643716</v>
      </c>
      <c r="D6" s="115">
        <v>23.167717567880818</v>
      </c>
      <c r="E6" s="117"/>
      <c r="F6" s="118"/>
      <c r="G6" s="114"/>
      <c r="H6" s="114"/>
      <c r="I6" s="114"/>
      <c r="J6" s="114"/>
      <c r="K6" s="114"/>
      <c r="L6" s="114"/>
    </row>
    <row r="7" spans="1:12" x14ac:dyDescent="0.2">
      <c r="A7" s="113">
        <v>2000</v>
      </c>
      <c r="B7" s="118"/>
      <c r="C7" s="116">
        <v>31.745588630537387</v>
      </c>
      <c r="D7" s="115">
        <v>22.585167091297382</v>
      </c>
      <c r="E7" s="117"/>
      <c r="F7" s="118"/>
      <c r="G7" s="114"/>
      <c r="H7" s="114"/>
      <c r="I7" s="114"/>
      <c r="J7" s="114"/>
      <c r="K7" s="114"/>
      <c r="L7" s="114"/>
    </row>
    <row r="8" spans="1:12" x14ac:dyDescent="0.2">
      <c r="A8" s="113">
        <v>2001</v>
      </c>
      <c r="B8" s="115">
        <v>30</v>
      </c>
      <c r="C8" s="116">
        <v>31.775218356968658</v>
      </c>
      <c r="D8" s="115">
        <v>21.204888100097612</v>
      </c>
      <c r="E8" s="117"/>
      <c r="F8" s="118"/>
      <c r="G8" s="114"/>
      <c r="H8" s="114"/>
      <c r="I8" s="114"/>
      <c r="J8" s="114"/>
      <c r="K8" s="114"/>
      <c r="L8" s="114"/>
    </row>
    <row r="9" spans="1:12" x14ac:dyDescent="0.2">
      <c r="A9" s="113">
        <v>2002</v>
      </c>
      <c r="B9" s="118"/>
      <c r="C9" s="116">
        <v>32.020965443702678</v>
      </c>
      <c r="D9" s="115">
        <v>22.051509196795944</v>
      </c>
      <c r="E9" s="117"/>
      <c r="F9" s="118"/>
      <c r="G9" s="114"/>
      <c r="H9" s="114"/>
      <c r="I9" s="114"/>
      <c r="J9" s="114"/>
      <c r="K9" s="114"/>
      <c r="L9" s="114"/>
    </row>
    <row r="10" spans="1:12" x14ac:dyDescent="0.2">
      <c r="A10" s="113">
        <v>2003</v>
      </c>
      <c r="B10" s="118"/>
      <c r="C10" s="116">
        <v>32.050997902352151</v>
      </c>
      <c r="D10" s="115">
        <v>22.505114022812229</v>
      </c>
      <c r="E10" s="117"/>
      <c r="F10" s="118"/>
      <c r="G10" s="114"/>
      <c r="H10" s="114"/>
      <c r="I10" s="114"/>
      <c r="J10" s="114"/>
      <c r="K10" s="114"/>
      <c r="L10" s="114"/>
    </row>
    <row r="11" spans="1:12" x14ac:dyDescent="0.2">
      <c r="A11" s="113">
        <v>2004</v>
      </c>
      <c r="B11" s="118"/>
      <c r="C11" s="116">
        <v>32.137314289321928</v>
      </c>
      <c r="D11" s="115">
        <v>22.882195438069687</v>
      </c>
      <c r="E11" s="117"/>
      <c r="F11" s="118"/>
      <c r="G11" s="114"/>
      <c r="H11" s="114"/>
      <c r="I11" s="114"/>
      <c r="J11" s="114"/>
      <c r="K11" s="114"/>
      <c r="L11" s="114"/>
    </row>
    <row r="12" spans="1:12" x14ac:dyDescent="0.2">
      <c r="A12" s="113">
        <v>2005</v>
      </c>
      <c r="B12" s="118"/>
      <c r="C12" s="116">
        <v>32.864915093171113</v>
      </c>
      <c r="D12" s="115">
        <v>30.50296283605276</v>
      </c>
      <c r="E12" s="117"/>
      <c r="F12" s="118"/>
      <c r="G12" s="114"/>
      <c r="H12" s="114"/>
      <c r="I12" s="114"/>
      <c r="J12" s="114"/>
      <c r="K12" s="114"/>
      <c r="L12" s="114"/>
    </row>
    <row r="13" spans="1:12" x14ac:dyDescent="0.2">
      <c r="A13" s="113">
        <v>2006</v>
      </c>
      <c r="B13" s="118"/>
      <c r="C13" s="116">
        <v>34.131558820737183</v>
      </c>
      <c r="D13" s="115">
        <v>30.791924073802729</v>
      </c>
      <c r="E13" s="117"/>
      <c r="F13" s="118"/>
      <c r="G13" s="114"/>
      <c r="H13" s="114"/>
      <c r="I13" s="114"/>
      <c r="J13" s="114"/>
      <c r="K13" s="114"/>
      <c r="L13" s="114"/>
    </row>
    <row r="14" spans="1:12" x14ac:dyDescent="0.2">
      <c r="A14" s="113">
        <v>2007</v>
      </c>
      <c r="B14" s="118"/>
      <c r="C14" s="118">
        <v>32.700000000000003</v>
      </c>
      <c r="D14" s="118">
        <v>31.3</v>
      </c>
      <c r="E14" s="118"/>
      <c r="F14" s="118"/>
      <c r="G14" s="114"/>
      <c r="H14" s="114"/>
      <c r="I14" s="114"/>
      <c r="J14" s="114"/>
      <c r="K14" s="114"/>
      <c r="L14" s="114"/>
    </row>
    <row r="15" spans="1:12" x14ac:dyDescent="0.2">
      <c r="A15" s="113">
        <v>2008</v>
      </c>
      <c r="B15" s="118"/>
      <c r="C15" s="118"/>
      <c r="D15" s="118"/>
      <c r="E15" s="119"/>
      <c r="F15" s="120"/>
      <c r="G15" s="114"/>
      <c r="H15" s="114"/>
      <c r="I15" s="114"/>
      <c r="J15" s="114"/>
      <c r="K15" s="114"/>
      <c r="L15" s="114"/>
    </row>
    <row r="16" spans="1:12" x14ac:dyDescent="0.2">
      <c r="A16" s="113">
        <v>2009</v>
      </c>
      <c r="B16" s="118">
        <v>30.6</v>
      </c>
      <c r="C16" s="520"/>
      <c r="D16" s="520"/>
      <c r="E16" s="119"/>
      <c r="F16" s="120"/>
      <c r="G16" s="114"/>
      <c r="H16" s="114"/>
      <c r="I16" s="114"/>
      <c r="J16" s="114"/>
      <c r="K16" s="114"/>
      <c r="L16" s="114"/>
    </row>
    <row r="17" spans="1:12" x14ac:dyDescent="0.2">
      <c r="A17" s="121">
        <v>2010</v>
      </c>
      <c r="B17" s="118"/>
      <c r="C17" s="518"/>
      <c r="D17" s="518"/>
      <c r="E17" s="118">
        <v>27.6</v>
      </c>
      <c r="F17" s="118">
        <v>10.4</v>
      </c>
      <c r="G17" s="114"/>
      <c r="H17" s="114"/>
      <c r="I17" s="114"/>
      <c r="J17" s="114"/>
      <c r="K17" s="114"/>
      <c r="L17" s="114"/>
    </row>
    <row r="18" spans="1:12" ht="15" x14ac:dyDescent="0.25">
      <c r="A18" s="519">
        <v>2011</v>
      </c>
      <c r="B18" s="517"/>
      <c r="C18" s="521">
        <v>36.700000000000003</v>
      </c>
      <c r="D18" s="521">
        <v>27.9</v>
      </c>
      <c r="E18" s="114"/>
      <c r="F18" s="114"/>
      <c r="G18" s="114"/>
      <c r="H18" s="114"/>
      <c r="I18" s="114"/>
      <c r="J18" s="114"/>
      <c r="K18" s="114"/>
      <c r="L18" s="114"/>
    </row>
    <row r="19" spans="1:12" ht="15" x14ac:dyDescent="0.25">
      <c r="A19" s="519">
        <v>2012</v>
      </c>
      <c r="B19" s="517"/>
      <c r="C19" s="521">
        <v>38.1</v>
      </c>
      <c r="D19" s="521">
        <v>28.7</v>
      </c>
      <c r="E19" s="114"/>
      <c r="F19" s="114"/>
      <c r="G19" s="114"/>
      <c r="H19" s="114"/>
      <c r="I19" s="114"/>
      <c r="J19" s="114"/>
      <c r="K19" s="114"/>
      <c r="L19" s="114"/>
    </row>
    <row r="20" spans="1:12" ht="26.25" customHeight="1" x14ac:dyDescent="0.2">
      <c r="A20" s="114"/>
      <c r="B20" s="114"/>
      <c r="C20" s="114"/>
      <c r="D20" s="114"/>
      <c r="E20" s="114"/>
      <c r="F20" s="114"/>
      <c r="G20" s="114"/>
      <c r="H20" s="114"/>
      <c r="I20" s="114"/>
      <c r="J20" s="114"/>
      <c r="K20" s="114"/>
      <c r="L20" s="114"/>
    </row>
    <row r="21" spans="1:12" ht="26.25" customHeight="1" x14ac:dyDescent="0.2">
      <c r="A21" s="613" t="s">
        <v>110</v>
      </c>
      <c r="B21" s="613"/>
      <c r="C21" s="613"/>
      <c r="D21" s="613"/>
      <c r="E21" s="613"/>
      <c r="F21" s="613"/>
      <c r="G21" s="613"/>
      <c r="H21" s="114"/>
      <c r="I21" s="114"/>
      <c r="J21" s="114"/>
      <c r="K21" s="114"/>
      <c r="L21" s="114"/>
    </row>
    <row r="22" spans="1:12" ht="26.25" customHeight="1" x14ac:dyDescent="0.2">
      <c r="A22" s="614" t="s">
        <v>111</v>
      </c>
      <c r="B22" s="614"/>
      <c r="C22" s="614"/>
      <c r="D22" s="614"/>
      <c r="E22" s="614"/>
      <c r="F22" s="114"/>
      <c r="G22" s="114"/>
      <c r="H22" s="114"/>
      <c r="I22" s="114"/>
      <c r="J22" s="114"/>
      <c r="K22" s="114"/>
      <c r="L22" s="114"/>
    </row>
    <row r="23" spans="1:12" ht="26.25" customHeight="1" x14ac:dyDescent="0.2">
      <c r="A23" s="614" t="s">
        <v>112</v>
      </c>
      <c r="B23" s="614"/>
      <c r="C23" s="614"/>
      <c r="D23" s="614"/>
      <c r="E23" s="614"/>
      <c r="F23" s="114"/>
      <c r="G23" s="114"/>
      <c r="H23" s="114"/>
      <c r="I23" s="114"/>
      <c r="J23" s="114"/>
      <c r="K23" s="114"/>
      <c r="L23" s="114"/>
    </row>
    <row r="24" spans="1:12" ht="26.25" customHeight="1" x14ac:dyDescent="0.2">
      <c r="A24" s="614" t="s">
        <v>113</v>
      </c>
      <c r="B24" s="614"/>
      <c r="C24" s="614"/>
      <c r="D24" s="614"/>
      <c r="E24" s="614"/>
      <c r="F24" s="614"/>
      <c r="G24" s="114"/>
      <c r="H24" s="114"/>
      <c r="I24" s="114"/>
      <c r="J24" s="114"/>
      <c r="K24" s="114"/>
      <c r="L24" s="114"/>
    </row>
    <row r="25" spans="1:12" ht="26.25" customHeight="1" x14ac:dyDescent="0.2">
      <c r="A25" s="114"/>
      <c r="B25" s="114"/>
      <c r="C25" s="114"/>
      <c r="D25" s="114"/>
      <c r="E25" s="114"/>
      <c r="F25" s="114"/>
      <c r="G25" s="114"/>
      <c r="H25" s="114"/>
      <c r="I25" s="114"/>
      <c r="J25" s="114"/>
      <c r="K25" s="114"/>
      <c r="L25" s="114"/>
    </row>
    <row r="26" spans="1:12" ht="26.25" customHeight="1" x14ac:dyDescent="0.2">
      <c r="A26" s="114"/>
      <c r="B26" s="114"/>
      <c r="C26" s="114"/>
      <c r="D26" s="114"/>
      <c r="E26" s="114"/>
      <c r="F26" s="114"/>
      <c r="G26" s="114"/>
      <c r="H26" s="114"/>
      <c r="I26" s="114"/>
      <c r="J26" s="114"/>
      <c r="K26" s="114"/>
      <c r="L26" s="114"/>
    </row>
    <row r="27" spans="1:12" ht="26.25" customHeight="1" x14ac:dyDescent="0.2">
      <c r="A27" s="114"/>
      <c r="B27" s="114"/>
      <c r="C27" s="114"/>
      <c r="D27" s="114"/>
      <c r="E27" s="114"/>
      <c r="F27" s="114"/>
      <c r="G27" s="114"/>
      <c r="H27" s="114"/>
      <c r="I27" s="114"/>
      <c r="J27" s="114"/>
      <c r="K27" s="114"/>
      <c r="L27" s="114"/>
    </row>
    <row r="28" spans="1:12" ht="26.25" customHeight="1" x14ac:dyDescent="0.2">
      <c r="A28" s="114"/>
      <c r="B28" s="114"/>
      <c r="C28" s="114"/>
      <c r="D28" s="114"/>
      <c r="E28" s="114"/>
      <c r="F28" s="114"/>
      <c r="G28" s="114"/>
      <c r="H28" s="114"/>
      <c r="I28" s="114"/>
      <c r="J28" s="114"/>
      <c r="K28" s="114"/>
      <c r="L28" s="114"/>
    </row>
    <row r="29" spans="1:12" ht="26.25" customHeight="1" x14ac:dyDescent="0.2">
      <c r="A29" s="114"/>
      <c r="B29" s="114"/>
      <c r="C29" s="114"/>
      <c r="D29" s="114"/>
      <c r="E29" s="114"/>
      <c r="F29" s="114"/>
      <c r="G29" s="114"/>
      <c r="H29" s="114"/>
      <c r="I29" s="114"/>
      <c r="J29" s="114"/>
      <c r="K29" s="114"/>
      <c r="L29" s="114"/>
    </row>
    <row r="30" spans="1:12" ht="26.25" customHeight="1" x14ac:dyDescent="0.2">
      <c r="A30" s="114"/>
      <c r="B30" s="114"/>
      <c r="C30" s="114"/>
      <c r="D30" s="114"/>
      <c r="E30" s="114"/>
      <c r="F30" s="114"/>
      <c r="G30" s="114"/>
      <c r="H30" s="114"/>
      <c r="I30" s="114"/>
      <c r="J30" s="114"/>
      <c r="K30" s="114"/>
      <c r="L30" s="114"/>
    </row>
    <row r="31" spans="1:12" ht="26.25" customHeight="1" x14ac:dyDescent="0.2">
      <c r="A31" s="114"/>
      <c r="B31" s="114"/>
      <c r="C31" s="114"/>
      <c r="D31" s="114"/>
      <c r="E31" s="114"/>
      <c r="F31" s="114"/>
      <c r="G31" s="114"/>
      <c r="H31" s="114"/>
      <c r="I31" s="114"/>
      <c r="J31" s="114"/>
      <c r="K31" s="114"/>
      <c r="L31" s="114"/>
    </row>
    <row r="32" spans="1:12" ht="26.25" customHeight="1" x14ac:dyDescent="0.2">
      <c r="A32" s="114"/>
      <c r="B32" s="114"/>
      <c r="C32" s="114"/>
      <c r="D32" s="114"/>
      <c r="E32" s="114"/>
      <c r="F32" s="114"/>
      <c r="G32" s="114"/>
      <c r="H32" s="114"/>
      <c r="I32" s="114"/>
      <c r="J32" s="114"/>
      <c r="K32" s="114"/>
      <c r="L32" s="114"/>
    </row>
    <row r="33" ht="26.25" customHeight="1" x14ac:dyDescent="0.2"/>
  </sheetData>
  <mergeCells count="5">
    <mergeCell ref="A1:F1"/>
    <mergeCell ref="A21:G21"/>
    <mergeCell ref="A22:E22"/>
    <mergeCell ref="A23:E23"/>
    <mergeCell ref="A24:F2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3"/>
  <sheetViews>
    <sheetView zoomScale="80" zoomScaleNormal="80" workbookViewId="0">
      <selection activeCell="U43" sqref="U43"/>
    </sheetView>
  </sheetViews>
  <sheetFormatPr defaultRowHeight="12.75" x14ac:dyDescent="0.2"/>
  <cols>
    <col min="2" max="2" width="14.140625" bestFit="1" customWidth="1"/>
    <col min="5" max="5" width="15.5703125" customWidth="1"/>
    <col min="8" max="8" width="16.5703125" customWidth="1"/>
  </cols>
  <sheetData>
    <row r="1" spans="1:11" x14ac:dyDescent="0.2">
      <c r="A1" s="32" t="s">
        <v>72</v>
      </c>
      <c r="B1" s="32"/>
      <c r="C1" s="32"/>
      <c r="D1" s="32"/>
      <c r="E1" s="32"/>
      <c r="F1" s="32"/>
      <c r="G1" s="32"/>
      <c r="H1" s="32"/>
      <c r="I1" s="32"/>
      <c r="J1" s="32"/>
      <c r="K1" s="33"/>
    </row>
    <row r="2" spans="1:11" ht="15.75" customHeight="1" x14ac:dyDescent="0.2">
      <c r="A2" s="67" t="s">
        <v>59</v>
      </c>
      <c r="B2" s="32"/>
      <c r="C2" s="32"/>
      <c r="D2" s="32"/>
      <c r="E2" s="108" t="s">
        <v>412</v>
      </c>
      <c r="F2" s="32"/>
      <c r="G2" s="32"/>
      <c r="H2" s="32"/>
      <c r="I2" s="32"/>
      <c r="J2" s="32"/>
      <c r="K2" s="33"/>
    </row>
    <row r="3" spans="1:11" x14ac:dyDescent="0.2">
      <c r="A3" s="2"/>
      <c r="B3" s="2"/>
      <c r="C3" s="2"/>
      <c r="D3" s="2"/>
      <c r="E3" s="69" t="s">
        <v>60</v>
      </c>
      <c r="F3" s="2"/>
      <c r="G3" s="2"/>
      <c r="H3" s="2"/>
      <c r="I3" s="2"/>
      <c r="J3" s="2"/>
      <c r="K3" s="34"/>
    </row>
    <row r="4" spans="1:11" x14ac:dyDescent="0.2">
      <c r="A4" s="32"/>
      <c r="B4" s="32"/>
      <c r="C4" s="32"/>
      <c r="D4" s="32"/>
      <c r="E4" s="68" t="s">
        <v>411</v>
      </c>
      <c r="F4" s="32"/>
      <c r="G4" s="32"/>
      <c r="H4" s="32"/>
      <c r="I4" s="32"/>
      <c r="J4" s="32"/>
      <c r="K4" s="33"/>
    </row>
    <row r="5" spans="1:11" x14ac:dyDescent="0.2">
      <c r="A5" s="66"/>
      <c r="B5" s="522"/>
      <c r="C5" s="109"/>
      <c r="K5" s="1"/>
    </row>
    <row r="6" spans="1:11" x14ac:dyDescent="0.2">
      <c r="A6" s="66"/>
      <c r="B6" s="522"/>
      <c r="C6" s="109"/>
    </row>
    <row r="7" spans="1:11" x14ac:dyDescent="0.2">
      <c r="A7" s="66"/>
      <c r="B7" s="63"/>
      <c r="C7" s="109"/>
    </row>
    <row r="8" spans="1:11" x14ac:dyDescent="0.2">
      <c r="A8" s="66"/>
      <c r="B8" s="64"/>
      <c r="C8" s="109"/>
    </row>
    <row r="9" spans="1:11" x14ac:dyDescent="0.2">
      <c r="A9" s="66"/>
      <c r="B9" s="64"/>
      <c r="C9" s="109"/>
    </row>
    <row r="10" spans="1:11" x14ac:dyDescent="0.2">
      <c r="A10" s="66"/>
      <c r="B10" s="522"/>
      <c r="C10" s="109"/>
    </row>
    <row r="11" spans="1:11" x14ac:dyDescent="0.2">
      <c r="A11" s="66"/>
      <c r="B11" s="522"/>
      <c r="C11" s="109"/>
    </row>
    <row r="12" spans="1:11" x14ac:dyDescent="0.2">
      <c r="A12" s="66"/>
      <c r="B12" s="522"/>
      <c r="C12" s="109"/>
    </row>
    <row r="13" spans="1:11" x14ac:dyDescent="0.2">
      <c r="A13" s="66"/>
      <c r="B13" s="522"/>
      <c r="C13" s="109"/>
    </row>
    <row r="14" spans="1:11" x14ac:dyDescent="0.2">
      <c r="A14" s="66"/>
      <c r="B14" s="522"/>
      <c r="C14" s="109"/>
    </row>
    <row r="15" spans="1:11" x14ac:dyDescent="0.2">
      <c r="A15" s="66"/>
      <c r="B15" s="522"/>
      <c r="C15" s="109"/>
    </row>
    <row r="16" spans="1:11" x14ac:dyDescent="0.2">
      <c r="A16" s="66"/>
      <c r="B16" s="522"/>
      <c r="C16" s="109"/>
      <c r="H16" s="25"/>
    </row>
    <row r="17" spans="1:3" x14ac:dyDescent="0.2">
      <c r="A17" s="66"/>
      <c r="B17" s="522"/>
      <c r="C17" s="109"/>
    </row>
    <row r="18" spans="1:3" x14ac:dyDescent="0.2">
      <c r="A18" s="66"/>
      <c r="B18" s="522"/>
      <c r="C18" s="31"/>
    </row>
    <row r="19" spans="1:3" x14ac:dyDescent="0.2">
      <c r="A19" s="66"/>
      <c r="B19" s="522"/>
      <c r="C19" s="31"/>
    </row>
    <row r="20" spans="1:3" x14ac:dyDescent="0.2">
      <c r="A20" s="66"/>
      <c r="B20" s="522"/>
      <c r="C20" s="31"/>
    </row>
    <row r="23" spans="1:3" x14ac:dyDescent="0.2">
      <c r="A23" s="6"/>
    </row>
  </sheetData>
  <hyperlinks>
    <hyperlink ref="E2" r:id="rId1"/>
  </hyperlinks>
  <pageMargins left="0.75" right="0.75" top="1" bottom="1" header="0.5" footer="0.5"/>
  <pageSetup paperSize="9" orientation="portrait" horizontalDpi="300" verticalDpi="300"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H32"/>
  <sheetViews>
    <sheetView zoomScale="80" zoomScaleNormal="80" workbookViewId="0">
      <selection activeCell="Q38" sqref="Q38"/>
    </sheetView>
  </sheetViews>
  <sheetFormatPr defaultRowHeight="12.75" x14ac:dyDescent="0.2"/>
  <cols>
    <col min="1" max="1" width="65" bestFit="1" customWidth="1"/>
    <col min="2" max="2" width="6.28515625" bestFit="1" customWidth="1"/>
    <col min="3" max="3" width="6.85546875" bestFit="1" customWidth="1"/>
    <col min="4" max="4" width="7.28515625" customWidth="1"/>
    <col min="5" max="6" width="7" bestFit="1" customWidth="1"/>
    <col min="7" max="7" width="7.140625" bestFit="1" customWidth="1"/>
    <col min="8" max="8" width="6.85546875" bestFit="1" customWidth="1"/>
    <col min="9" max="9" width="6.140625" bestFit="1" customWidth="1"/>
    <col min="10" max="10" width="7.42578125" customWidth="1"/>
    <col min="11" max="11" width="7.28515625" bestFit="1" customWidth="1"/>
    <col min="12" max="12" width="6.85546875" bestFit="1" customWidth="1"/>
    <col min="13" max="13" width="7.28515625" bestFit="1" customWidth="1"/>
    <col min="14" max="14" width="7.140625" bestFit="1" customWidth="1"/>
    <col min="15" max="16" width="6.85546875" bestFit="1" customWidth="1"/>
    <col min="17" max="18" width="7" bestFit="1" customWidth="1"/>
    <col min="19" max="19" width="7.140625" bestFit="1" customWidth="1"/>
    <col min="20" max="20" width="6.85546875" bestFit="1" customWidth="1"/>
    <col min="21" max="21" width="6.140625" bestFit="1" customWidth="1"/>
    <col min="22" max="22" width="7.42578125" customWidth="1"/>
    <col min="23" max="23" width="7.28515625" bestFit="1" customWidth="1"/>
    <col min="24" max="24" width="6.85546875" bestFit="1" customWidth="1"/>
    <col min="25" max="25" width="7.28515625" bestFit="1" customWidth="1"/>
    <col min="26" max="26" width="7.140625" bestFit="1" customWidth="1"/>
    <col min="27" max="28" width="6.85546875" bestFit="1" customWidth="1"/>
    <col min="29" max="30" width="7" bestFit="1" customWidth="1"/>
    <col min="31" max="31" width="7.140625" bestFit="1" customWidth="1"/>
    <col min="32" max="32" width="6.85546875" bestFit="1" customWidth="1"/>
    <col min="33" max="33" width="6.140625" bestFit="1" customWidth="1"/>
    <col min="34" max="34" width="7.42578125" customWidth="1"/>
    <col min="35" max="35" width="7.28515625" bestFit="1" customWidth="1"/>
    <col min="36" max="36" width="6.85546875" bestFit="1" customWidth="1"/>
    <col min="37" max="37" width="7.28515625" bestFit="1" customWidth="1"/>
    <col min="38" max="38" width="7.140625" bestFit="1" customWidth="1"/>
    <col min="39" max="40" width="6.85546875" bestFit="1" customWidth="1"/>
    <col min="41" max="42" width="7" bestFit="1" customWidth="1"/>
    <col min="43" max="43" width="7.140625" bestFit="1" customWidth="1"/>
    <col min="44" max="44" width="6.85546875" bestFit="1" customWidth="1"/>
    <col min="45" max="45" width="6.140625" bestFit="1" customWidth="1"/>
    <col min="46" max="46" width="7.42578125" customWidth="1"/>
    <col min="47" max="47" width="7.28515625" bestFit="1" customWidth="1"/>
    <col min="48" max="48" width="6.85546875" bestFit="1" customWidth="1"/>
    <col min="49" max="49" width="7.28515625" bestFit="1" customWidth="1"/>
    <col min="50" max="50" width="7.140625" bestFit="1" customWidth="1"/>
    <col min="51" max="52" width="6.85546875" bestFit="1" customWidth="1"/>
    <col min="53" max="54" width="7" bestFit="1" customWidth="1"/>
    <col min="55" max="55" width="7.140625" bestFit="1" customWidth="1"/>
    <col min="56" max="56" width="6.85546875" bestFit="1" customWidth="1"/>
    <col min="57" max="57" width="6.140625" bestFit="1" customWidth="1"/>
    <col min="58" max="58" width="7.42578125" customWidth="1"/>
    <col min="59" max="59" width="7.28515625" bestFit="1" customWidth="1"/>
    <col min="60" max="60" width="6.85546875" bestFit="1" customWidth="1"/>
    <col min="61" max="61" width="7.28515625" bestFit="1" customWidth="1"/>
    <col min="62" max="62" width="7.140625" bestFit="1" customWidth="1"/>
    <col min="63" max="64" width="6.85546875" bestFit="1" customWidth="1"/>
    <col min="65" max="66" width="7" bestFit="1" customWidth="1"/>
    <col min="67" max="67" width="7.140625" bestFit="1" customWidth="1"/>
    <col min="68" max="68" width="6.85546875" bestFit="1" customWidth="1"/>
    <col min="69" max="69" width="6.140625" bestFit="1" customWidth="1"/>
    <col min="70" max="70" width="7.42578125" customWidth="1"/>
    <col min="71" max="71" width="7.28515625" bestFit="1" customWidth="1"/>
    <col min="72" max="72" width="6.85546875" bestFit="1" customWidth="1"/>
    <col min="73" max="73" width="7.28515625" bestFit="1" customWidth="1"/>
    <col min="74" max="74" width="7.140625" bestFit="1" customWidth="1"/>
    <col min="75" max="76" width="6.85546875" bestFit="1" customWidth="1"/>
    <col min="77" max="78" width="7" bestFit="1" customWidth="1"/>
    <col min="79" max="79" width="7.140625" bestFit="1" customWidth="1"/>
    <col min="80" max="80" width="6.85546875" bestFit="1" customWidth="1"/>
    <col min="81" max="81" width="6.140625" bestFit="1" customWidth="1"/>
    <col min="82" max="82" width="7.42578125" bestFit="1" customWidth="1"/>
    <col min="83" max="83" width="7.28515625" bestFit="1" customWidth="1"/>
    <col min="84" max="84" width="6.85546875" bestFit="1" customWidth="1"/>
    <col min="85" max="85" width="7.28515625" bestFit="1" customWidth="1"/>
    <col min="86" max="86" width="7.140625" bestFit="1" customWidth="1"/>
  </cols>
  <sheetData>
    <row r="1" spans="1:86" ht="12.75" customHeight="1" x14ac:dyDescent="0.25">
      <c r="A1" s="617" t="s">
        <v>75</v>
      </c>
      <c r="B1" s="617"/>
      <c r="C1" s="617"/>
      <c r="D1" s="617"/>
      <c r="E1" s="617"/>
      <c r="F1" s="617"/>
      <c r="G1" s="617"/>
      <c r="H1" s="617"/>
      <c r="I1" s="617"/>
      <c r="J1" s="617"/>
      <c r="K1" s="617"/>
      <c r="L1" s="617"/>
      <c r="M1" s="618"/>
      <c r="N1" s="619"/>
      <c r="O1" s="619"/>
      <c r="P1" s="619"/>
      <c r="Q1" s="619"/>
      <c r="R1" s="619"/>
      <c r="S1" s="618"/>
      <c r="T1" s="619"/>
      <c r="U1" s="619"/>
      <c r="V1" s="619"/>
      <c r="W1" s="619"/>
      <c r="X1" s="619"/>
      <c r="Y1" s="618"/>
      <c r="Z1" s="619"/>
      <c r="AA1" s="619"/>
      <c r="AB1" s="619"/>
      <c r="AC1" s="619"/>
      <c r="AD1" s="619"/>
      <c r="AE1" s="618"/>
      <c r="AF1" s="619"/>
      <c r="AG1" s="619"/>
      <c r="AH1" s="619"/>
      <c r="AI1" s="619"/>
      <c r="AJ1" s="619"/>
      <c r="AK1" s="618"/>
      <c r="AL1" s="619"/>
      <c r="AM1" s="619"/>
      <c r="AN1" s="619"/>
      <c r="AO1" s="619"/>
      <c r="AP1" s="619"/>
      <c r="AQ1" s="618"/>
      <c r="AR1" s="619"/>
      <c r="AS1" s="619"/>
      <c r="AT1" s="619"/>
      <c r="AU1" s="619"/>
      <c r="AV1" s="619"/>
      <c r="AW1" s="618"/>
      <c r="AX1" s="619"/>
      <c r="AY1" s="619"/>
      <c r="AZ1" s="619"/>
      <c r="BA1" s="619"/>
      <c r="BB1" s="619"/>
      <c r="BC1" s="618"/>
      <c r="BD1" s="619"/>
      <c r="BE1" s="619"/>
      <c r="BF1" s="619"/>
      <c r="BG1" s="619"/>
      <c r="BH1" s="619"/>
      <c r="BI1" s="618"/>
      <c r="BJ1" s="619"/>
      <c r="BK1" s="619"/>
      <c r="BL1" s="619"/>
      <c r="BM1" s="619"/>
      <c r="BN1" s="619"/>
      <c r="BO1" s="75"/>
      <c r="BP1" s="75"/>
      <c r="BQ1" s="75"/>
      <c r="BR1" s="75"/>
      <c r="BS1" s="75"/>
      <c r="BT1" s="75"/>
      <c r="BU1" s="75"/>
      <c r="BV1" s="75"/>
      <c r="BW1" s="75"/>
      <c r="BX1" s="75"/>
      <c r="BY1" s="75"/>
      <c r="BZ1" s="75"/>
      <c r="CA1" s="75"/>
      <c r="CB1" s="75"/>
      <c r="CC1" s="75"/>
      <c r="CD1" s="75"/>
      <c r="CE1" s="75"/>
      <c r="CF1" s="75"/>
      <c r="CG1" s="75"/>
      <c r="CH1" s="75"/>
    </row>
    <row r="2" spans="1:86" ht="12.75" customHeight="1" x14ac:dyDescent="0.2">
      <c r="A2" s="37" t="s">
        <v>61</v>
      </c>
      <c r="B2" s="550" t="s">
        <v>413</v>
      </c>
      <c r="C2" s="32"/>
      <c r="D2" s="108"/>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row>
    <row r="3" spans="1:86" x14ac:dyDescent="0.2">
      <c r="A3" s="38"/>
      <c r="B3" s="38"/>
      <c r="C3" s="74">
        <v>39083</v>
      </c>
      <c r="D3" s="74">
        <v>39114</v>
      </c>
      <c r="E3" s="74">
        <v>39142</v>
      </c>
      <c r="F3" s="74">
        <v>39173</v>
      </c>
      <c r="G3" s="74">
        <v>39203</v>
      </c>
      <c r="H3" s="74">
        <v>39234</v>
      </c>
      <c r="I3" s="74">
        <v>39264</v>
      </c>
      <c r="J3" s="74">
        <v>39295</v>
      </c>
      <c r="K3" s="74">
        <v>39326</v>
      </c>
      <c r="L3" s="74">
        <v>39356</v>
      </c>
      <c r="M3" s="74">
        <v>39387</v>
      </c>
      <c r="N3" s="74">
        <v>39417</v>
      </c>
      <c r="O3" s="74">
        <v>39448</v>
      </c>
      <c r="P3" s="74">
        <v>39479</v>
      </c>
      <c r="Q3" s="74">
        <v>39508</v>
      </c>
      <c r="R3" s="74">
        <v>39539</v>
      </c>
      <c r="S3" s="74">
        <v>39569</v>
      </c>
      <c r="T3" s="74">
        <v>39600</v>
      </c>
      <c r="U3" s="74">
        <v>39630</v>
      </c>
      <c r="V3" s="74">
        <v>39661</v>
      </c>
      <c r="W3" s="74">
        <v>39692</v>
      </c>
      <c r="X3" s="74">
        <v>39722</v>
      </c>
      <c r="Y3" s="74">
        <v>39753</v>
      </c>
      <c r="Z3" s="74">
        <v>39783</v>
      </c>
      <c r="AA3" s="74">
        <v>39814</v>
      </c>
      <c r="AB3" s="74">
        <v>39845</v>
      </c>
      <c r="AC3" s="74">
        <v>39873</v>
      </c>
      <c r="AD3" s="74">
        <v>39904</v>
      </c>
      <c r="AE3" s="74">
        <v>39934</v>
      </c>
      <c r="AF3" s="74">
        <v>39965</v>
      </c>
      <c r="AG3" s="74">
        <v>39995</v>
      </c>
      <c r="AH3" s="74">
        <v>40026</v>
      </c>
      <c r="AI3" s="74">
        <v>40057</v>
      </c>
      <c r="AJ3" s="74">
        <v>40087</v>
      </c>
      <c r="AK3" s="74">
        <v>40118</v>
      </c>
      <c r="AL3" s="74">
        <v>40148</v>
      </c>
      <c r="AM3" s="74">
        <v>40179</v>
      </c>
      <c r="AN3" s="74">
        <v>40210</v>
      </c>
      <c r="AO3" s="74">
        <v>40238</v>
      </c>
      <c r="AP3" s="74">
        <v>40269</v>
      </c>
      <c r="AQ3" s="74">
        <v>40299</v>
      </c>
      <c r="AR3" s="74">
        <v>40330</v>
      </c>
      <c r="AS3" s="74">
        <v>40360</v>
      </c>
      <c r="AT3" s="74">
        <v>40391</v>
      </c>
      <c r="AU3" s="74">
        <v>40422</v>
      </c>
      <c r="AV3" s="74">
        <v>40452</v>
      </c>
      <c r="AW3" s="74">
        <v>40483</v>
      </c>
      <c r="AX3" s="74">
        <v>40513</v>
      </c>
      <c r="AY3" s="74">
        <v>40544</v>
      </c>
      <c r="AZ3" s="74">
        <v>40575</v>
      </c>
      <c r="BA3" s="74">
        <v>40603</v>
      </c>
      <c r="BB3" s="74">
        <v>40634</v>
      </c>
      <c r="BC3" s="74">
        <v>40664</v>
      </c>
      <c r="BD3" s="74">
        <v>40695</v>
      </c>
      <c r="BE3" s="74">
        <v>40725</v>
      </c>
      <c r="BF3" s="74">
        <v>40756</v>
      </c>
      <c r="BG3" s="74">
        <v>40787</v>
      </c>
      <c r="BH3" s="74">
        <v>40817</v>
      </c>
      <c r="BI3" s="74">
        <v>40848</v>
      </c>
      <c r="BJ3" s="74">
        <v>40878</v>
      </c>
      <c r="BK3" s="74">
        <v>40909</v>
      </c>
      <c r="BL3" s="74">
        <v>40940</v>
      </c>
      <c r="BM3" s="74">
        <v>40969</v>
      </c>
      <c r="BN3" s="74">
        <v>41000</v>
      </c>
      <c r="BO3" s="74">
        <v>41030</v>
      </c>
      <c r="BP3" s="74">
        <v>41061</v>
      </c>
      <c r="BQ3" s="74">
        <v>41091</v>
      </c>
      <c r="BR3" s="74">
        <v>41122</v>
      </c>
      <c r="BS3" s="74">
        <v>41153</v>
      </c>
      <c r="BT3" s="74">
        <v>41183</v>
      </c>
      <c r="BU3" s="74">
        <v>41214</v>
      </c>
      <c r="BV3" s="74">
        <v>41244</v>
      </c>
      <c r="BW3" s="74">
        <v>41275</v>
      </c>
      <c r="BX3" s="74">
        <v>41306</v>
      </c>
      <c r="BY3" s="74">
        <v>41334</v>
      </c>
      <c r="BZ3" s="74">
        <v>41365</v>
      </c>
      <c r="CA3" s="74">
        <v>41395</v>
      </c>
      <c r="CB3" s="74">
        <v>41426</v>
      </c>
      <c r="CC3" s="74">
        <v>41456</v>
      </c>
      <c r="CD3" s="74">
        <v>41487</v>
      </c>
      <c r="CE3" s="74">
        <v>41518</v>
      </c>
      <c r="CF3" s="74">
        <v>41548</v>
      </c>
      <c r="CG3" s="74">
        <v>41579</v>
      </c>
      <c r="CH3" s="74">
        <v>41609</v>
      </c>
    </row>
    <row r="4" spans="1:86" x14ac:dyDescent="0.2">
      <c r="A4" s="615" t="s">
        <v>62</v>
      </c>
      <c r="B4" s="71" t="s">
        <v>65</v>
      </c>
      <c r="C4" s="71">
        <v>145</v>
      </c>
      <c r="D4" s="71">
        <v>151</v>
      </c>
      <c r="E4" s="71">
        <v>155</v>
      </c>
      <c r="F4" s="71">
        <v>162</v>
      </c>
      <c r="G4" s="71">
        <v>169</v>
      </c>
      <c r="H4" s="71">
        <v>171</v>
      </c>
      <c r="I4" s="71">
        <v>173</v>
      </c>
      <c r="J4" s="71">
        <v>174</v>
      </c>
      <c r="K4" s="71">
        <v>179</v>
      </c>
      <c r="L4" s="71">
        <v>185</v>
      </c>
      <c r="M4" s="71">
        <v>187</v>
      </c>
      <c r="N4" s="71">
        <v>189</v>
      </c>
      <c r="O4" s="71">
        <v>191</v>
      </c>
      <c r="P4" s="71">
        <v>189</v>
      </c>
      <c r="Q4" s="71">
        <v>190</v>
      </c>
      <c r="R4" s="71">
        <v>192</v>
      </c>
      <c r="S4" s="71">
        <v>189</v>
      </c>
      <c r="T4" s="71">
        <v>188</v>
      </c>
      <c r="U4" s="71">
        <v>189</v>
      </c>
      <c r="V4" s="71">
        <v>189</v>
      </c>
      <c r="W4" s="71">
        <v>187</v>
      </c>
      <c r="X4" s="71">
        <v>182</v>
      </c>
      <c r="Y4" s="71">
        <v>179</v>
      </c>
      <c r="Z4" s="71">
        <v>180</v>
      </c>
      <c r="AA4" s="71">
        <v>179</v>
      </c>
      <c r="AB4" s="71">
        <v>179</v>
      </c>
      <c r="AC4" s="71">
        <v>179</v>
      </c>
      <c r="AD4" s="71">
        <v>177</v>
      </c>
      <c r="AE4" s="71">
        <v>178</v>
      </c>
      <c r="AF4" s="71">
        <v>182</v>
      </c>
      <c r="AG4" s="71">
        <v>182</v>
      </c>
      <c r="AH4" s="71">
        <v>183</v>
      </c>
      <c r="AI4" s="71">
        <v>182</v>
      </c>
      <c r="AJ4" s="71">
        <v>182</v>
      </c>
      <c r="AK4" s="71">
        <v>181</v>
      </c>
      <c r="AL4" s="71">
        <v>180</v>
      </c>
      <c r="AM4" s="71">
        <v>180</v>
      </c>
      <c r="AN4" s="71">
        <v>185</v>
      </c>
      <c r="AO4" s="71">
        <v>187</v>
      </c>
      <c r="AP4" s="71">
        <v>189</v>
      </c>
      <c r="AQ4" s="71">
        <v>185</v>
      </c>
      <c r="AR4" s="71">
        <v>186</v>
      </c>
      <c r="AS4" s="71">
        <v>190</v>
      </c>
      <c r="AT4" s="71">
        <v>190</v>
      </c>
      <c r="AU4" s="71">
        <v>197</v>
      </c>
      <c r="AV4" s="71">
        <v>201</v>
      </c>
      <c r="AW4" s="71">
        <v>202</v>
      </c>
      <c r="AX4" s="71">
        <v>209</v>
      </c>
      <c r="AY4" s="71">
        <v>210</v>
      </c>
      <c r="AZ4" s="71">
        <v>208</v>
      </c>
      <c r="BA4" s="71">
        <v>206</v>
      </c>
      <c r="BB4" s="71">
        <v>205</v>
      </c>
      <c r="BC4" s="71">
        <v>211</v>
      </c>
      <c r="BD4" s="71">
        <v>214</v>
      </c>
      <c r="BE4" s="71">
        <v>214</v>
      </c>
      <c r="BF4" s="71">
        <v>221</v>
      </c>
      <c r="BG4" s="71">
        <v>219</v>
      </c>
      <c r="BH4" s="71">
        <v>220</v>
      </c>
      <c r="BI4" s="71">
        <v>222</v>
      </c>
      <c r="BJ4" s="71">
        <v>223</v>
      </c>
      <c r="BK4" s="71">
        <v>223</v>
      </c>
      <c r="BL4" s="71">
        <v>217</v>
      </c>
      <c r="BM4" s="71">
        <v>222</v>
      </c>
      <c r="BN4" s="71">
        <v>221</v>
      </c>
      <c r="BO4" s="71">
        <v>224</v>
      </c>
      <c r="BP4" s="71">
        <v>227</v>
      </c>
      <c r="BQ4" s="71">
        <v>231</v>
      </c>
      <c r="BR4" s="71">
        <v>226</v>
      </c>
      <c r="BS4" s="71">
        <v>227</v>
      </c>
      <c r="BT4" s="71">
        <v>235</v>
      </c>
      <c r="BU4" s="71">
        <v>239</v>
      </c>
      <c r="BV4" s="71">
        <v>235</v>
      </c>
      <c r="BW4" s="549">
        <v>238</v>
      </c>
      <c r="BX4" s="549">
        <v>245</v>
      </c>
      <c r="BY4" s="549">
        <v>252</v>
      </c>
      <c r="BZ4" s="549">
        <v>258</v>
      </c>
      <c r="CA4" s="549">
        <v>264</v>
      </c>
      <c r="CB4" s="549">
        <v>266</v>
      </c>
      <c r="CC4" s="549">
        <v>263</v>
      </c>
      <c r="CD4" s="549">
        <v>265</v>
      </c>
      <c r="CE4" s="549">
        <v>271</v>
      </c>
      <c r="CF4" s="549">
        <v>272</v>
      </c>
      <c r="CG4" s="549">
        <v>277</v>
      </c>
      <c r="CH4" s="549">
        <v>280</v>
      </c>
    </row>
    <row r="5" spans="1:86" x14ac:dyDescent="0.2">
      <c r="A5" s="615"/>
      <c r="B5" s="71" t="s">
        <v>66</v>
      </c>
      <c r="C5" s="71">
        <v>121</v>
      </c>
      <c r="D5" s="71">
        <v>123</v>
      </c>
      <c r="E5" s="71">
        <v>126</v>
      </c>
      <c r="F5" s="71">
        <v>131</v>
      </c>
      <c r="G5" s="71">
        <v>135</v>
      </c>
      <c r="H5" s="71">
        <v>138</v>
      </c>
      <c r="I5" s="71">
        <v>140</v>
      </c>
      <c r="J5" s="71">
        <v>139</v>
      </c>
      <c r="K5" s="71">
        <v>141</v>
      </c>
      <c r="L5" s="71">
        <v>144</v>
      </c>
      <c r="M5" s="71">
        <v>145</v>
      </c>
      <c r="N5" s="71">
        <v>147</v>
      </c>
      <c r="O5" s="71">
        <v>148</v>
      </c>
      <c r="P5" s="71">
        <v>149</v>
      </c>
      <c r="Q5" s="71">
        <v>149</v>
      </c>
      <c r="R5" s="71">
        <v>154</v>
      </c>
      <c r="S5" s="71">
        <v>154</v>
      </c>
      <c r="T5" s="71">
        <v>152</v>
      </c>
      <c r="U5" s="71">
        <v>153</v>
      </c>
      <c r="V5" s="71">
        <v>154</v>
      </c>
      <c r="W5" s="71">
        <v>153</v>
      </c>
      <c r="X5" s="71">
        <v>153</v>
      </c>
      <c r="Y5" s="71">
        <v>151</v>
      </c>
      <c r="Z5" s="71">
        <v>150</v>
      </c>
      <c r="AA5" s="71">
        <v>148</v>
      </c>
      <c r="AB5" s="71">
        <v>147</v>
      </c>
      <c r="AC5" s="71">
        <v>146</v>
      </c>
      <c r="AD5" s="71">
        <v>143</v>
      </c>
      <c r="AE5" s="71">
        <v>143</v>
      </c>
      <c r="AF5" s="71">
        <v>144</v>
      </c>
      <c r="AG5" s="71">
        <v>143</v>
      </c>
      <c r="AH5" s="71">
        <v>144</v>
      </c>
      <c r="AI5" s="71">
        <v>147</v>
      </c>
      <c r="AJ5" s="71">
        <v>148</v>
      </c>
      <c r="AK5" s="71">
        <v>150</v>
      </c>
      <c r="AL5" s="71">
        <v>154</v>
      </c>
      <c r="AM5" s="71">
        <v>155</v>
      </c>
      <c r="AN5" s="71">
        <v>158</v>
      </c>
      <c r="AO5" s="71">
        <v>159</v>
      </c>
      <c r="AP5" s="71">
        <v>160</v>
      </c>
      <c r="AQ5" s="71">
        <v>163</v>
      </c>
      <c r="AR5" s="71">
        <v>165</v>
      </c>
      <c r="AS5" s="71">
        <v>166</v>
      </c>
      <c r="AT5" s="71">
        <v>169</v>
      </c>
      <c r="AU5" s="71">
        <v>170</v>
      </c>
      <c r="AV5" s="71">
        <v>172</v>
      </c>
      <c r="AW5" s="71">
        <v>176</v>
      </c>
      <c r="AX5" s="71">
        <v>176</v>
      </c>
      <c r="AY5" s="71">
        <v>179</v>
      </c>
      <c r="AZ5" s="71">
        <v>180</v>
      </c>
      <c r="BA5" s="71">
        <v>183</v>
      </c>
      <c r="BB5" s="71">
        <v>185</v>
      </c>
      <c r="BC5" s="71">
        <v>185</v>
      </c>
      <c r="BD5" s="71">
        <v>190</v>
      </c>
      <c r="BE5" s="71">
        <v>191</v>
      </c>
      <c r="BF5" s="71">
        <v>198</v>
      </c>
      <c r="BG5" s="71">
        <v>202</v>
      </c>
      <c r="BH5" s="71">
        <v>200</v>
      </c>
      <c r="BI5" s="71">
        <v>201</v>
      </c>
      <c r="BJ5" s="71">
        <v>200</v>
      </c>
      <c r="BK5" s="71">
        <v>201</v>
      </c>
      <c r="BL5" s="71">
        <v>202</v>
      </c>
      <c r="BM5" s="71">
        <v>203</v>
      </c>
      <c r="BN5" s="71">
        <v>204</v>
      </c>
      <c r="BO5" s="71">
        <v>211</v>
      </c>
      <c r="BP5" s="71">
        <v>209</v>
      </c>
      <c r="BQ5" s="71">
        <v>213</v>
      </c>
      <c r="BR5" s="71">
        <v>209</v>
      </c>
      <c r="BS5" s="71">
        <v>207</v>
      </c>
      <c r="BT5" s="71">
        <v>210</v>
      </c>
      <c r="BU5" s="71">
        <v>210</v>
      </c>
      <c r="BV5" s="71">
        <v>210</v>
      </c>
      <c r="BW5" s="549">
        <v>209</v>
      </c>
      <c r="BX5" s="549">
        <v>205</v>
      </c>
      <c r="BY5" s="549">
        <v>209</v>
      </c>
      <c r="BZ5" s="549">
        <v>214</v>
      </c>
      <c r="CA5" s="549">
        <v>221</v>
      </c>
      <c r="CB5" s="549">
        <v>226</v>
      </c>
      <c r="CC5" s="549">
        <v>226</v>
      </c>
      <c r="CD5" s="549">
        <v>230</v>
      </c>
      <c r="CE5" s="549">
        <v>236</v>
      </c>
      <c r="CF5" s="549">
        <v>241</v>
      </c>
      <c r="CG5" s="549">
        <v>248</v>
      </c>
      <c r="CH5" s="549">
        <v>252</v>
      </c>
    </row>
    <row r="6" spans="1:86" x14ac:dyDescent="0.2">
      <c r="A6" s="615"/>
      <c r="B6" s="71" t="s">
        <v>67</v>
      </c>
      <c r="C6" s="71">
        <v>267</v>
      </c>
      <c r="D6" s="71">
        <v>275</v>
      </c>
      <c r="E6" s="71">
        <v>282</v>
      </c>
      <c r="F6" s="71">
        <v>294</v>
      </c>
      <c r="G6" s="71">
        <v>305</v>
      </c>
      <c r="H6" s="71">
        <v>310</v>
      </c>
      <c r="I6" s="71">
        <v>313</v>
      </c>
      <c r="J6" s="71">
        <v>313</v>
      </c>
      <c r="K6" s="71">
        <v>321</v>
      </c>
      <c r="L6" s="71">
        <v>329</v>
      </c>
      <c r="M6" s="71">
        <v>332</v>
      </c>
      <c r="N6" s="71">
        <v>336</v>
      </c>
      <c r="O6" s="71">
        <v>340</v>
      </c>
      <c r="P6" s="71">
        <v>338</v>
      </c>
      <c r="Q6" s="71">
        <v>339</v>
      </c>
      <c r="R6" s="71">
        <v>346</v>
      </c>
      <c r="S6" s="71">
        <v>344</v>
      </c>
      <c r="T6" s="71">
        <v>340</v>
      </c>
      <c r="U6" s="71">
        <v>343</v>
      </c>
      <c r="V6" s="71">
        <v>343</v>
      </c>
      <c r="W6" s="71">
        <v>340</v>
      </c>
      <c r="X6" s="71">
        <v>336</v>
      </c>
      <c r="Y6" s="71">
        <v>331</v>
      </c>
      <c r="Z6" s="71">
        <v>331</v>
      </c>
      <c r="AA6" s="71">
        <v>328</v>
      </c>
      <c r="AB6" s="71">
        <v>326</v>
      </c>
      <c r="AC6" s="71">
        <v>325</v>
      </c>
      <c r="AD6" s="71">
        <v>321</v>
      </c>
      <c r="AE6" s="71">
        <v>321</v>
      </c>
      <c r="AF6" s="71">
        <v>326</v>
      </c>
      <c r="AG6" s="71">
        <v>325</v>
      </c>
      <c r="AH6" s="71">
        <v>328</v>
      </c>
      <c r="AI6" s="71">
        <v>329</v>
      </c>
      <c r="AJ6" s="71">
        <v>330</v>
      </c>
      <c r="AK6" s="71">
        <v>331</v>
      </c>
      <c r="AL6" s="71">
        <v>335</v>
      </c>
      <c r="AM6" s="71">
        <v>336</v>
      </c>
      <c r="AN6" s="71">
        <v>343</v>
      </c>
      <c r="AO6" s="71">
        <v>346</v>
      </c>
      <c r="AP6" s="71">
        <v>350</v>
      </c>
      <c r="AQ6" s="71">
        <v>349</v>
      </c>
      <c r="AR6" s="71">
        <v>351</v>
      </c>
      <c r="AS6" s="71">
        <v>356</v>
      </c>
      <c r="AT6" s="71">
        <v>359</v>
      </c>
      <c r="AU6" s="71">
        <v>367</v>
      </c>
      <c r="AV6" s="71">
        <v>374</v>
      </c>
      <c r="AW6" s="71">
        <v>379</v>
      </c>
      <c r="AX6" s="71">
        <v>386</v>
      </c>
      <c r="AY6" s="71">
        <v>390</v>
      </c>
      <c r="AZ6" s="71">
        <v>388</v>
      </c>
      <c r="BA6" s="71">
        <v>390</v>
      </c>
      <c r="BB6" s="71">
        <v>390</v>
      </c>
      <c r="BC6" s="71">
        <v>396</v>
      </c>
      <c r="BD6" s="71">
        <v>404</v>
      </c>
      <c r="BE6" s="71">
        <v>405</v>
      </c>
      <c r="BF6" s="71">
        <v>419</v>
      </c>
      <c r="BG6" s="71">
        <v>422</v>
      </c>
      <c r="BH6" s="71">
        <v>420</v>
      </c>
      <c r="BI6" s="71">
        <v>423</v>
      </c>
      <c r="BJ6" s="71">
        <v>424</v>
      </c>
      <c r="BK6" s="71">
        <v>424</v>
      </c>
      <c r="BL6" s="71">
        <v>420</v>
      </c>
      <c r="BM6" s="71">
        <v>426</v>
      </c>
      <c r="BN6" s="71">
        <v>426</v>
      </c>
      <c r="BO6" s="71">
        <v>436</v>
      </c>
      <c r="BP6" s="71">
        <v>436</v>
      </c>
      <c r="BQ6" s="71">
        <v>444</v>
      </c>
      <c r="BR6" s="71">
        <v>435</v>
      </c>
      <c r="BS6" s="71">
        <v>434</v>
      </c>
      <c r="BT6" s="71">
        <v>445</v>
      </c>
      <c r="BU6" s="71">
        <v>450</v>
      </c>
      <c r="BV6" s="71">
        <v>445</v>
      </c>
      <c r="BW6" s="549">
        <v>447</v>
      </c>
      <c r="BX6" s="549">
        <v>451</v>
      </c>
      <c r="BY6" s="549">
        <v>461</v>
      </c>
      <c r="BZ6" s="549">
        <v>472</v>
      </c>
      <c r="CA6" s="549">
        <v>485</v>
      </c>
      <c r="CB6" s="549">
        <v>493</v>
      </c>
      <c r="CC6" s="549">
        <v>489</v>
      </c>
      <c r="CD6" s="549">
        <v>496</v>
      </c>
      <c r="CE6" s="549">
        <v>507</v>
      </c>
      <c r="CF6" s="549">
        <v>513</v>
      </c>
      <c r="CG6" s="549">
        <v>526</v>
      </c>
      <c r="CH6" s="549">
        <v>532</v>
      </c>
    </row>
    <row r="7" spans="1:86" x14ac:dyDescent="0.2">
      <c r="A7" s="615" t="s">
        <v>63</v>
      </c>
      <c r="B7" s="71" t="s">
        <v>65</v>
      </c>
      <c r="C7" s="71">
        <v>50</v>
      </c>
      <c r="D7" s="71">
        <v>53</v>
      </c>
      <c r="E7" s="71">
        <v>55</v>
      </c>
      <c r="F7" s="71">
        <v>57</v>
      </c>
      <c r="G7" s="71">
        <v>60</v>
      </c>
      <c r="H7" s="71">
        <v>59</v>
      </c>
      <c r="I7" s="71">
        <v>60</v>
      </c>
      <c r="J7" s="71">
        <v>60</v>
      </c>
      <c r="K7" s="71">
        <v>62</v>
      </c>
      <c r="L7" s="71">
        <v>64</v>
      </c>
      <c r="M7" s="71">
        <v>65</v>
      </c>
      <c r="N7" s="71">
        <v>66</v>
      </c>
      <c r="O7" s="71">
        <v>67</v>
      </c>
      <c r="P7" s="71">
        <v>66</v>
      </c>
      <c r="Q7" s="71">
        <v>66</v>
      </c>
      <c r="R7" s="71">
        <v>67</v>
      </c>
      <c r="S7" s="71">
        <v>67</v>
      </c>
      <c r="T7" s="71">
        <v>68</v>
      </c>
      <c r="U7" s="71">
        <v>69</v>
      </c>
      <c r="V7" s="71">
        <v>71</v>
      </c>
      <c r="W7" s="71">
        <v>70</v>
      </c>
      <c r="X7" s="71">
        <v>68</v>
      </c>
      <c r="Y7" s="71">
        <v>67</v>
      </c>
      <c r="Z7" s="71">
        <v>66</v>
      </c>
      <c r="AA7" s="71">
        <v>66</v>
      </c>
      <c r="AB7" s="71">
        <v>66</v>
      </c>
      <c r="AC7" s="71">
        <v>66</v>
      </c>
      <c r="AD7" s="71">
        <v>67</v>
      </c>
      <c r="AE7" s="71">
        <v>67</v>
      </c>
      <c r="AF7" s="71">
        <v>68</v>
      </c>
      <c r="AG7" s="71">
        <v>68</v>
      </c>
      <c r="AH7" s="71">
        <v>68</v>
      </c>
      <c r="AI7" s="71">
        <v>67</v>
      </c>
      <c r="AJ7" s="71">
        <v>68</v>
      </c>
      <c r="AK7" s="71">
        <v>67</v>
      </c>
      <c r="AL7" s="71">
        <v>68</v>
      </c>
      <c r="AM7" s="71">
        <v>68</v>
      </c>
      <c r="AN7" s="71">
        <v>71</v>
      </c>
      <c r="AO7" s="71">
        <v>73</v>
      </c>
      <c r="AP7" s="71">
        <v>75</v>
      </c>
      <c r="AQ7" s="71">
        <v>75</v>
      </c>
      <c r="AR7" s="71">
        <v>76</v>
      </c>
      <c r="AS7" s="71">
        <v>77</v>
      </c>
      <c r="AT7" s="71">
        <v>77</v>
      </c>
      <c r="AU7" s="71">
        <v>81</v>
      </c>
      <c r="AV7" s="71">
        <v>85</v>
      </c>
      <c r="AW7" s="71">
        <v>86</v>
      </c>
      <c r="AX7" s="71">
        <v>89</v>
      </c>
      <c r="AY7" s="71">
        <v>91</v>
      </c>
      <c r="AZ7" s="71">
        <v>90</v>
      </c>
      <c r="BA7" s="71">
        <v>90</v>
      </c>
      <c r="BB7" s="71">
        <v>87</v>
      </c>
      <c r="BC7" s="71">
        <v>88</v>
      </c>
      <c r="BD7" s="71">
        <v>91</v>
      </c>
      <c r="BE7" s="71">
        <v>90</v>
      </c>
      <c r="BF7" s="71">
        <v>92</v>
      </c>
      <c r="BG7" s="71">
        <v>91</v>
      </c>
      <c r="BH7" s="71">
        <v>89</v>
      </c>
      <c r="BI7" s="71">
        <v>91</v>
      </c>
      <c r="BJ7" s="71">
        <v>91</v>
      </c>
      <c r="BK7" s="71">
        <v>89</v>
      </c>
      <c r="BL7" s="71">
        <v>87</v>
      </c>
      <c r="BM7" s="71">
        <v>88</v>
      </c>
      <c r="BN7" s="71">
        <v>88</v>
      </c>
      <c r="BO7" s="71">
        <v>87</v>
      </c>
      <c r="BP7" s="71">
        <v>88</v>
      </c>
      <c r="BQ7" s="71">
        <v>90</v>
      </c>
      <c r="BR7" s="71">
        <v>87</v>
      </c>
      <c r="BS7" s="71">
        <v>84</v>
      </c>
      <c r="BT7" s="71">
        <v>87</v>
      </c>
      <c r="BU7" s="71">
        <v>87</v>
      </c>
      <c r="BV7" s="71">
        <v>85</v>
      </c>
      <c r="BW7" s="549">
        <v>86</v>
      </c>
      <c r="BX7" s="549">
        <v>89</v>
      </c>
      <c r="BY7" s="549">
        <v>91</v>
      </c>
      <c r="BZ7" s="549">
        <v>94</v>
      </c>
      <c r="CA7" s="549">
        <v>97</v>
      </c>
      <c r="CB7" s="549">
        <v>93</v>
      </c>
      <c r="CC7" s="549">
        <v>92</v>
      </c>
      <c r="CD7" s="549">
        <v>94</v>
      </c>
      <c r="CE7" s="549">
        <v>98</v>
      </c>
      <c r="CF7" s="549">
        <v>96</v>
      </c>
      <c r="CG7" s="549">
        <v>99</v>
      </c>
      <c r="CH7" s="549">
        <v>100</v>
      </c>
    </row>
    <row r="8" spans="1:86" x14ac:dyDescent="0.2">
      <c r="A8" s="616"/>
      <c r="B8" s="71" t="s">
        <v>66</v>
      </c>
      <c r="C8" s="71">
        <v>46</v>
      </c>
      <c r="D8" s="71">
        <v>48</v>
      </c>
      <c r="E8" s="71">
        <v>50</v>
      </c>
      <c r="F8" s="71">
        <v>52</v>
      </c>
      <c r="G8" s="71">
        <v>54</v>
      </c>
      <c r="H8" s="71">
        <v>55</v>
      </c>
      <c r="I8" s="71">
        <v>56</v>
      </c>
      <c r="J8" s="71">
        <v>55</v>
      </c>
      <c r="K8" s="71">
        <v>56</v>
      </c>
      <c r="L8" s="71">
        <v>58</v>
      </c>
      <c r="M8" s="71">
        <v>59</v>
      </c>
      <c r="N8" s="71">
        <v>60</v>
      </c>
      <c r="O8" s="71">
        <v>61</v>
      </c>
      <c r="P8" s="71">
        <v>62</v>
      </c>
      <c r="Q8" s="71">
        <v>60</v>
      </c>
      <c r="R8" s="71">
        <v>64</v>
      </c>
      <c r="S8" s="71">
        <v>66</v>
      </c>
      <c r="T8" s="71">
        <v>66</v>
      </c>
      <c r="U8" s="71">
        <v>67</v>
      </c>
      <c r="V8" s="71">
        <v>68</v>
      </c>
      <c r="W8" s="71">
        <v>68</v>
      </c>
      <c r="X8" s="71">
        <v>68</v>
      </c>
      <c r="Y8" s="71">
        <v>66</v>
      </c>
      <c r="Z8" s="71">
        <v>65</v>
      </c>
      <c r="AA8" s="71">
        <v>65</v>
      </c>
      <c r="AB8" s="71">
        <v>65</v>
      </c>
      <c r="AC8" s="71">
        <v>65</v>
      </c>
      <c r="AD8" s="71">
        <v>63</v>
      </c>
      <c r="AE8" s="71">
        <v>61</v>
      </c>
      <c r="AF8" s="71">
        <v>61</v>
      </c>
      <c r="AG8" s="71">
        <v>60</v>
      </c>
      <c r="AH8" s="71">
        <v>59</v>
      </c>
      <c r="AI8" s="71">
        <v>60</v>
      </c>
      <c r="AJ8" s="71">
        <v>59</v>
      </c>
      <c r="AK8" s="71">
        <v>59</v>
      </c>
      <c r="AL8" s="71">
        <v>61</v>
      </c>
      <c r="AM8" s="71">
        <v>61</v>
      </c>
      <c r="AN8" s="71">
        <v>62</v>
      </c>
      <c r="AO8" s="71">
        <v>61</v>
      </c>
      <c r="AP8" s="71">
        <v>61</v>
      </c>
      <c r="AQ8" s="71">
        <v>64</v>
      </c>
      <c r="AR8" s="71">
        <v>64</v>
      </c>
      <c r="AS8" s="71">
        <v>64</v>
      </c>
      <c r="AT8" s="71">
        <v>66</v>
      </c>
      <c r="AU8" s="71">
        <v>68</v>
      </c>
      <c r="AV8" s="71">
        <v>70</v>
      </c>
      <c r="AW8" s="71">
        <v>72</v>
      </c>
      <c r="AX8" s="71">
        <v>71</v>
      </c>
      <c r="AY8" s="71">
        <v>73</v>
      </c>
      <c r="AZ8" s="71">
        <v>74</v>
      </c>
      <c r="BA8" s="71">
        <v>76</v>
      </c>
      <c r="BB8" s="71">
        <v>75</v>
      </c>
      <c r="BC8" s="71">
        <v>75</v>
      </c>
      <c r="BD8" s="71">
        <v>80</v>
      </c>
      <c r="BE8" s="71">
        <v>82</v>
      </c>
      <c r="BF8" s="71">
        <v>88</v>
      </c>
      <c r="BG8" s="71">
        <v>89</v>
      </c>
      <c r="BH8" s="71">
        <v>87</v>
      </c>
      <c r="BI8" s="71">
        <v>87</v>
      </c>
      <c r="BJ8" s="71">
        <v>88</v>
      </c>
      <c r="BK8" s="71">
        <v>87</v>
      </c>
      <c r="BL8" s="71">
        <v>86</v>
      </c>
      <c r="BM8" s="71">
        <v>86</v>
      </c>
      <c r="BN8" s="71">
        <v>88</v>
      </c>
      <c r="BO8" s="71">
        <v>90</v>
      </c>
      <c r="BP8" s="71">
        <v>86</v>
      </c>
      <c r="BQ8" s="71">
        <v>86</v>
      </c>
      <c r="BR8" s="71">
        <v>81</v>
      </c>
      <c r="BS8" s="71">
        <v>77</v>
      </c>
      <c r="BT8" s="71">
        <v>78</v>
      </c>
      <c r="BU8" s="71">
        <v>76</v>
      </c>
      <c r="BV8" s="71">
        <v>76</v>
      </c>
      <c r="BW8" s="549">
        <v>75</v>
      </c>
      <c r="BX8" s="549">
        <v>75</v>
      </c>
      <c r="BY8" s="549">
        <v>76</v>
      </c>
      <c r="BZ8" s="549">
        <v>78</v>
      </c>
      <c r="CA8" s="549">
        <v>81</v>
      </c>
      <c r="CB8" s="549">
        <v>80</v>
      </c>
      <c r="CC8" s="549">
        <v>81</v>
      </c>
      <c r="CD8" s="549">
        <v>84</v>
      </c>
      <c r="CE8" s="549">
        <v>87</v>
      </c>
      <c r="CF8" s="549">
        <v>89</v>
      </c>
      <c r="CG8" s="549">
        <v>93</v>
      </c>
      <c r="CH8" s="549">
        <v>93</v>
      </c>
    </row>
    <row r="9" spans="1:86" x14ac:dyDescent="0.2">
      <c r="A9" s="616"/>
      <c r="B9" s="71" t="s">
        <v>67</v>
      </c>
      <c r="C9" s="71">
        <v>97</v>
      </c>
      <c r="D9" s="71">
        <v>101</v>
      </c>
      <c r="E9" s="71">
        <v>106</v>
      </c>
      <c r="F9" s="71">
        <v>110</v>
      </c>
      <c r="G9" s="71">
        <v>114</v>
      </c>
      <c r="H9" s="71">
        <v>114</v>
      </c>
      <c r="I9" s="71">
        <v>116</v>
      </c>
      <c r="J9" s="71">
        <v>116</v>
      </c>
      <c r="K9" s="71">
        <v>119</v>
      </c>
      <c r="L9" s="71">
        <v>122</v>
      </c>
      <c r="M9" s="71">
        <v>124</v>
      </c>
      <c r="N9" s="71">
        <v>127</v>
      </c>
      <c r="O9" s="71">
        <v>129</v>
      </c>
      <c r="P9" s="71">
        <v>129</v>
      </c>
      <c r="Q9" s="71">
        <v>127</v>
      </c>
      <c r="R9" s="71">
        <v>132</v>
      </c>
      <c r="S9" s="71">
        <v>133</v>
      </c>
      <c r="T9" s="71">
        <v>135</v>
      </c>
      <c r="U9" s="71">
        <v>137</v>
      </c>
      <c r="V9" s="71">
        <v>139</v>
      </c>
      <c r="W9" s="71">
        <v>139</v>
      </c>
      <c r="X9" s="71">
        <v>137</v>
      </c>
      <c r="Y9" s="71">
        <v>133</v>
      </c>
      <c r="Z9" s="71">
        <v>132</v>
      </c>
      <c r="AA9" s="71">
        <v>131</v>
      </c>
      <c r="AB9" s="71">
        <v>131</v>
      </c>
      <c r="AC9" s="71">
        <v>132</v>
      </c>
      <c r="AD9" s="71">
        <v>130</v>
      </c>
      <c r="AE9" s="71">
        <v>128</v>
      </c>
      <c r="AF9" s="71">
        <v>129</v>
      </c>
      <c r="AG9" s="71">
        <v>129</v>
      </c>
      <c r="AH9" s="71">
        <v>127</v>
      </c>
      <c r="AI9" s="71">
        <v>127</v>
      </c>
      <c r="AJ9" s="71">
        <v>127</v>
      </c>
      <c r="AK9" s="71">
        <v>127</v>
      </c>
      <c r="AL9" s="71">
        <v>129</v>
      </c>
      <c r="AM9" s="71">
        <v>130</v>
      </c>
      <c r="AN9" s="71">
        <v>133</v>
      </c>
      <c r="AO9" s="71">
        <v>135</v>
      </c>
      <c r="AP9" s="71">
        <v>137</v>
      </c>
      <c r="AQ9" s="71">
        <v>139</v>
      </c>
      <c r="AR9" s="71">
        <v>141</v>
      </c>
      <c r="AS9" s="71">
        <v>142</v>
      </c>
      <c r="AT9" s="71">
        <v>144</v>
      </c>
      <c r="AU9" s="71">
        <v>149</v>
      </c>
      <c r="AV9" s="71">
        <v>155</v>
      </c>
      <c r="AW9" s="71">
        <v>159</v>
      </c>
      <c r="AX9" s="71">
        <v>161</v>
      </c>
      <c r="AY9" s="71">
        <v>164</v>
      </c>
      <c r="AZ9" s="71">
        <v>165</v>
      </c>
      <c r="BA9" s="71">
        <v>166</v>
      </c>
      <c r="BB9" s="71">
        <v>163</v>
      </c>
      <c r="BC9" s="71">
        <v>164</v>
      </c>
      <c r="BD9" s="71">
        <v>171</v>
      </c>
      <c r="BE9" s="71">
        <v>173</v>
      </c>
      <c r="BF9" s="71">
        <v>180</v>
      </c>
      <c r="BG9" s="71">
        <v>181</v>
      </c>
      <c r="BH9" s="71">
        <v>177</v>
      </c>
      <c r="BI9" s="71">
        <v>179</v>
      </c>
      <c r="BJ9" s="71">
        <v>179</v>
      </c>
      <c r="BK9" s="71">
        <v>177</v>
      </c>
      <c r="BL9" s="71">
        <v>173</v>
      </c>
      <c r="BM9" s="71">
        <v>174</v>
      </c>
      <c r="BN9" s="71">
        <v>176</v>
      </c>
      <c r="BO9" s="71">
        <v>178</v>
      </c>
      <c r="BP9" s="71">
        <v>175</v>
      </c>
      <c r="BQ9" s="71">
        <v>176</v>
      </c>
      <c r="BR9" s="71">
        <v>169</v>
      </c>
      <c r="BS9" s="71">
        <v>162</v>
      </c>
      <c r="BT9" s="71">
        <v>165</v>
      </c>
      <c r="BU9" s="71">
        <v>163</v>
      </c>
      <c r="BV9" s="71">
        <v>162</v>
      </c>
      <c r="BW9" s="549">
        <v>162</v>
      </c>
      <c r="BX9" s="549">
        <v>165</v>
      </c>
      <c r="BY9" s="549">
        <v>167</v>
      </c>
      <c r="BZ9" s="549">
        <v>172</v>
      </c>
      <c r="CA9" s="549">
        <v>178</v>
      </c>
      <c r="CB9" s="549">
        <v>174</v>
      </c>
      <c r="CC9" s="549">
        <v>173</v>
      </c>
      <c r="CD9" s="549">
        <v>178</v>
      </c>
      <c r="CE9" s="549">
        <v>185</v>
      </c>
      <c r="CF9" s="549">
        <v>186</v>
      </c>
      <c r="CG9" s="549">
        <v>192</v>
      </c>
      <c r="CH9" s="549">
        <v>193</v>
      </c>
    </row>
    <row r="10" spans="1:86" x14ac:dyDescent="0.2">
      <c r="A10" s="616" t="s">
        <v>64</v>
      </c>
      <c r="B10" s="71" t="s">
        <v>65</v>
      </c>
      <c r="C10" s="71">
        <v>84</v>
      </c>
      <c r="D10" s="71">
        <v>86</v>
      </c>
      <c r="E10" s="71">
        <v>87</v>
      </c>
      <c r="F10" s="71">
        <v>91</v>
      </c>
      <c r="G10" s="71">
        <v>94</v>
      </c>
      <c r="H10" s="71">
        <v>96</v>
      </c>
      <c r="I10" s="71">
        <v>97</v>
      </c>
      <c r="J10" s="71">
        <v>97</v>
      </c>
      <c r="K10" s="71">
        <v>100</v>
      </c>
      <c r="L10" s="71">
        <v>103</v>
      </c>
      <c r="M10" s="71">
        <v>104</v>
      </c>
      <c r="N10" s="71">
        <v>105</v>
      </c>
      <c r="O10" s="71">
        <v>106</v>
      </c>
      <c r="P10" s="71">
        <v>105</v>
      </c>
      <c r="Q10" s="71">
        <v>105</v>
      </c>
      <c r="R10" s="71">
        <v>106</v>
      </c>
      <c r="S10" s="71">
        <v>104</v>
      </c>
      <c r="T10" s="71">
        <v>103</v>
      </c>
      <c r="U10" s="71">
        <v>103</v>
      </c>
      <c r="V10" s="71">
        <v>102</v>
      </c>
      <c r="W10" s="71">
        <v>100</v>
      </c>
      <c r="X10" s="71">
        <v>98</v>
      </c>
      <c r="Y10" s="71">
        <v>97</v>
      </c>
      <c r="Z10" s="71">
        <v>99</v>
      </c>
      <c r="AA10" s="71">
        <v>99</v>
      </c>
      <c r="AB10" s="71">
        <v>99</v>
      </c>
      <c r="AC10" s="71">
        <v>99</v>
      </c>
      <c r="AD10" s="71">
        <v>97</v>
      </c>
      <c r="AE10" s="71">
        <v>95</v>
      </c>
      <c r="AF10" s="71">
        <v>95</v>
      </c>
      <c r="AG10" s="71">
        <v>94</v>
      </c>
      <c r="AH10" s="71">
        <v>95</v>
      </c>
      <c r="AI10" s="71">
        <v>94</v>
      </c>
      <c r="AJ10" s="71">
        <v>93</v>
      </c>
      <c r="AK10" s="71">
        <v>92</v>
      </c>
      <c r="AL10" s="71">
        <v>90</v>
      </c>
      <c r="AM10" s="71">
        <v>90</v>
      </c>
      <c r="AN10" s="71">
        <v>91</v>
      </c>
      <c r="AO10" s="71">
        <v>91</v>
      </c>
      <c r="AP10" s="71">
        <v>91</v>
      </c>
      <c r="AQ10" s="71">
        <v>90</v>
      </c>
      <c r="AR10" s="71">
        <v>91</v>
      </c>
      <c r="AS10" s="71">
        <v>93</v>
      </c>
      <c r="AT10" s="71">
        <v>92</v>
      </c>
      <c r="AU10" s="71">
        <v>95</v>
      </c>
      <c r="AV10" s="71">
        <v>96</v>
      </c>
      <c r="AW10" s="71">
        <v>96</v>
      </c>
      <c r="AX10" s="71">
        <v>97</v>
      </c>
      <c r="AY10" s="71">
        <v>96</v>
      </c>
      <c r="AZ10" s="71">
        <v>94</v>
      </c>
      <c r="BA10" s="71">
        <v>93</v>
      </c>
      <c r="BB10" s="71">
        <v>93</v>
      </c>
      <c r="BC10" s="71">
        <v>96</v>
      </c>
      <c r="BD10" s="71">
        <v>95</v>
      </c>
      <c r="BE10" s="71">
        <v>97</v>
      </c>
      <c r="BF10" s="71">
        <v>102</v>
      </c>
      <c r="BG10" s="71">
        <v>100</v>
      </c>
      <c r="BH10" s="71">
        <v>102</v>
      </c>
      <c r="BI10" s="71">
        <v>101</v>
      </c>
      <c r="BJ10" s="71">
        <v>104</v>
      </c>
      <c r="BK10" s="71">
        <v>104</v>
      </c>
      <c r="BL10" s="71">
        <v>102</v>
      </c>
      <c r="BM10" s="71">
        <v>104</v>
      </c>
      <c r="BN10" s="71">
        <v>105</v>
      </c>
      <c r="BO10" s="71">
        <v>106</v>
      </c>
      <c r="BP10" s="71">
        <v>109</v>
      </c>
      <c r="BQ10" s="71">
        <v>108</v>
      </c>
      <c r="BR10" s="71">
        <v>106</v>
      </c>
      <c r="BS10" s="71">
        <v>110</v>
      </c>
      <c r="BT10" s="71">
        <v>114</v>
      </c>
      <c r="BU10" s="71">
        <v>117</v>
      </c>
      <c r="BV10" s="71">
        <v>114</v>
      </c>
      <c r="BW10" s="549">
        <v>117</v>
      </c>
      <c r="BX10" s="549">
        <v>121</v>
      </c>
      <c r="BY10" s="549">
        <v>123</v>
      </c>
      <c r="BZ10" s="549">
        <v>124</v>
      </c>
      <c r="CA10" s="549">
        <v>128</v>
      </c>
      <c r="CB10" s="549">
        <v>130</v>
      </c>
      <c r="CC10" s="549">
        <v>129</v>
      </c>
      <c r="CD10" s="549">
        <v>129</v>
      </c>
      <c r="CE10" s="549">
        <v>130</v>
      </c>
      <c r="CF10" s="549">
        <v>130</v>
      </c>
      <c r="CG10" s="549">
        <v>133</v>
      </c>
      <c r="CH10" s="549">
        <v>134</v>
      </c>
    </row>
    <row r="11" spans="1:86" x14ac:dyDescent="0.2">
      <c r="A11" s="616"/>
      <c r="B11" s="71" t="s">
        <v>66</v>
      </c>
      <c r="C11" s="71">
        <v>59</v>
      </c>
      <c r="D11" s="71">
        <v>60</v>
      </c>
      <c r="E11" s="71">
        <v>61</v>
      </c>
      <c r="F11" s="71">
        <v>63</v>
      </c>
      <c r="G11" s="71">
        <v>64</v>
      </c>
      <c r="H11" s="71">
        <v>65</v>
      </c>
      <c r="I11" s="71">
        <v>66</v>
      </c>
      <c r="J11" s="71">
        <v>65</v>
      </c>
      <c r="K11" s="71">
        <v>66</v>
      </c>
      <c r="L11" s="71">
        <v>67</v>
      </c>
      <c r="M11" s="71">
        <v>66</v>
      </c>
      <c r="N11" s="71">
        <v>68</v>
      </c>
      <c r="O11" s="71">
        <v>69</v>
      </c>
      <c r="P11" s="71">
        <v>68</v>
      </c>
      <c r="Q11" s="71">
        <v>68</v>
      </c>
      <c r="R11" s="71">
        <v>69</v>
      </c>
      <c r="S11" s="71">
        <v>68</v>
      </c>
      <c r="T11" s="71">
        <v>67</v>
      </c>
      <c r="U11" s="71">
        <v>67</v>
      </c>
      <c r="V11" s="71">
        <v>67</v>
      </c>
      <c r="W11" s="71">
        <v>67</v>
      </c>
      <c r="X11" s="71">
        <v>68</v>
      </c>
      <c r="Y11" s="71">
        <v>68</v>
      </c>
      <c r="Z11" s="71">
        <v>67</v>
      </c>
      <c r="AA11" s="71">
        <v>65</v>
      </c>
      <c r="AB11" s="71">
        <v>65</v>
      </c>
      <c r="AC11" s="71">
        <v>64</v>
      </c>
      <c r="AD11" s="71">
        <v>63</v>
      </c>
      <c r="AE11" s="71">
        <v>64</v>
      </c>
      <c r="AF11" s="71">
        <v>64</v>
      </c>
      <c r="AG11" s="71">
        <v>64</v>
      </c>
      <c r="AH11" s="71">
        <v>65</v>
      </c>
      <c r="AI11" s="71">
        <v>66</v>
      </c>
      <c r="AJ11" s="71">
        <v>67</v>
      </c>
      <c r="AK11" s="71">
        <v>68</v>
      </c>
      <c r="AL11" s="71">
        <v>70</v>
      </c>
      <c r="AM11" s="71">
        <v>71</v>
      </c>
      <c r="AN11" s="71">
        <v>72</v>
      </c>
      <c r="AO11" s="71">
        <v>73</v>
      </c>
      <c r="AP11" s="71">
        <v>74</v>
      </c>
      <c r="AQ11" s="71">
        <v>74</v>
      </c>
      <c r="AR11" s="71">
        <v>76</v>
      </c>
      <c r="AS11" s="71">
        <v>76</v>
      </c>
      <c r="AT11" s="71">
        <v>76</v>
      </c>
      <c r="AU11" s="71">
        <v>76</v>
      </c>
      <c r="AV11" s="71">
        <v>77</v>
      </c>
      <c r="AW11" s="71">
        <v>78</v>
      </c>
      <c r="AX11" s="71">
        <v>77</v>
      </c>
      <c r="AY11" s="71">
        <v>78</v>
      </c>
      <c r="AZ11" s="71">
        <v>78</v>
      </c>
      <c r="BA11" s="71">
        <v>79</v>
      </c>
      <c r="BB11" s="71">
        <v>79</v>
      </c>
      <c r="BC11" s="71">
        <v>80</v>
      </c>
      <c r="BD11" s="71">
        <v>78</v>
      </c>
      <c r="BE11" s="71">
        <v>77</v>
      </c>
      <c r="BF11" s="71">
        <v>75</v>
      </c>
      <c r="BG11" s="71">
        <v>76</v>
      </c>
      <c r="BH11" s="71">
        <v>75</v>
      </c>
      <c r="BI11" s="71">
        <v>74</v>
      </c>
      <c r="BJ11" s="71">
        <v>74</v>
      </c>
      <c r="BK11" s="71">
        <v>74</v>
      </c>
      <c r="BL11" s="71">
        <v>74</v>
      </c>
      <c r="BM11" s="71">
        <v>74</v>
      </c>
      <c r="BN11" s="71">
        <v>75</v>
      </c>
      <c r="BO11" s="71">
        <v>77</v>
      </c>
      <c r="BP11" s="71">
        <v>78</v>
      </c>
      <c r="BQ11" s="71">
        <v>80</v>
      </c>
      <c r="BR11" s="71">
        <v>83</v>
      </c>
      <c r="BS11" s="71">
        <v>84</v>
      </c>
      <c r="BT11" s="71">
        <v>86</v>
      </c>
      <c r="BU11" s="71">
        <v>89</v>
      </c>
      <c r="BV11" s="71">
        <v>89</v>
      </c>
      <c r="BW11" s="549">
        <v>88</v>
      </c>
      <c r="BX11" s="549">
        <v>87</v>
      </c>
      <c r="BY11" s="549">
        <v>88</v>
      </c>
      <c r="BZ11" s="549">
        <v>90</v>
      </c>
      <c r="CA11" s="549">
        <v>94</v>
      </c>
      <c r="CB11" s="549">
        <v>95</v>
      </c>
      <c r="CC11" s="549">
        <v>94</v>
      </c>
      <c r="CD11" s="549">
        <v>94</v>
      </c>
      <c r="CE11" s="549">
        <v>96</v>
      </c>
      <c r="CF11" s="549">
        <v>98</v>
      </c>
      <c r="CG11" s="549">
        <v>99</v>
      </c>
      <c r="CH11" s="549">
        <v>100</v>
      </c>
    </row>
    <row r="12" spans="1:86" x14ac:dyDescent="0.2">
      <c r="A12" s="616"/>
      <c r="B12" s="71" t="s">
        <v>67</v>
      </c>
      <c r="C12" s="71">
        <v>143</v>
      </c>
      <c r="D12" s="71">
        <v>146</v>
      </c>
      <c r="E12" s="71">
        <v>148</v>
      </c>
      <c r="F12" s="71">
        <v>154</v>
      </c>
      <c r="G12" s="71">
        <v>158</v>
      </c>
      <c r="H12" s="71">
        <v>162</v>
      </c>
      <c r="I12" s="71">
        <v>163</v>
      </c>
      <c r="J12" s="71">
        <v>162</v>
      </c>
      <c r="K12" s="71">
        <v>166</v>
      </c>
      <c r="L12" s="71">
        <v>171</v>
      </c>
      <c r="M12" s="71">
        <v>171</v>
      </c>
      <c r="N12" s="71">
        <v>173</v>
      </c>
      <c r="O12" s="71">
        <v>175</v>
      </c>
      <c r="P12" s="71">
        <v>174</v>
      </c>
      <c r="Q12" s="71">
        <v>174</v>
      </c>
      <c r="R12" s="71">
        <v>176</v>
      </c>
      <c r="S12" s="71">
        <v>173</v>
      </c>
      <c r="T12" s="71">
        <v>170</v>
      </c>
      <c r="U12" s="71">
        <v>171</v>
      </c>
      <c r="V12" s="71">
        <v>170</v>
      </c>
      <c r="W12" s="71">
        <v>167</v>
      </c>
      <c r="X12" s="71">
        <v>166</v>
      </c>
      <c r="Y12" s="71">
        <v>165</v>
      </c>
      <c r="Z12" s="71">
        <v>166</v>
      </c>
      <c r="AA12" s="71">
        <v>165</v>
      </c>
      <c r="AB12" s="71">
        <v>164</v>
      </c>
      <c r="AC12" s="71">
        <v>164</v>
      </c>
      <c r="AD12" s="71">
        <v>161</v>
      </c>
      <c r="AE12" s="71">
        <v>159</v>
      </c>
      <c r="AF12" s="71">
        <v>159</v>
      </c>
      <c r="AG12" s="71">
        <v>158</v>
      </c>
      <c r="AH12" s="71">
        <v>161</v>
      </c>
      <c r="AI12" s="71">
        <v>161</v>
      </c>
      <c r="AJ12" s="71">
        <v>160</v>
      </c>
      <c r="AK12" s="71">
        <v>160</v>
      </c>
      <c r="AL12" s="71">
        <v>160</v>
      </c>
      <c r="AM12" s="71">
        <v>161</v>
      </c>
      <c r="AN12" s="71">
        <v>164</v>
      </c>
      <c r="AO12" s="71">
        <v>165</v>
      </c>
      <c r="AP12" s="71">
        <v>165</v>
      </c>
      <c r="AQ12" s="71">
        <v>165</v>
      </c>
      <c r="AR12" s="71">
        <v>168</v>
      </c>
      <c r="AS12" s="71">
        <v>169</v>
      </c>
      <c r="AT12" s="71">
        <v>169</v>
      </c>
      <c r="AU12" s="71">
        <v>171</v>
      </c>
      <c r="AV12" s="71">
        <v>173</v>
      </c>
      <c r="AW12" s="71">
        <v>174</v>
      </c>
      <c r="AX12" s="71">
        <v>175</v>
      </c>
      <c r="AY12" s="71">
        <v>175</v>
      </c>
      <c r="AZ12" s="71">
        <v>173</v>
      </c>
      <c r="BA12" s="71">
        <v>172</v>
      </c>
      <c r="BB12" s="71">
        <v>173</v>
      </c>
      <c r="BC12" s="71">
        <v>176</v>
      </c>
      <c r="BD12" s="71">
        <v>174</v>
      </c>
      <c r="BE12" s="71">
        <v>174</v>
      </c>
      <c r="BF12" s="71">
        <v>177</v>
      </c>
      <c r="BG12" s="71">
        <v>176</v>
      </c>
      <c r="BH12" s="71">
        <v>177</v>
      </c>
      <c r="BI12" s="71">
        <v>175</v>
      </c>
      <c r="BJ12" s="71">
        <v>178</v>
      </c>
      <c r="BK12" s="71">
        <v>179</v>
      </c>
      <c r="BL12" s="71">
        <v>176</v>
      </c>
      <c r="BM12" s="71">
        <v>179</v>
      </c>
      <c r="BN12" s="71">
        <v>180</v>
      </c>
      <c r="BO12" s="71">
        <v>183</v>
      </c>
      <c r="BP12" s="71">
        <v>188</v>
      </c>
      <c r="BQ12" s="71">
        <v>189</v>
      </c>
      <c r="BR12" s="71">
        <v>190</v>
      </c>
      <c r="BS12" s="71">
        <v>195</v>
      </c>
      <c r="BT12" s="71">
        <v>200</v>
      </c>
      <c r="BU12" s="71">
        <v>207</v>
      </c>
      <c r="BV12" s="71">
        <v>204</v>
      </c>
      <c r="BW12" s="549">
        <v>205</v>
      </c>
      <c r="BX12" s="549">
        <v>209</v>
      </c>
      <c r="BY12" s="549">
        <v>212</v>
      </c>
      <c r="BZ12" s="549">
        <v>215</v>
      </c>
      <c r="CA12" s="549">
        <v>222</v>
      </c>
      <c r="CB12" s="549">
        <v>225</v>
      </c>
      <c r="CC12" s="549">
        <v>224</v>
      </c>
      <c r="CD12" s="549">
        <v>224</v>
      </c>
      <c r="CE12" s="549">
        <v>227</v>
      </c>
      <c r="CF12" s="549">
        <v>229</v>
      </c>
      <c r="CG12" s="549">
        <v>233</v>
      </c>
      <c r="CH12" s="549">
        <v>235</v>
      </c>
    </row>
    <row r="13" spans="1:86" x14ac:dyDescent="0.2">
      <c r="A13" s="76"/>
      <c r="B13" s="70"/>
      <c r="L13" s="50"/>
      <c r="BV13">
        <f>CH6/BV6</f>
        <v>1.1955056179775281</v>
      </c>
    </row>
    <row r="14" spans="1:86" x14ac:dyDescent="0.2">
      <c r="A14" s="73"/>
      <c r="B14" s="70"/>
      <c r="L14" s="50"/>
    </row>
    <row r="15" spans="1:86" x14ac:dyDescent="0.2">
      <c r="A15" s="73"/>
      <c r="B15" s="70"/>
      <c r="L15" s="50"/>
    </row>
    <row r="16" spans="1:86" x14ac:dyDescent="0.2">
      <c r="A16" s="73"/>
      <c r="B16" s="70"/>
      <c r="C16" s="24"/>
      <c r="D16" s="24"/>
      <c r="E16" s="24"/>
      <c r="F16" s="24"/>
      <c r="G16" s="24"/>
      <c r="H16" s="24"/>
      <c r="I16" s="24"/>
      <c r="J16" s="24"/>
      <c r="K16" s="24"/>
      <c r="L16" s="24"/>
    </row>
    <row r="17" spans="1:13" x14ac:dyDescent="0.2">
      <c r="A17" s="72"/>
      <c r="B17" s="70"/>
      <c r="L17" s="50"/>
    </row>
    <row r="18" spans="1:13" x14ac:dyDescent="0.2">
      <c r="A18" s="73"/>
      <c r="B18" s="70"/>
      <c r="L18" s="50"/>
    </row>
    <row r="19" spans="1:13" x14ac:dyDescent="0.2">
      <c r="A19" s="73"/>
      <c r="B19" s="70"/>
      <c r="L19" s="50"/>
    </row>
    <row r="20" spans="1:13" x14ac:dyDescent="0.2">
      <c r="A20" s="73"/>
      <c r="B20" s="70"/>
      <c r="C20" s="24"/>
      <c r="D20" s="24"/>
      <c r="E20" s="24"/>
      <c r="L20" s="50"/>
    </row>
    <row r="21" spans="1:13" x14ac:dyDescent="0.2">
      <c r="A21" s="72"/>
      <c r="B21" s="70"/>
      <c r="L21" s="50"/>
    </row>
    <row r="22" spans="1:13" x14ac:dyDescent="0.2">
      <c r="A22" s="72"/>
      <c r="B22" s="70"/>
      <c r="C22" s="5"/>
      <c r="D22" s="5"/>
      <c r="E22" s="5"/>
      <c r="F22" s="5"/>
      <c r="G22" s="5"/>
      <c r="H22" s="5"/>
      <c r="I22" s="5"/>
      <c r="J22" s="5"/>
      <c r="K22" s="5"/>
      <c r="L22" s="50"/>
      <c r="M22" s="51"/>
    </row>
    <row r="23" spans="1:13" x14ac:dyDescent="0.2">
      <c r="A23" s="72"/>
      <c r="B23" s="70"/>
      <c r="I23" s="5"/>
      <c r="J23" s="5"/>
      <c r="K23" s="5"/>
      <c r="L23" s="50"/>
      <c r="M23" s="51"/>
    </row>
    <row r="24" spans="1:13" x14ac:dyDescent="0.2">
      <c r="A24" s="72"/>
      <c r="B24" s="70"/>
      <c r="C24" s="24"/>
      <c r="D24" s="24"/>
      <c r="E24" s="24"/>
      <c r="F24" s="24"/>
      <c r="G24" s="24"/>
      <c r="H24" s="24"/>
      <c r="I24" s="24"/>
      <c r="J24" s="24"/>
      <c r="K24" s="24"/>
      <c r="L24" s="24"/>
      <c r="M24" s="51"/>
    </row>
    <row r="25" spans="1:13" x14ac:dyDescent="0.2">
      <c r="A25" s="4"/>
      <c r="B25" s="3"/>
      <c r="C25" s="24"/>
      <c r="D25" s="24"/>
      <c r="E25" s="24"/>
      <c r="F25" s="24"/>
      <c r="G25" s="24"/>
      <c r="H25" s="24"/>
      <c r="I25" s="24"/>
      <c r="J25" s="24"/>
      <c r="K25" s="24"/>
    </row>
    <row r="26" spans="1:13" x14ac:dyDescent="0.2">
      <c r="A26" s="4"/>
      <c r="B26" s="4"/>
      <c r="D26" s="522"/>
      <c r="E26" s="522"/>
      <c r="F26" s="39"/>
      <c r="G26" s="39"/>
      <c r="H26" s="522"/>
      <c r="I26" s="522"/>
      <c r="J26" s="522"/>
      <c r="K26" s="35"/>
      <c r="L26" s="35"/>
    </row>
    <row r="32" spans="1:13" x14ac:dyDescent="0.2">
      <c r="A32" s="40"/>
    </row>
  </sheetData>
  <mergeCells count="13">
    <mergeCell ref="BC1:BH1"/>
    <mergeCell ref="BI1:BN1"/>
    <mergeCell ref="A10:A12"/>
    <mergeCell ref="M1:R1"/>
    <mergeCell ref="S1:X1"/>
    <mergeCell ref="Y1:AD1"/>
    <mergeCell ref="AK1:AP1"/>
    <mergeCell ref="AE1:AJ1"/>
    <mergeCell ref="A4:A6"/>
    <mergeCell ref="A7:A9"/>
    <mergeCell ref="A1:L1"/>
    <mergeCell ref="AQ1:AV1"/>
    <mergeCell ref="AW1:BB1"/>
  </mergeCells>
  <pageMargins left="0.7" right="0.7" top="0.75" bottom="0.75" header="0.3" footer="0.3"/>
  <pageSetup paperSize="9" scale="77" orientation="portrait" r:id="rId1"/>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32"/>
  <sheetViews>
    <sheetView workbookViewId="0">
      <pane xSplit="1" topLeftCell="D1" activePane="topRight" state="frozen"/>
      <selection sqref="A1:XFD1048576"/>
      <selection pane="topRight" activeCell="A30" sqref="A30"/>
    </sheetView>
  </sheetViews>
  <sheetFormatPr defaultColWidth="9.140625" defaultRowHeight="12.75" x14ac:dyDescent="0.2"/>
  <cols>
    <col min="1" max="1" width="40.7109375" style="132" customWidth="1"/>
    <col min="2" max="2" width="8.28515625" style="132" customWidth="1"/>
    <col min="3" max="11" width="10" style="132" bestFit="1" customWidth="1"/>
    <col min="12" max="12" width="14.85546875" style="132" customWidth="1"/>
    <col min="13" max="13" width="10" style="132" bestFit="1" customWidth="1"/>
    <col min="14" max="14" width="15" style="132" customWidth="1"/>
    <col min="15" max="16384" width="9.140625" style="132"/>
  </cols>
  <sheetData>
    <row r="1" spans="1:18" ht="24.75" customHeight="1" x14ac:dyDescent="0.2">
      <c r="A1" s="557" t="s">
        <v>153</v>
      </c>
      <c r="B1" s="557"/>
      <c r="C1" s="557"/>
      <c r="D1" s="557"/>
      <c r="E1" s="557"/>
      <c r="F1" s="557"/>
      <c r="G1" s="557"/>
      <c r="H1" s="557"/>
      <c r="I1" s="557"/>
      <c r="J1" s="557"/>
      <c r="K1" s="557"/>
      <c r="L1" s="557"/>
      <c r="M1" s="557"/>
      <c r="N1" s="557"/>
      <c r="O1" s="557"/>
      <c r="P1" s="557"/>
      <c r="Q1" s="557"/>
    </row>
    <row r="2" spans="1:18" ht="12.75" customHeight="1" x14ac:dyDescent="0.2">
      <c r="A2" s="130" t="s">
        <v>154</v>
      </c>
      <c r="B2" s="130"/>
      <c r="C2" s="130"/>
      <c r="D2" s="130"/>
      <c r="E2" s="130"/>
      <c r="F2" s="130"/>
      <c r="G2" s="130"/>
      <c r="H2" s="130"/>
      <c r="I2" s="130"/>
      <c r="J2" s="130"/>
      <c r="K2" s="130"/>
      <c r="L2" s="560"/>
      <c r="M2" s="561"/>
      <c r="N2" s="561"/>
      <c r="O2" s="147"/>
      <c r="P2" s="147"/>
      <c r="Q2" s="147"/>
    </row>
    <row r="3" spans="1:18" ht="12.75" customHeight="1" x14ac:dyDescent="0.2">
      <c r="A3" s="130" t="s">
        <v>155</v>
      </c>
      <c r="B3" s="562" t="s">
        <v>156</v>
      </c>
      <c r="C3" s="563"/>
      <c r="D3" s="563"/>
      <c r="E3" s="563"/>
      <c r="F3" s="564"/>
      <c r="G3" s="562" t="s">
        <v>157</v>
      </c>
      <c r="H3" s="564"/>
      <c r="I3" s="564"/>
      <c r="J3" s="564"/>
      <c r="K3" s="564"/>
      <c r="L3" s="564"/>
      <c r="M3" s="564"/>
      <c r="N3" s="564"/>
      <c r="O3" s="147"/>
      <c r="P3" s="624">
        <v>41799</v>
      </c>
      <c r="Q3" s="147"/>
    </row>
    <row r="4" spans="1:18" x14ac:dyDescent="0.2">
      <c r="A4" s="565" t="s">
        <v>158</v>
      </c>
      <c r="B4" s="565"/>
      <c r="C4" s="565"/>
      <c r="D4" s="565"/>
      <c r="E4" s="565"/>
      <c r="F4" s="565"/>
      <c r="G4" s="565"/>
      <c r="H4" s="565"/>
      <c r="I4" s="565"/>
      <c r="J4" s="565"/>
      <c r="K4" s="565"/>
      <c r="L4" s="148"/>
      <c r="M4" s="148"/>
      <c r="N4" s="148"/>
      <c r="O4" s="148"/>
      <c r="P4" s="148"/>
      <c r="Q4" s="148"/>
    </row>
    <row r="5" spans="1:18" s="149" customFormat="1" ht="16.5" customHeight="1" x14ac:dyDescent="0.2">
      <c r="A5" s="126" t="s">
        <v>159</v>
      </c>
      <c r="B5" s="126"/>
      <c r="C5" s="126">
        <v>1998</v>
      </c>
      <c r="D5" s="126">
        <v>1999</v>
      </c>
      <c r="E5" s="126">
        <v>2000</v>
      </c>
      <c r="F5" s="126">
        <v>2001</v>
      </c>
      <c r="G5" s="126">
        <v>2002</v>
      </c>
      <c r="H5" s="126">
        <v>2003</v>
      </c>
      <c r="I5" s="126">
        <v>2004</v>
      </c>
      <c r="J5" s="126">
        <v>2005</v>
      </c>
      <c r="K5" s="126">
        <v>2006</v>
      </c>
      <c r="L5" s="126">
        <v>2007</v>
      </c>
      <c r="M5" s="126">
        <v>2008</v>
      </c>
      <c r="N5" s="126">
        <v>2009</v>
      </c>
      <c r="O5" s="126">
        <v>2010</v>
      </c>
      <c r="P5" s="126">
        <v>2011</v>
      </c>
      <c r="Q5" s="126">
        <v>2012</v>
      </c>
    </row>
    <row r="6" spans="1:18" s="156" customFormat="1" ht="11.25" x14ac:dyDescent="0.2">
      <c r="A6" s="523" t="s">
        <v>160</v>
      </c>
      <c r="B6" s="150"/>
      <c r="C6" s="151">
        <v>176.60581790700002</v>
      </c>
      <c r="D6" s="151">
        <v>177.45580612360001</v>
      </c>
      <c r="E6" s="151">
        <v>175.03681441699999</v>
      </c>
      <c r="F6" s="151">
        <v>174.71739361039999</v>
      </c>
      <c r="G6" s="151">
        <v>174.32314142600001</v>
      </c>
      <c r="H6" s="151">
        <v>176.35714255860003</v>
      </c>
      <c r="I6" s="151">
        <v>177.10918039779997</v>
      </c>
      <c r="J6" s="152">
        <v>176.47714988549995</v>
      </c>
      <c r="K6" s="153">
        <v>176.46182453010002</v>
      </c>
      <c r="L6" s="152">
        <v>179.16778308919999</v>
      </c>
      <c r="M6" s="152">
        <v>180.62996389199998</v>
      </c>
      <c r="N6" s="154">
        <v>170.8</v>
      </c>
      <c r="O6" s="154">
        <v>182.02117179400003</v>
      </c>
      <c r="P6" s="155">
        <v>178.96992306599157</v>
      </c>
      <c r="Q6" s="625">
        <v>187.69342347561908</v>
      </c>
    </row>
    <row r="7" spans="1:18" s="156" customFormat="1" ht="11.25" x14ac:dyDescent="0.2">
      <c r="A7" s="523" t="s">
        <v>161</v>
      </c>
      <c r="B7" s="150"/>
      <c r="C7" s="151">
        <v>3.5170669039348281</v>
      </c>
      <c r="D7" s="151">
        <v>3.9364379785124179</v>
      </c>
      <c r="E7" s="151">
        <v>3.9589474850286313</v>
      </c>
      <c r="F7" s="153">
        <v>3.8871612201031134</v>
      </c>
      <c r="G7" s="151">
        <v>3.5566044541982502</v>
      </c>
      <c r="H7" s="151">
        <v>3.5338580610562138</v>
      </c>
      <c r="I7" s="151">
        <v>3.6149371952298486</v>
      </c>
      <c r="J7" s="153">
        <v>3.7414391084749883</v>
      </c>
      <c r="K7" s="153">
        <v>3.7952726465409752</v>
      </c>
      <c r="L7" s="152">
        <v>3.7323814284137034</v>
      </c>
      <c r="M7" s="152">
        <v>3.8</v>
      </c>
      <c r="N7" s="154">
        <v>3.5</v>
      </c>
      <c r="O7" s="154">
        <v>3.6737604347451649</v>
      </c>
      <c r="P7" s="155">
        <v>3.6715991283784257</v>
      </c>
      <c r="Q7" s="625">
        <v>3.1180939405065708</v>
      </c>
    </row>
    <row r="8" spans="1:18" x14ac:dyDescent="0.2">
      <c r="A8" s="523" t="s">
        <v>162</v>
      </c>
      <c r="B8" s="150"/>
      <c r="C8" s="151">
        <v>4.3656778100882843</v>
      </c>
      <c r="D8" s="151">
        <v>4.5432560277233911</v>
      </c>
      <c r="E8" s="151">
        <v>4.9326044474186492</v>
      </c>
      <c r="F8" s="153">
        <v>5.0667416789919182</v>
      </c>
      <c r="G8" s="151">
        <v>5.1642502919278606</v>
      </c>
      <c r="H8" s="151">
        <v>5.2242728519921053</v>
      </c>
      <c r="I8" s="151">
        <v>5.3809201394028392</v>
      </c>
      <c r="J8" s="151">
        <v>5.2886004404128713</v>
      </c>
      <c r="K8" s="153">
        <v>5.2484780748127138</v>
      </c>
      <c r="L8" s="151">
        <v>5.620127806515602</v>
      </c>
      <c r="M8" s="151">
        <v>5.6</v>
      </c>
      <c r="N8" s="154">
        <v>4.9000000000000004</v>
      </c>
      <c r="O8" s="154">
        <v>5.5</v>
      </c>
      <c r="P8" s="155">
        <v>5.7150144979369273</v>
      </c>
      <c r="Q8" s="625">
        <v>5.5875264961200948</v>
      </c>
    </row>
    <row r="9" spans="1:18" x14ac:dyDescent="0.2">
      <c r="A9" s="523" t="s">
        <v>163</v>
      </c>
      <c r="B9" s="150"/>
      <c r="C9" s="151">
        <v>6.4955600205488587E-2</v>
      </c>
      <c r="D9" s="151">
        <v>6.7273496843910763E-2</v>
      </c>
      <c r="E9" s="151">
        <v>8.2525474168163873E-2</v>
      </c>
      <c r="F9" s="153">
        <v>8.3600911684475934E-2</v>
      </c>
      <c r="G9" s="151">
        <v>9.4658400427354919E-2</v>
      </c>
      <c r="H9" s="151">
        <v>8.4436669056995428E-2</v>
      </c>
      <c r="I9" s="151">
        <v>3.6073112922000002E-2</v>
      </c>
      <c r="J9" s="157">
        <v>2.7592958862E-2</v>
      </c>
      <c r="K9" s="153">
        <v>2.8188635832000004E-2</v>
      </c>
      <c r="L9" s="151">
        <v>2.5182408761999998E-2</v>
      </c>
      <c r="M9" s="151">
        <v>2.5182408761999998E-2</v>
      </c>
      <c r="N9" s="157">
        <v>2.5182408761999998E-2</v>
      </c>
      <c r="O9" s="154">
        <v>2.7144025045199999E-2</v>
      </c>
      <c r="P9" s="155">
        <v>2.92410424404E-2</v>
      </c>
      <c r="Q9" s="625">
        <v>2.2495848770556E-2</v>
      </c>
    </row>
    <row r="10" spans="1:18" x14ac:dyDescent="0.2">
      <c r="A10" s="553" t="s">
        <v>164</v>
      </c>
      <c r="B10" s="566"/>
      <c r="C10" s="151">
        <v>1.4510067363555745</v>
      </c>
      <c r="D10" s="151">
        <v>1.8688927804799398</v>
      </c>
      <c r="E10" s="151">
        <v>2.2106081322835207</v>
      </c>
      <c r="F10" s="153">
        <v>1.8163765472639488</v>
      </c>
      <c r="G10" s="151">
        <v>2.018500368862516</v>
      </c>
      <c r="H10" s="151">
        <v>2.1884682858447575</v>
      </c>
      <c r="I10" s="151">
        <v>2.2242569498636628</v>
      </c>
      <c r="J10" s="151">
        <v>1.967136382436842</v>
      </c>
      <c r="K10" s="153">
        <v>2.4150583745727041</v>
      </c>
      <c r="L10" s="151">
        <v>2</v>
      </c>
      <c r="M10" s="151">
        <v>2.1</v>
      </c>
      <c r="N10" s="154">
        <v>2.1</v>
      </c>
      <c r="O10" s="154">
        <v>3.3984973752473455</v>
      </c>
      <c r="P10" s="155">
        <v>2.8714193172596132</v>
      </c>
      <c r="Q10" s="625">
        <v>2.0393847497831792</v>
      </c>
    </row>
    <row r="11" spans="1:18" ht="14.25" customHeight="1" x14ac:dyDescent="0.2">
      <c r="A11" s="558" t="s">
        <v>165</v>
      </c>
      <c r="B11" s="559"/>
      <c r="C11" s="151">
        <v>186.1</v>
      </c>
      <c r="D11" s="151">
        <v>188</v>
      </c>
      <c r="E11" s="151">
        <v>186.3</v>
      </c>
      <c r="F11" s="153">
        <v>185.7</v>
      </c>
      <c r="G11" s="151">
        <v>185.3</v>
      </c>
      <c r="H11" s="151">
        <v>187.5</v>
      </c>
      <c r="I11" s="153">
        <v>188.4</v>
      </c>
      <c r="J11" s="151">
        <v>187.6</v>
      </c>
      <c r="K11" s="153">
        <v>187.94882226185842</v>
      </c>
      <c r="L11" s="151">
        <v>190.5</v>
      </c>
      <c r="M11" s="151">
        <v>192.16993104366901</v>
      </c>
      <c r="N11" s="154">
        <v>181.3</v>
      </c>
      <c r="O11" s="154">
        <v>194.62057362903775</v>
      </c>
      <c r="P11" s="155">
        <v>191.25719705200692</v>
      </c>
      <c r="Q11" s="626">
        <v>198.46092451079949</v>
      </c>
    </row>
    <row r="12" spans="1:18" ht="13.5" customHeight="1" x14ac:dyDescent="0.2">
      <c r="A12" s="523" t="s">
        <v>166</v>
      </c>
      <c r="B12" s="523"/>
      <c r="C12" s="151">
        <v>1570.051037255176</v>
      </c>
      <c r="D12" s="151">
        <v>1545.0134510754392</v>
      </c>
      <c r="E12" s="151">
        <v>1553.045626996025</v>
      </c>
      <c r="F12" s="151">
        <v>1547.2051957282899</v>
      </c>
      <c r="G12" s="151">
        <v>1556.4740505038076</v>
      </c>
      <c r="H12" s="151">
        <v>1593.8981210135416</v>
      </c>
      <c r="I12" s="151">
        <v>1598.5450534344463</v>
      </c>
      <c r="J12" s="151">
        <v>1636.9139528436526</v>
      </c>
      <c r="K12" s="151">
        <v>1617.7681501719421</v>
      </c>
      <c r="L12" s="151">
        <v>1609.7567633905455</v>
      </c>
      <c r="M12" s="151">
        <v>1618.9</v>
      </c>
      <c r="N12" s="154">
        <v>1532.6</v>
      </c>
      <c r="O12" s="154">
        <v>1702.6051631174146</v>
      </c>
      <c r="P12" s="155">
        <v>1582.2598103957801</v>
      </c>
      <c r="Q12" s="626">
        <v>1555.95400819717</v>
      </c>
    </row>
    <row r="13" spans="1:18" ht="23.25" customHeight="1" x14ac:dyDescent="0.2">
      <c r="A13" s="553" t="s">
        <v>167</v>
      </c>
      <c r="B13" s="554"/>
      <c r="C13" s="151">
        <v>1867.4652126964972</v>
      </c>
      <c r="D13" s="151">
        <v>1802.4325814012245</v>
      </c>
      <c r="E13" s="151">
        <v>1826.3720017340506</v>
      </c>
      <c r="F13" s="151">
        <v>1815.3837051008477</v>
      </c>
      <c r="G13" s="151">
        <v>2457.8250810729323</v>
      </c>
      <c r="H13" s="151">
        <v>1941.3066966995736</v>
      </c>
      <c r="I13" s="151">
        <v>1960.981944221779</v>
      </c>
      <c r="J13" s="152">
        <f t="shared" ref="J13:M13" si="0">J12+J14</f>
        <v>2008.316574879171</v>
      </c>
      <c r="K13" s="152">
        <f t="shared" si="0"/>
        <v>2020.5681501719421</v>
      </c>
      <c r="L13" s="152">
        <f t="shared" si="0"/>
        <v>2055.9329244804526</v>
      </c>
      <c r="M13" s="152">
        <f t="shared" si="0"/>
        <v>2074.4</v>
      </c>
      <c r="N13" s="154">
        <f>N12+N14</f>
        <v>1880</v>
      </c>
      <c r="O13" s="154">
        <v>2020.7190726901906</v>
      </c>
      <c r="P13" s="155">
        <v>1955.7267692928499</v>
      </c>
      <c r="Q13" s="626">
        <v>1855.5831414285201</v>
      </c>
    </row>
    <row r="14" spans="1:18" ht="26.25" customHeight="1" x14ac:dyDescent="0.2">
      <c r="A14" s="553" t="s">
        <v>168</v>
      </c>
      <c r="B14" s="554"/>
      <c r="C14" s="151">
        <f t="shared" ref="C14:H14" si="1">C13-C12</f>
        <v>297.41417544132128</v>
      </c>
      <c r="D14" s="151">
        <f t="shared" si="1"/>
        <v>257.41913032578532</v>
      </c>
      <c r="E14" s="151">
        <f t="shared" si="1"/>
        <v>273.32637473802561</v>
      </c>
      <c r="F14" s="151">
        <f t="shared" si="1"/>
        <v>268.17850937255776</v>
      </c>
      <c r="G14" s="151">
        <f t="shared" si="1"/>
        <v>901.35103056912476</v>
      </c>
      <c r="H14" s="151">
        <f t="shared" si="1"/>
        <v>347.40857568603201</v>
      </c>
      <c r="I14" s="151">
        <f>I13-I12</f>
        <v>362.43689078733269</v>
      </c>
      <c r="J14" s="151">
        <v>371.40262203551833</v>
      </c>
      <c r="K14" s="151">
        <v>402.8</v>
      </c>
      <c r="L14" s="151">
        <v>446.17616108990717</v>
      </c>
      <c r="M14" s="151">
        <v>455.5</v>
      </c>
      <c r="N14" s="157">
        <v>347.4</v>
      </c>
      <c r="O14" s="154">
        <v>318.11390957277604</v>
      </c>
      <c r="P14" s="155">
        <v>373.46695889707001</v>
      </c>
      <c r="Q14" s="626">
        <v>299.62913323135041</v>
      </c>
    </row>
    <row r="15" spans="1:18" ht="12.75" customHeight="1" x14ac:dyDescent="0.2">
      <c r="A15" s="158" t="s">
        <v>169</v>
      </c>
      <c r="B15" s="159"/>
      <c r="D15" s="159">
        <v>1999</v>
      </c>
      <c r="E15" s="159">
        <v>2000</v>
      </c>
      <c r="F15" s="159">
        <v>2001</v>
      </c>
      <c r="G15" s="159">
        <v>2002</v>
      </c>
      <c r="H15" s="159">
        <v>2003</v>
      </c>
      <c r="I15" s="159">
        <v>2004</v>
      </c>
      <c r="J15" s="159">
        <v>2005</v>
      </c>
      <c r="K15" s="159">
        <v>2006</v>
      </c>
      <c r="L15" s="159">
        <v>2007</v>
      </c>
      <c r="M15" s="159">
        <v>2008</v>
      </c>
      <c r="N15" s="159">
        <v>2009</v>
      </c>
      <c r="O15" s="159">
        <v>2010</v>
      </c>
      <c r="P15" s="159">
        <v>2011</v>
      </c>
      <c r="Q15" s="159">
        <v>2012</v>
      </c>
      <c r="R15" s="159">
        <v>2013</v>
      </c>
    </row>
    <row r="16" spans="1:18" x14ac:dyDescent="0.2">
      <c r="A16" s="523" t="s">
        <v>160</v>
      </c>
      <c r="B16" s="150"/>
      <c r="D16" s="160">
        <f t="shared" ref="D16:Q24" si="2">100*(D6-C6)/C6</f>
        <v>0.48129117527011317</v>
      </c>
      <c r="E16" s="160">
        <f t="shared" si="2"/>
        <v>-1.3631516259970493</v>
      </c>
      <c r="F16" s="160">
        <f t="shared" si="2"/>
        <v>-0.1824877855917893</v>
      </c>
      <c r="G16" s="160">
        <f t="shared" si="2"/>
        <v>-0.22565136547259065</v>
      </c>
      <c r="H16" s="160">
        <f t="shared" si="2"/>
        <v>1.1667992648373977</v>
      </c>
      <c r="I16" s="160">
        <f t="shared" si="2"/>
        <v>0.42642890913820258</v>
      </c>
      <c r="J16" s="160">
        <f t="shared" si="2"/>
        <v>-0.35685926098265125</v>
      </c>
      <c r="K16" s="160">
        <f t="shared" si="2"/>
        <v>-8.6840451638532067E-3</v>
      </c>
      <c r="L16" s="160">
        <f t="shared" si="2"/>
        <v>1.5334526696103605</v>
      </c>
      <c r="M16" s="160">
        <f t="shared" si="2"/>
        <v>0.81609582793801405</v>
      </c>
      <c r="N16" s="161">
        <f t="shared" si="2"/>
        <v>-5.4420449853366391</v>
      </c>
      <c r="O16" s="161">
        <f t="shared" si="2"/>
        <v>6.5697727131147623</v>
      </c>
      <c r="P16" s="161">
        <f t="shared" si="2"/>
        <v>-1.6763152868072231</v>
      </c>
      <c r="Q16" s="161">
        <f t="shared" si="2"/>
        <v>4.8742829298814101</v>
      </c>
    </row>
    <row r="17" spans="1:18" x14ac:dyDescent="0.2">
      <c r="A17" s="523" t="s">
        <v>161</v>
      </c>
      <c r="B17" s="150"/>
      <c r="D17" s="160">
        <f t="shared" si="2"/>
        <v>11.923886750872024</v>
      </c>
      <c r="E17" s="160">
        <f t="shared" si="2"/>
        <v>0.57182423904770019</v>
      </c>
      <c r="F17" s="160">
        <f t="shared" si="2"/>
        <v>-1.8132664097462439</v>
      </c>
      <c r="G17" s="160">
        <f t="shared" si="2"/>
        <v>-8.5038090057940678</v>
      </c>
      <c r="H17" s="160">
        <f t="shared" si="2"/>
        <v>-0.6395536370423861</v>
      </c>
      <c r="I17" s="160">
        <f t="shared" si="2"/>
        <v>2.2943517473761101</v>
      </c>
      <c r="J17" s="160">
        <f t="shared" si="2"/>
        <v>3.4994221590368828</v>
      </c>
      <c r="K17" s="160">
        <f t="shared" si="2"/>
        <v>1.438845762424541</v>
      </c>
      <c r="L17" s="160">
        <f t="shared" si="2"/>
        <v>-1.6570935472736354</v>
      </c>
      <c r="M17" s="160">
        <f t="shared" si="2"/>
        <v>1.8116736695647688</v>
      </c>
      <c r="N17" s="161">
        <f t="shared" si="2"/>
        <v>-7.8947368421052593</v>
      </c>
      <c r="O17" s="161">
        <f t="shared" si="2"/>
        <v>4.964583849861854</v>
      </c>
      <c r="P17" s="161">
        <f t="shared" si="2"/>
        <v>-5.883090106524843E-2</v>
      </c>
      <c r="Q17" s="161">
        <f t="shared" si="2"/>
        <v>-15.075316463437344</v>
      </c>
    </row>
    <row r="18" spans="1:18" x14ac:dyDescent="0.2">
      <c r="A18" s="523" t="s">
        <v>162</v>
      </c>
      <c r="B18" s="150"/>
      <c r="D18" s="160">
        <f t="shared" si="2"/>
        <v>4.0675978704785773</v>
      </c>
      <c r="E18" s="160">
        <f t="shared" si="2"/>
        <v>8.5698102268376708</v>
      </c>
      <c r="F18" s="160">
        <f t="shared" si="2"/>
        <v>2.7193997208405025</v>
      </c>
      <c r="G18" s="160">
        <f t="shared" si="2"/>
        <v>1.9244836053165975</v>
      </c>
      <c r="H18" s="160">
        <f t="shared" si="2"/>
        <v>1.1622705459893157</v>
      </c>
      <c r="I18" s="160">
        <f t="shared" si="2"/>
        <v>2.9984514945654408</v>
      </c>
      <c r="J18" s="160">
        <f t="shared" si="2"/>
        <v>-1.7156861019723915</v>
      </c>
      <c r="K18" s="160">
        <f t="shared" si="2"/>
        <v>-0.75865753240804845</v>
      </c>
      <c r="L18" s="160">
        <f t="shared" si="2"/>
        <v>7.0810952509532985</v>
      </c>
      <c r="M18" s="160">
        <f t="shared" si="2"/>
        <v>-0.35813787886224707</v>
      </c>
      <c r="N18" s="161">
        <f t="shared" si="2"/>
        <v>-12.499999999999988</v>
      </c>
      <c r="O18" s="161">
        <f t="shared" si="2"/>
        <v>12.244897959183666</v>
      </c>
      <c r="P18" s="161">
        <f t="shared" si="2"/>
        <v>3.9093545079441325</v>
      </c>
      <c r="Q18" s="161">
        <f t="shared" si="2"/>
        <v>-2.2307555276168523</v>
      </c>
    </row>
    <row r="19" spans="1:18" x14ac:dyDescent="0.2">
      <c r="A19" s="523" t="s">
        <v>163</v>
      </c>
      <c r="B19" s="150"/>
      <c r="D19" s="160">
        <f t="shared" si="2"/>
        <v>3.5684323308374566</v>
      </c>
      <c r="E19" s="160">
        <f t="shared" si="2"/>
        <v>22.671598831321397</v>
      </c>
      <c r="F19" s="160">
        <f t="shared" si="2"/>
        <v>1.3031582395038648</v>
      </c>
      <c r="G19" s="160">
        <f t="shared" si="2"/>
        <v>13.226516936336566</v>
      </c>
      <c r="H19" s="160">
        <f t="shared" si="2"/>
        <v>-10.798546483155611</v>
      </c>
      <c r="I19" s="160">
        <f t="shared" si="2"/>
        <v>-57.277906240415099</v>
      </c>
      <c r="J19" s="160">
        <f t="shared" si="2"/>
        <v>-23.508240273958137</v>
      </c>
      <c r="K19" s="160">
        <f t="shared" si="2"/>
        <v>2.1588006309114895</v>
      </c>
      <c r="L19" s="160">
        <f t="shared" si="2"/>
        <v>-10.664677382462434</v>
      </c>
      <c r="M19" s="160">
        <f t="shared" si="2"/>
        <v>0</v>
      </c>
      <c r="N19" s="161">
        <f t="shared" si="2"/>
        <v>0</v>
      </c>
      <c r="O19" s="161">
        <f t="shared" si="2"/>
        <v>7.7896292675546608</v>
      </c>
      <c r="P19" s="161">
        <f t="shared" si="2"/>
        <v>7.7255211476855976</v>
      </c>
      <c r="Q19" s="161">
        <f t="shared" si="2"/>
        <v>-23.067555418355084</v>
      </c>
    </row>
    <row r="20" spans="1:18" ht="12.75" customHeight="1" x14ac:dyDescent="0.2">
      <c r="A20" s="553" t="s">
        <v>164</v>
      </c>
      <c r="B20" s="553"/>
      <c r="D20" s="160">
        <f t="shared" si="2"/>
        <v>28.799731500485656</v>
      </c>
      <c r="E20" s="160">
        <f t="shared" si="2"/>
        <v>18.284374329694128</v>
      </c>
      <c r="F20" s="160">
        <f t="shared" si="2"/>
        <v>-17.83362592683206</v>
      </c>
      <c r="G20" s="160">
        <f t="shared" si="2"/>
        <v>11.127859028076042</v>
      </c>
      <c r="H20" s="160">
        <f t="shared" si="2"/>
        <v>8.4205046282960705</v>
      </c>
      <c r="I20" s="160">
        <f t="shared" si="2"/>
        <v>1.6353293420055561</v>
      </c>
      <c r="J20" s="160">
        <f t="shared" si="2"/>
        <v>-11.559841026576594</v>
      </c>
      <c r="K20" s="160">
        <f t="shared" si="2"/>
        <v>22.770256100951528</v>
      </c>
      <c r="L20" s="160">
        <f t="shared" si="2"/>
        <v>-17.186266756228626</v>
      </c>
      <c r="M20" s="160">
        <f t="shared" si="2"/>
        <v>5.0000000000000044</v>
      </c>
      <c r="N20" s="161">
        <f t="shared" si="2"/>
        <v>0</v>
      </c>
      <c r="O20" s="161">
        <f t="shared" si="2"/>
        <v>61.833208345111679</v>
      </c>
      <c r="P20" s="161">
        <f t="shared" si="2"/>
        <v>-15.509150068105354</v>
      </c>
      <c r="Q20" s="161">
        <f t="shared" si="2"/>
        <v>-28.976421607085239</v>
      </c>
    </row>
    <row r="21" spans="1:18" x14ac:dyDescent="0.2">
      <c r="A21" s="558" t="s">
        <v>165</v>
      </c>
      <c r="B21" s="558" t="s">
        <v>165</v>
      </c>
      <c r="D21" s="160">
        <f t="shared" si="2"/>
        <v>1.0209564750134368</v>
      </c>
      <c r="E21" s="160">
        <f t="shared" si="2"/>
        <v>-0.90425531914893009</v>
      </c>
      <c r="F21" s="160">
        <f t="shared" si="2"/>
        <v>-0.32206119162642122</v>
      </c>
      <c r="G21" s="160">
        <f t="shared" si="2"/>
        <v>-0.21540118470650366</v>
      </c>
      <c r="H21" s="160">
        <f t="shared" si="2"/>
        <v>1.1872638963842355</v>
      </c>
      <c r="I21" s="160">
        <f t="shared" si="2"/>
        <v>0.48000000000000304</v>
      </c>
      <c r="J21" s="160">
        <f t="shared" si="2"/>
        <v>-0.42462845010616312</v>
      </c>
      <c r="K21" s="160">
        <f t="shared" si="2"/>
        <v>0.18593937199276667</v>
      </c>
      <c r="L21" s="160">
        <f t="shared" si="2"/>
        <v>1.3573789436079382</v>
      </c>
      <c r="M21" s="160">
        <f t="shared" si="2"/>
        <v>0.87660422239843039</v>
      </c>
      <c r="N21" s="161">
        <f t="shared" si="2"/>
        <v>-5.6564161649196292</v>
      </c>
      <c r="O21" s="161">
        <f t="shared" si="2"/>
        <v>7.3472551732144176</v>
      </c>
      <c r="P21" s="161">
        <f t="shared" si="2"/>
        <v>-1.7281711354122802</v>
      </c>
      <c r="Q21" s="161">
        <f t="shared" si="2"/>
        <v>3.7665131403309875</v>
      </c>
    </row>
    <row r="22" spans="1:18" x14ac:dyDescent="0.2">
      <c r="A22" s="523" t="s">
        <v>166</v>
      </c>
      <c r="B22" s="523"/>
      <c r="D22" s="160">
        <f t="shared" si="2"/>
        <v>-1.5946988719238351</v>
      </c>
      <c r="E22" s="160">
        <f t="shared" si="2"/>
        <v>0.51987741045198332</v>
      </c>
      <c r="F22" s="160">
        <f t="shared" si="2"/>
        <v>-0.37606308315821507</v>
      </c>
      <c r="G22" s="160">
        <f t="shared" si="2"/>
        <v>0.59907081498357218</v>
      </c>
      <c r="H22" s="160">
        <f t="shared" si="2"/>
        <v>2.4044133917697148</v>
      </c>
      <c r="I22" s="160">
        <f t="shared" si="2"/>
        <v>0.29154513451272362</v>
      </c>
      <c r="J22" s="160">
        <f t="shared" si="2"/>
        <v>2.4002388501200742</v>
      </c>
      <c r="K22" s="160">
        <f t="shared" si="2"/>
        <v>-1.1696279232301945</v>
      </c>
      <c r="L22" s="160">
        <f t="shared" si="2"/>
        <v>-0.49521229482389778</v>
      </c>
      <c r="M22" s="160">
        <f t="shared" si="2"/>
        <v>0.56798870595807571</v>
      </c>
      <c r="N22" s="161">
        <f t="shared" si="2"/>
        <v>-5.3307801593674826</v>
      </c>
      <c r="O22" s="161">
        <f t="shared" si="2"/>
        <v>11.092598402545653</v>
      </c>
      <c r="P22" s="161">
        <f t="shared" si="2"/>
        <v>-7.0683065768041073</v>
      </c>
      <c r="Q22" s="161">
        <f t="shared" si="2"/>
        <v>-1.6625463167158403</v>
      </c>
    </row>
    <row r="23" spans="1:18" ht="24" customHeight="1" x14ac:dyDescent="0.2">
      <c r="A23" s="553" t="s">
        <v>167</v>
      </c>
      <c r="B23" s="553" t="s">
        <v>0</v>
      </c>
      <c r="D23" s="160">
        <f t="shared" si="2"/>
        <v>-3.4824012170684493</v>
      </c>
      <c r="E23" s="160">
        <f t="shared" si="2"/>
        <v>1.3281728581612422</v>
      </c>
      <c r="F23" s="160">
        <f t="shared" si="2"/>
        <v>-0.60164613905437048</v>
      </c>
      <c r="G23" s="160">
        <f t="shared" si="2"/>
        <v>35.388737607755267</v>
      </c>
      <c r="H23" s="160">
        <f t="shared" si="2"/>
        <v>-21.015262166170068</v>
      </c>
      <c r="I23" s="160">
        <f t="shared" si="2"/>
        <v>1.0135053650026233</v>
      </c>
      <c r="J23" s="160">
        <f t="shared" si="2"/>
        <v>2.4138228705709373</v>
      </c>
      <c r="K23" s="160">
        <f t="shared" si="2"/>
        <v>0.61004203450883887</v>
      </c>
      <c r="L23" s="160">
        <f t="shared" si="2"/>
        <v>1.7502391248471925</v>
      </c>
      <c r="M23" s="160">
        <f t="shared" si="2"/>
        <v>0.89823336645159546</v>
      </c>
      <c r="N23" s="161">
        <f t="shared" si="2"/>
        <v>-9.3713844967219462</v>
      </c>
      <c r="O23" s="161">
        <f t="shared" si="2"/>
        <v>7.4850570579888629</v>
      </c>
      <c r="P23" s="161">
        <f t="shared" si="2"/>
        <v>-3.2162958362547758</v>
      </c>
      <c r="Q23" s="161">
        <f t="shared" si="2"/>
        <v>-5.120532655005773</v>
      </c>
    </row>
    <row r="24" spans="1:18" ht="27.75" customHeight="1" x14ac:dyDescent="0.2">
      <c r="A24" s="553" t="s">
        <v>168</v>
      </c>
      <c r="B24" s="554"/>
      <c r="D24" s="160">
        <f t="shared" si="2"/>
        <v>-13.447592084738018</v>
      </c>
      <c r="E24" s="160">
        <f t="shared" si="2"/>
        <v>6.1795113642518906</v>
      </c>
      <c r="F24" s="160">
        <f t="shared" si="2"/>
        <v>-1.883413326065555</v>
      </c>
      <c r="G24" s="160">
        <f t="shared" si="2"/>
        <v>236.10114124281074</v>
      </c>
      <c r="H24" s="160">
        <f t="shared" si="2"/>
        <v>-61.456905921916601</v>
      </c>
      <c r="I24" s="160">
        <f t="shared" si="2"/>
        <v>4.3258330833152518</v>
      </c>
      <c r="J24" s="160">
        <f t="shared" si="2"/>
        <v>2.4737358354192689</v>
      </c>
      <c r="K24" s="160">
        <f t="shared" si="2"/>
        <v>8.4537308305483769</v>
      </c>
      <c r="L24" s="160">
        <f t="shared" si="2"/>
        <v>10.76865965489254</v>
      </c>
      <c r="M24" s="160">
        <f t="shared" si="2"/>
        <v>2.089721442606169</v>
      </c>
      <c r="N24" s="161">
        <f t="shared" si="2"/>
        <v>-23.732162458836449</v>
      </c>
      <c r="O24" s="161">
        <f t="shared" si="2"/>
        <v>-8.4300778431847849</v>
      </c>
      <c r="P24" s="161">
        <f t="shared" si="2"/>
        <v>17.400386358028985</v>
      </c>
      <c r="Q24" s="161">
        <f t="shared" si="2"/>
        <v>-19.770912501544696</v>
      </c>
    </row>
    <row r="25" spans="1:18" s="162" customFormat="1" ht="27.75" customHeight="1" x14ac:dyDescent="0.2">
      <c r="A25" s="555" t="s">
        <v>170</v>
      </c>
      <c r="B25" s="556"/>
      <c r="C25" s="556"/>
      <c r="D25" s="556"/>
      <c r="E25" s="556"/>
      <c r="F25" s="556"/>
      <c r="G25" s="556"/>
      <c r="H25" s="556"/>
      <c r="I25" s="556"/>
      <c r="J25" s="556"/>
      <c r="K25" s="556"/>
      <c r="L25" s="556"/>
      <c r="M25" s="556"/>
      <c r="N25" s="556"/>
      <c r="O25" s="556"/>
      <c r="P25" s="556"/>
      <c r="Q25" s="132"/>
      <c r="R25" s="132"/>
    </row>
    <row r="27" spans="1:18" x14ac:dyDescent="0.2">
      <c r="A27" s="132" t="s">
        <v>171</v>
      </c>
    </row>
    <row r="28" spans="1:18" x14ac:dyDescent="0.2">
      <c r="A28" s="132" t="s">
        <v>172</v>
      </c>
    </row>
    <row r="29" spans="1:18" x14ac:dyDescent="0.2">
      <c r="A29" s="132" t="s">
        <v>173</v>
      </c>
    </row>
    <row r="30" spans="1:18" x14ac:dyDescent="0.2">
      <c r="A30" s="132" t="s">
        <v>174</v>
      </c>
      <c r="C30" s="163"/>
      <c r="D30" s="163"/>
      <c r="E30" s="163"/>
      <c r="F30" s="163"/>
      <c r="G30" s="163"/>
      <c r="H30" s="163"/>
      <c r="I30" s="163"/>
      <c r="J30" s="163"/>
      <c r="K30" s="163"/>
      <c r="L30" s="163"/>
      <c r="M30" s="163"/>
      <c r="N30" s="163"/>
      <c r="O30" s="163"/>
      <c r="P30" s="163"/>
    </row>
    <row r="31" spans="1:18" x14ac:dyDescent="0.2">
      <c r="A31" s="132" t="s">
        <v>175</v>
      </c>
    </row>
    <row r="32" spans="1:18" x14ac:dyDescent="0.2">
      <c r="A32" s="132" t="s">
        <v>176</v>
      </c>
    </row>
  </sheetData>
  <mergeCells count="14">
    <mergeCell ref="A24:B24"/>
    <mergeCell ref="A25:P25"/>
    <mergeCell ref="A11:B11"/>
    <mergeCell ref="A13:B13"/>
    <mergeCell ref="A14:B14"/>
    <mergeCell ref="A20:B20"/>
    <mergeCell ref="A21:B21"/>
    <mergeCell ref="A23:B23"/>
    <mergeCell ref="A1:Q1"/>
    <mergeCell ref="L2:N2"/>
    <mergeCell ref="B3:F3"/>
    <mergeCell ref="G3:N3"/>
    <mergeCell ref="A4:K4"/>
    <mergeCell ref="A10:B10"/>
  </mergeCells>
  <hyperlinks>
    <hyperlink ref="B3" r:id="rId1"/>
    <hyperlink ref="G3" r:id="rId2"/>
  </hyperlinks>
  <pageMargins left="0.75" right="0.75" top="1" bottom="1" header="0.5" footer="0.5"/>
  <pageSetup paperSize="9" orientation="portrait" horizontalDpi="300" verticalDpi="300"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38"/>
  <sheetViews>
    <sheetView topLeftCell="F1" workbookViewId="0">
      <selection activeCell="Q30" sqref="Q30"/>
    </sheetView>
  </sheetViews>
  <sheetFormatPr defaultColWidth="9.140625" defaultRowHeight="12.75" x14ac:dyDescent="0.2"/>
  <cols>
    <col min="1" max="1" width="12.5703125" style="132" customWidth="1"/>
    <col min="2" max="2" width="11.85546875" style="132" customWidth="1"/>
    <col min="3" max="3" width="14.85546875" style="132" customWidth="1"/>
    <col min="4" max="4" width="11.85546875" style="132" customWidth="1"/>
    <col min="5" max="5" width="13.42578125" style="132" customWidth="1"/>
    <col min="6" max="6" width="12.42578125" style="132" customWidth="1"/>
    <col min="7" max="7" width="13" style="132" customWidth="1"/>
    <col min="8" max="8" width="11.85546875" style="132" customWidth="1"/>
    <col min="9" max="9" width="14" style="132" customWidth="1"/>
    <col min="10" max="11" width="11.7109375" style="132" customWidth="1"/>
    <col min="12" max="12" width="16.7109375" style="132" customWidth="1"/>
    <col min="13" max="13" width="18.85546875" style="132" customWidth="1"/>
    <col min="14" max="15" width="10.85546875" style="132" bestFit="1" customWidth="1"/>
    <col min="16" max="16" width="11.28515625" style="132" customWidth="1"/>
    <col min="17" max="17" width="14.7109375" style="132" bestFit="1" customWidth="1"/>
    <col min="18" max="20" width="9.140625" style="132"/>
    <col min="21" max="21" width="28.28515625" style="132" customWidth="1"/>
    <col min="22" max="16384" width="9.140625" style="132"/>
  </cols>
  <sheetData>
    <row r="1" spans="1:24" x14ac:dyDescent="0.2">
      <c r="A1" s="567" t="s">
        <v>177</v>
      </c>
      <c r="B1" s="567"/>
      <c r="C1" s="567"/>
      <c r="D1" s="567"/>
      <c r="E1" s="567"/>
      <c r="F1" s="567"/>
      <c r="G1" s="567"/>
      <c r="H1" s="567"/>
      <c r="I1" s="567"/>
      <c r="J1" s="567"/>
      <c r="K1" s="567"/>
      <c r="L1" s="567"/>
      <c r="M1" s="567"/>
      <c r="N1" s="567"/>
      <c r="O1" s="147"/>
      <c r="P1" s="147"/>
    </row>
    <row r="2" spans="1:24" ht="12.75" customHeight="1" x14ac:dyDescent="0.2">
      <c r="A2" s="567" t="s">
        <v>178</v>
      </c>
      <c r="B2" s="567"/>
      <c r="C2" s="567"/>
      <c r="D2" s="567"/>
      <c r="E2" s="567"/>
      <c r="F2" s="567"/>
      <c r="G2" s="567"/>
      <c r="H2" s="567"/>
      <c r="I2" s="567"/>
      <c r="J2" s="567"/>
      <c r="K2" s="567"/>
      <c r="L2" s="567" t="s">
        <v>179</v>
      </c>
      <c r="M2" s="567"/>
      <c r="N2" s="567"/>
      <c r="O2" s="147"/>
      <c r="P2" s="147"/>
    </row>
    <row r="3" spans="1:24" x14ac:dyDescent="0.2">
      <c r="A3" s="164" t="s">
        <v>155</v>
      </c>
      <c r="B3" s="164" t="s">
        <v>157</v>
      </c>
      <c r="C3" s="164"/>
      <c r="D3" s="164"/>
      <c r="E3" s="164"/>
      <c r="F3" s="165"/>
      <c r="G3" s="164"/>
      <c r="H3" s="164"/>
      <c r="I3" s="164"/>
      <c r="J3" s="164"/>
      <c r="K3" s="164"/>
      <c r="L3" s="164"/>
      <c r="M3" s="164"/>
      <c r="N3" s="166"/>
      <c r="O3" s="147"/>
      <c r="P3" s="147"/>
    </row>
    <row r="4" spans="1:24" s="167" customFormat="1" x14ac:dyDescent="0.2">
      <c r="A4" s="565" t="s">
        <v>180</v>
      </c>
      <c r="B4" s="565"/>
      <c r="C4" s="565"/>
      <c r="D4" s="565"/>
      <c r="E4" s="565"/>
      <c r="F4" s="565"/>
      <c r="G4" s="565"/>
      <c r="H4" s="565"/>
      <c r="I4" s="565"/>
      <c r="J4" s="565"/>
      <c r="K4" s="565"/>
      <c r="L4" s="565"/>
      <c r="M4" s="565"/>
      <c r="N4" s="565"/>
      <c r="O4" s="565"/>
      <c r="P4" s="148"/>
      <c r="Q4" s="180"/>
      <c r="R4" s="180"/>
      <c r="S4" s="180"/>
      <c r="T4" s="180"/>
    </row>
    <row r="5" spans="1:24" s="167" customFormat="1" ht="11.25" x14ac:dyDescent="0.2">
      <c r="A5" s="168" t="s">
        <v>159</v>
      </c>
      <c r="B5" s="169">
        <v>1998</v>
      </c>
      <c r="C5" s="169">
        <v>1999</v>
      </c>
      <c r="D5" s="169">
        <v>2000</v>
      </c>
      <c r="E5" s="169">
        <v>2001</v>
      </c>
      <c r="F5" s="169">
        <v>2002</v>
      </c>
      <c r="G5" s="169">
        <v>2003</v>
      </c>
      <c r="H5" s="169">
        <v>2004</v>
      </c>
      <c r="I5" s="169">
        <v>2005</v>
      </c>
      <c r="J5" s="169">
        <v>2006</v>
      </c>
      <c r="K5" s="169">
        <v>2007</v>
      </c>
      <c r="L5" s="169">
        <v>2008</v>
      </c>
      <c r="M5" s="169">
        <v>2009</v>
      </c>
      <c r="N5" s="169">
        <v>2010</v>
      </c>
      <c r="O5" s="169">
        <v>2011</v>
      </c>
      <c r="P5" s="169">
        <v>2012</v>
      </c>
    </row>
    <row r="6" spans="1:24" s="167" customFormat="1" x14ac:dyDescent="0.2">
      <c r="A6" s="150" t="s">
        <v>181</v>
      </c>
      <c r="B6" s="170">
        <v>176.60581790700002</v>
      </c>
      <c r="C6" s="170">
        <v>177.45580612360001</v>
      </c>
      <c r="D6" s="170">
        <v>175.03681441699999</v>
      </c>
      <c r="E6" s="170">
        <v>174.71739361039999</v>
      </c>
      <c r="F6" s="170">
        <v>174.32314142600001</v>
      </c>
      <c r="G6" s="170">
        <v>176.35714255860003</v>
      </c>
      <c r="H6" s="170">
        <v>177.10918039779997</v>
      </c>
      <c r="I6" s="170">
        <v>176.47714988549995</v>
      </c>
      <c r="J6" s="170">
        <v>176.46182453010002</v>
      </c>
      <c r="K6" s="170">
        <v>179.16778308919999</v>
      </c>
      <c r="L6" s="170">
        <v>180.62996389199998</v>
      </c>
      <c r="M6" s="170">
        <v>170.8</v>
      </c>
      <c r="N6" s="171">
        <v>182.02117179400003</v>
      </c>
      <c r="O6" s="171">
        <v>178.96992306599157</v>
      </c>
      <c r="P6" s="627">
        <v>187.69342347561908</v>
      </c>
    </row>
    <row r="7" spans="1:24" s="167" customFormat="1" x14ac:dyDescent="0.2">
      <c r="A7" s="150" t="s">
        <v>182</v>
      </c>
      <c r="B7" s="170">
        <v>3.5170669039348281</v>
      </c>
      <c r="C7" s="170">
        <v>3.9364379785124179</v>
      </c>
      <c r="D7" s="170">
        <v>3.9589474850286313</v>
      </c>
      <c r="E7" s="170">
        <v>3.8871612201031134</v>
      </c>
      <c r="F7" s="170">
        <v>3.5566044541982502</v>
      </c>
      <c r="G7" s="170">
        <v>3.5338580610562138</v>
      </c>
      <c r="H7" s="170">
        <v>3.6149371952298486</v>
      </c>
      <c r="I7" s="170">
        <v>3.7414391084749883</v>
      </c>
      <c r="J7" s="170">
        <v>3.7952726465409752</v>
      </c>
      <c r="K7" s="170">
        <v>3.7323814284137034</v>
      </c>
      <c r="L7" s="170">
        <v>3.8</v>
      </c>
      <c r="M7" s="170">
        <v>3.5</v>
      </c>
      <c r="N7" s="171">
        <v>3.6737604347451649</v>
      </c>
      <c r="O7" s="171">
        <v>3.6715991283784257</v>
      </c>
      <c r="P7" s="627">
        <v>3.1180939405065708</v>
      </c>
    </row>
    <row r="8" spans="1:24" x14ac:dyDescent="0.2">
      <c r="A8" s="150" t="s">
        <v>183</v>
      </c>
      <c r="B8" s="170">
        <v>4.3656778100882843</v>
      </c>
      <c r="C8" s="170">
        <v>4.5432560277233911</v>
      </c>
      <c r="D8" s="170">
        <v>4.9326044474186492</v>
      </c>
      <c r="E8" s="170">
        <v>5.0667416789919182</v>
      </c>
      <c r="F8" s="170">
        <v>5.1642502919278606</v>
      </c>
      <c r="G8" s="170">
        <v>5.2242728519921053</v>
      </c>
      <c r="H8" s="170">
        <v>5.3809201394028392</v>
      </c>
      <c r="I8" s="170">
        <v>5.2886004404128713</v>
      </c>
      <c r="J8" s="170">
        <v>5.2484780748127138</v>
      </c>
      <c r="K8" s="170">
        <v>5.620127806515602</v>
      </c>
      <c r="L8" s="170">
        <v>5.6</v>
      </c>
      <c r="M8" s="170">
        <v>4.9000000000000004</v>
      </c>
      <c r="N8" s="171">
        <v>5.5</v>
      </c>
      <c r="O8" s="171">
        <v>5.7150144979369273</v>
      </c>
      <c r="P8" s="627">
        <v>5.5875264961200948</v>
      </c>
      <c r="Q8" s="167"/>
      <c r="R8" s="167"/>
      <c r="S8" s="167"/>
      <c r="T8" s="167"/>
      <c r="U8" s="167"/>
      <c r="V8" s="167"/>
      <c r="W8" s="167"/>
      <c r="X8" s="167"/>
    </row>
    <row r="9" spans="1:24" x14ac:dyDescent="0.2">
      <c r="A9" s="523" t="s">
        <v>163</v>
      </c>
      <c r="B9" s="170">
        <v>6.4955600205488587E-2</v>
      </c>
      <c r="C9" s="170">
        <v>6.7273496843910763E-2</v>
      </c>
      <c r="D9" s="170">
        <v>8.2525474168163873E-2</v>
      </c>
      <c r="E9" s="170">
        <v>8.3600911684475934E-2</v>
      </c>
      <c r="F9" s="170">
        <v>9.4658400427354919E-2</v>
      </c>
      <c r="G9" s="170">
        <v>8.4436669056995428E-2</v>
      </c>
      <c r="H9" s="170">
        <v>3.6073112922000002E-2</v>
      </c>
      <c r="I9" s="170">
        <v>2.7592958862E-2</v>
      </c>
      <c r="J9" s="170">
        <v>2.8188635832000004E-2</v>
      </c>
      <c r="K9" s="170">
        <v>2.5182408761999998E-2</v>
      </c>
      <c r="L9" s="170">
        <v>2.5182408761999998E-2</v>
      </c>
      <c r="M9" s="170">
        <v>2.5182408761999998E-2</v>
      </c>
      <c r="N9" s="171">
        <v>2.7144025045199999E-2</v>
      </c>
      <c r="O9" s="171">
        <v>2.92410424404E-2</v>
      </c>
      <c r="P9" s="627">
        <v>2.2495848770556E-2</v>
      </c>
      <c r="Q9" s="167"/>
      <c r="R9" s="167"/>
      <c r="S9" s="167"/>
      <c r="T9" s="167"/>
      <c r="U9" s="167"/>
      <c r="V9" s="167"/>
      <c r="W9" s="167"/>
      <c r="X9" s="167"/>
    </row>
    <row r="10" spans="1:24" x14ac:dyDescent="0.2">
      <c r="A10" s="168" t="s">
        <v>165</v>
      </c>
      <c r="B10" s="170">
        <v>186.1</v>
      </c>
      <c r="C10" s="170">
        <v>188</v>
      </c>
      <c r="D10" s="170">
        <v>186.3</v>
      </c>
      <c r="E10" s="170">
        <v>185.7</v>
      </c>
      <c r="F10" s="170">
        <v>185.3</v>
      </c>
      <c r="G10" s="170">
        <v>187.5</v>
      </c>
      <c r="H10" s="170">
        <v>188.4</v>
      </c>
      <c r="I10" s="170">
        <v>187.6</v>
      </c>
      <c r="J10" s="170">
        <v>187.94882226185842</v>
      </c>
      <c r="K10" s="170">
        <v>190.5</v>
      </c>
      <c r="L10" s="170">
        <v>192.16993104366901</v>
      </c>
      <c r="M10" s="170">
        <v>181.3</v>
      </c>
      <c r="N10" s="171">
        <v>194.62057362903775</v>
      </c>
      <c r="O10" s="171">
        <v>191.25719705200692</v>
      </c>
      <c r="P10" s="627">
        <v>198.46092451079949</v>
      </c>
      <c r="Q10" s="167"/>
      <c r="R10" s="167"/>
      <c r="S10" s="167"/>
      <c r="T10" s="167"/>
      <c r="U10" s="167"/>
      <c r="V10" s="167"/>
      <c r="W10" s="167"/>
      <c r="X10" s="167"/>
    </row>
    <row r="11" spans="1:24" x14ac:dyDescent="0.2">
      <c r="A11" s="162"/>
      <c r="B11" s="162"/>
      <c r="C11" s="162"/>
      <c r="D11" s="162"/>
      <c r="E11" s="162"/>
      <c r="F11" s="162"/>
      <c r="G11" s="162"/>
      <c r="H11" s="162"/>
      <c r="I11" s="162"/>
      <c r="J11" s="162"/>
      <c r="K11" s="162"/>
      <c r="L11" s="162"/>
      <c r="M11" s="162"/>
      <c r="N11" s="162"/>
      <c r="O11" s="167"/>
      <c r="P11" s="167"/>
      <c r="Q11" s="167"/>
      <c r="R11" s="167"/>
      <c r="S11" s="167"/>
      <c r="T11" s="167"/>
      <c r="U11" s="167"/>
      <c r="V11" s="167"/>
      <c r="W11" s="167"/>
      <c r="X11" s="167"/>
    </row>
    <row r="12" spans="1:24" x14ac:dyDescent="0.2">
      <c r="A12" s="565" t="s">
        <v>184</v>
      </c>
      <c r="B12" s="565" t="s">
        <v>185</v>
      </c>
      <c r="C12" s="565"/>
      <c r="D12" s="565"/>
      <c r="E12" s="565"/>
      <c r="F12" s="565"/>
      <c r="G12" s="565"/>
      <c r="H12" s="565"/>
      <c r="I12" s="565"/>
      <c r="J12" s="565"/>
      <c r="K12" s="565"/>
      <c r="L12" s="565"/>
      <c r="M12" s="565"/>
      <c r="N12" s="565"/>
      <c r="O12" s="565"/>
      <c r="P12" s="148"/>
      <c r="Q12" s="167"/>
      <c r="R12" s="167"/>
      <c r="S12" s="167"/>
      <c r="T12" s="167"/>
      <c r="U12" s="167"/>
      <c r="V12" s="167"/>
      <c r="W12" s="167"/>
      <c r="X12" s="167"/>
    </row>
    <row r="13" spans="1:24" x14ac:dyDescent="0.2">
      <c r="A13" s="168" t="s">
        <v>159</v>
      </c>
      <c r="B13" s="169">
        <v>1998</v>
      </c>
      <c r="C13" s="169">
        <v>1999</v>
      </c>
      <c r="D13" s="169">
        <v>2000</v>
      </c>
      <c r="E13" s="169">
        <v>2001</v>
      </c>
      <c r="F13" s="169">
        <v>2002</v>
      </c>
      <c r="G13" s="169">
        <v>2003</v>
      </c>
      <c r="H13" s="169">
        <v>2004</v>
      </c>
      <c r="I13" s="169">
        <v>2005</v>
      </c>
      <c r="J13" s="169">
        <v>2006</v>
      </c>
      <c r="K13" s="169">
        <v>2007</v>
      </c>
      <c r="L13" s="169">
        <v>2008</v>
      </c>
      <c r="M13" s="169">
        <v>2009</v>
      </c>
      <c r="N13" s="169">
        <v>2010</v>
      </c>
      <c r="O13" s="169">
        <v>2011</v>
      </c>
      <c r="P13" s="169">
        <v>2012</v>
      </c>
      <c r="Q13" s="167"/>
      <c r="R13" s="167"/>
      <c r="S13" s="167"/>
      <c r="T13" s="167"/>
      <c r="U13" s="167"/>
      <c r="V13" s="167"/>
      <c r="W13" s="167"/>
      <c r="X13" s="167"/>
    </row>
    <row r="14" spans="1:24" ht="22.5" x14ac:dyDescent="0.2">
      <c r="A14" s="523" t="s">
        <v>162</v>
      </c>
      <c r="B14" s="172">
        <v>3.2558655889999999</v>
      </c>
      <c r="C14" s="172">
        <v>3.4968144369999998</v>
      </c>
      <c r="D14" s="172">
        <v>4.0557251139999995</v>
      </c>
      <c r="E14" s="172">
        <v>4.2183564749999993</v>
      </c>
      <c r="F14" s="172">
        <v>4.4037750600000001</v>
      </c>
      <c r="G14" s="172">
        <v>4.5043632300000001</v>
      </c>
      <c r="H14" s="172">
        <v>4.6877900449999999</v>
      </c>
      <c r="I14" s="172">
        <v>4.5684360679999996</v>
      </c>
      <c r="J14" s="172">
        <v>4.5499837349999996</v>
      </c>
      <c r="K14" s="172">
        <v>4.5973663550000001</v>
      </c>
      <c r="L14" s="172">
        <v>4.5842909250000003</v>
      </c>
      <c r="M14" s="172">
        <v>3.8726576160000001</v>
      </c>
      <c r="N14" s="172">
        <v>4.4169999999999998</v>
      </c>
      <c r="O14" s="172">
        <v>4.4960000000000004</v>
      </c>
      <c r="P14" s="628">
        <v>4.1669600490000001</v>
      </c>
      <c r="Q14" s="167"/>
      <c r="R14" s="629">
        <v>41801</v>
      </c>
      <c r="S14" s="167" t="s">
        <v>417</v>
      </c>
      <c r="T14" s="167"/>
      <c r="U14" s="167"/>
      <c r="V14" s="167" t="s">
        <v>186</v>
      </c>
      <c r="W14" s="167"/>
      <c r="X14" s="167"/>
    </row>
    <row r="15" spans="1:24" x14ac:dyDescent="0.2">
      <c r="A15" s="523" t="s">
        <v>161</v>
      </c>
      <c r="B15" s="172">
        <v>3.7109999999999999</v>
      </c>
      <c r="C15" s="172">
        <v>3.5169999999999999</v>
      </c>
      <c r="D15" s="172">
        <v>3.6190000000000002</v>
      </c>
      <c r="E15" s="172">
        <v>3.3149999999999999</v>
      </c>
      <c r="F15" s="172">
        <v>3.3820000000000001</v>
      </c>
      <c r="G15" s="172">
        <v>3.484</v>
      </c>
      <c r="H15" s="172">
        <v>3.5339999999999998</v>
      </c>
      <c r="I15" s="172">
        <v>3.9409999999999998</v>
      </c>
      <c r="J15" s="172">
        <v>4.0599999999999996</v>
      </c>
      <c r="K15" s="630">
        <v>4.5199999999999996</v>
      </c>
      <c r="L15" s="630">
        <v>4.3899999999999997</v>
      </c>
      <c r="M15" s="630">
        <v>3.15</v>
      </c>
      <c r="N15" s="630">
        <v>3.72</v>
      </c>
      <c r="O15" s="630">
        <v>3.81</v>
      </c>
      <c r="P15" s="631"/>
      <c r="Q15" s="632" t="s">
        <v>418</v>
      </c>
      <c r="R15" s="629">
        <v>41801</v>
      </c>
      <c r="S15" s="633" t="s">
        <v>417</v>
      </c>
      <c r="T15" s="167"/>
      <c r="U15" s="167"/>
      <c r="V15" s="167" t="s">
        <v>187</v>
      </c>
      <c r="W15" s="173" t="s">
        <v>188</v>
      </c>
      <c r="X15" s="167"/>
    </row>
    <row r="16" spans="1:24" x14ac:dyDescent="0.2">
      <c r="A16" s="523" t="s">
        <v>160</v>
      </c>
      <c r="B16" s="162">
        <v>27154</v>
      </c>
      <c r="C16" s="162">
        <v>29118</v>
      </c>
      <c r="D16" s="162">
        <v>27961</v>
      </c>
      <c r="E16" s="162">
        <v>29340</v>
      </c>
      <c r="F16" s="162">
        <v>31065</v>
      </c>
      <c r="G16" s="162">
        <v>31520</v>
      </c>
      <c r="H16" s="162">
        <v>32908</v>
      </c>
      <c r="I16" s="162">
        <v>34334</v>
      </c>
      <c r="J16" s="162">
        <v>37524</v>
      </c>
      <c r="K16" s="162">
        <v>42646</v>
      </c>
      <c r="L16" s="174">
        <v>40120</v>
      </c>
      <c r="M16" s="174">
        <v>36311</v>
      </c>
      <c r="N16" s="162">
        <v>38763</v>
      </c>
      <c r="O16" s="485">
        <v>35934</v>
      </c>
      <c r="P16" s="631"/>
      <c r="Q16" s="632" t="s">
        <v>419</v>
      </c>
      <c r="R16" s="629">
        <v>41801</v>
      </c>
      <c r="S16" s="167" t="s">
        <v>417</v>
      </c>
      <c r="T16" s="167"/>
      <c r="U16" s="167"/>
      <c r="V16" s="167" t="s">
        <v>189</v>
      </c>
      <c r="W16" s="173" t="s">
        <v>190</v>
      </c>
      <c r="X16" s="167"/>
    </row>
    <row r="17" spans="1:24" x14ac:dyDescent="0.2">
      <c r="A17" s="565" t="s">
        <v>191</v>
      </c>
      <c r="B17" s="565" t="s">
        <v>185</v>
      </c>
      <c r="C17" s="565"/>
      <c r="D17" s="565"/>
      <c r="E17" s="565"/>
      <c r="F17" s="565"/>
      <c r="G17" s="565"/>
      <c r="H17" s="565"/>
      <c r="I17" s="565"/>
      <c r="J17" s="565"/>
      <c r="K17" s="565"/>
      <c r="L17" s="565"/>
      <c r="M17" s="565"/>
      <c r="N17" s="565"/>
      <c r="O17" s="565"/>
      <c r="P17" s="148"/>
      <c r="Q17" s="167"/>
      <c r="R17" s="167"/>
      <c r="S17" s="167"/>
      <c r="T17" s="167"/>
      <c r="U17" s="167"/>
      <c r="V17" s="167"/>
      <c r="W17" s="175" t="s">
        <v>192</v>
      </c>
      <c r="X17" s="167"/>
    </row>
    <row r="18" spans="1:24" x14ac:dyDescent="0.2">
      <c r="A18" s="168" t="s">
        <v>159</v>
      </c>
      <c r="B18" s="169">
        <v>1998</v>
      </c>
      <c r="C18" s="169">
        <v>1999</v>
      </c>
      <c r="D18" s="169">
        <v>2000</v>
      </c>
      <c r="E18" s="169">
        <v>2001</v>
      </c>
      <c r="F18" s="169">
        <v>2002</v>
      </c>
      <c r="G18" s="169">
        <v>2003</v>
      </c>
      <c r="H18" s="169">
        <v>2004</v>
      </c>
      <c r="I18" s="169">
        <v>2005</v>
      </c>
      <c r="J18" s="169">
        <v>2006</v>
      </c>
      <c r="K18" s="169">
        <v>2007</v>
      </c>
      <c r="L18" s="169">
        <v>2008</v>
      </c>
      <c r="M18" s="169">
        <v>2009</v>
      </c>
      <c r="N18" s="169">
        <v>2010</v>
      </c>
      <c r="O18" s="169">
        <v>2011</v>
      </c>
      <c r="P18" s="169">
        <v>2012</v>
      </c>
      <c r="Q18" s="167"/>
      <c r="R18" s="167"/>
      <c r="S18" s="167"/>
      <c r="T18" s="167"/>
      <c r="U18" s="167"/>
      <c r="V18" s="167"/>
      <c r="W18" s="167" t="s">
        <v>193</v>
      </c>
      <c r="X18" s="167"/>
    </row>
    <row r="19" spans="1:24" x14ac:dyDescent="0.2">
      <c r="A19" s="523" t="s">
        <v>160</v>
      </c>
      <c r="B19" s="176">
        <f>B16*10^9</f>
        <v>27154000000000</v>
      </c>
      <c r="C19" s="176">
        <f t="shared" ref="C19:P19" si="0">C16*10^9</f>
        <v>29118000000000</v>
      </c>
      <c r="D19" s="176">
        <f t="shared" si="0"/>
        <v>27961000000000</v>
      </c>
      <c r="E19" s="176">
        <f t="shared" si="0"/>
        <v>29340000000000</v>
      </c>
      <c r="F19" s="176">
        <f t="shared" si="0"/>
        <v>31065000000000</v>
      </c>
      <c r="G19" s="176">
        <f t="shared" si="0"/>
        <v>31520000000000</v>
      </c>
      <c r="H19" s="176">
        <f t="shared" si="0"/>
        <v>32908000000000</v>
      </c>
      <c r="I19" s="176">
        <f t="shared" si="0"/>
        <v>34334000000000</v>
      </c>
      <c r="J19" s="176">
        <f t="shared" si="0"/>
        <v>37524000000000</v>
      </c>
      <c r="K19" s="176">
        <f t="shared" si="0"/>
        <v>42646000000000</v>
      </c>
      <c r="L19" s="176">
        <f t="shared" si="0"/>
        <v>40120000000000</v>
      </c>
      <c r="M19" s="176">
        <f t="shared" si="0"/>
        <v>36311000000000</v>
      </c>
      <c r="N19" s="176">
        <f t="shared" si="0"/>
        <v>38763000000000</v>
      </c>
      <c r="O19" s="176">
        <f t="shared" si="0"/>
        <v>35934000000000</v>
      </c>
      <c r="P19" s="176">
        <f t="shared" si="0"/>
        <v>0</v>
      </c>
      <c r="Q19" s="167"/>
      <c r="R19" s="167"/>
      <c r="S19" s="167"/>
      <c r="T19" s="167"/>
      <c r="U19" s="167"/>
      <c r="V19" s="167"/>
      <c r="W19" s="167"/>
      <c r="X19" s="167"/>
    </row>
    <row r="20" spans="1:24" x14ac:dyDescent="0.2">
      <c r="A20" s="523" t="s">
        <v>161</v>
      </c>
      <c r="B20" s="177">
        <f>B15*10^9</f>
        <v>3711000000</v>
      </c>
      <c r="C20" s="177">
        <f t="shared" ref="C20:P20" si="1">C15*10^9</f>
        <v>3517000000</v>
      </c>
      <c r="D20" s="177">
        <f t="shared" si="1"/>
        <v>3619000000</v>
      </c>
      <c r="E20" s="177">
        <f t="shared" si="1"/>
        <v>3315000000</v>
      </c>
      <c r="F20" s="177">
        <f t="shared" si="1"/>
        <v>3382000000</v>
      </c>
      <c r="G20" s="177">
        <f t="shared" si="1"/>
        <v>3484000000</v>
      </c>
      <c r="H20" s="177">
        <f t="shared" si="1"/>
        <v>3534000000</v>
      </c>
      <c r="I20" s="177">
        <f t="shared" si="1"/>
        <v>3941000000</v>
      </c>
      <c r="J20" s="177">
        <f t="shared" si="1"/>
        <v>4059999999.9999995</v>
      </c>
      <c r="K20" s="177">
        <f t="shared" si="1"/>
        <v>4520000000</v>
      </c>
      <c r="L20" s="177">
        <f t="shared" si="1"/>
        <v>4390000000</v>
      </c>
      <c r="M20" s="177">
        <f t="shared" si="1"/>
        <v>3150000000</v>
      </c>
      <c r="N20" s="177">
        <f t="shared" si="1"/>
        <v>3720000000</v>
      </c>
      <c r="O20" s="177">
        <f t="shared" si="1"/>
        <v>3810000000</v>
      </c>
      <c r="P20" s="177">
        <f t="shared" si="1"/>
        <v>0</v>
      </c>
      <c r="Q20" s="167"/>
      <c r="R20" s="167"/>
      <c r="S20" s="167"/>
      <c r="T20" s="167"/>
      <c r="U20" s="167"/>
      <c r="V20" s="167"/>
      <c r="W20" s="167"/>
      <c r="X20" s="167"/>
    </row>
    <row r="21" spans="1:24" ht="22.5" x14ac:dyDescent="0.2">
      <c r="A21" s="523" t="s">
        <v>162</v>
      </c>
      <c r="B21" s="177">
        <f>B14*10^9</f>
        <v>3255865589</v>
      </c>
      <c r="C21" s="177">
        <f t="shared" ref="C21:P21" si="2">C14*10^9</f>
        <v>3496814437</v>
      </c>
      <c r="D21" s="177">
        <f t="shared" si="2"/>
        <v>4055725113.9999995</v>
      </c>
      <c r="E21" s="177">
        <f t="shared" si="2"/>
        <v>4218356474.9999995</v>
      </c>
      <c r="F21" s="177">
        <f t="shared" si="2"/>
        <v>4403775060</v>
      </c>
      <c r="G21" s="177">
        <f t="shared" si="2"/>
        <v>4504363230</v>
      </c>
      <c r="H21" s="177">
        <f t="shared" si="2"/>
        <v>4687790045</v>
      </c>
      <c r="I21" s="177">
        <f t="shared" si="2"/>
        <v>4568436068</v>
      </c>
      <c r="J21" s="177">
        <f t="shared" si="2"/>
        <v>4549983735</v>
      </c>
      <c r="K21" s="177">
        <f t="shared" si="2"/>
        <v>4597366355</v>
      </c>
      <c r="L21" s="177">
        <f t="shared" si="2"/>
        <v>4584290925</v>
      </c>
      <c r="M21" s="177">
        <f t="shared" si="2"/>
        <v>3872657616</v>
      </c>
      <c r="N21" s="177">
        <f t="shared" si="2"/>
        <v>4417000000</v>
      </c>
      <c r="O21" s="177">
        <f t="shared" si="2"/>
        <v>4496000000</v>
      </c>
      <c r="P21" s="177">
        <f t="shared" si="2"/>
        <v>4166960049</v>
      </c>
      <c r="Q21" s="167"/>
      <c r="R21" s="167"/>
      <c r="S21" s="167"/>
      <c r="T21" s="167"/>
      <c r="U21" s="167"/>
      <c r="V21" s="167"/>
      <c r="W21" s="167"/>
      <c r="X21" s="167"/>
    </row>
    <row r="22" spans="1:24" ht="12.75" customHeight="1" x14ac:dyDescent="0.2">
      <c r="A22" s="178"/>
      <c r="B22" s="178"/>
      <c r="C22" s="178"/>
      <c r="D22" s="178"/>
      <c r="E22" s="178"/>
      <c r="F22" s="178"/>
      <c r="G22" s="178"/>
      <c r="H22" s="178"/>
      <c r="I22" s="178"/>
      <c r="J22" s="178"/>
      <c r="K22" s="178"/>
      <c r="L22" s="178"/>
      <c r="M22" s="178"/>
      <c r="N22" s="178"/>
      <c r="O22" s="167"/>
      <c r="P22" s="167"/>
      <c r="Q22" s="167"/>
      <c r="R22" s="167"/>
      <c r="S22" s="167"/>
      <c r="T22" s="167"/>
      <c r="U22" s="167"/>
      <c r="V22" s="167"/>
      <c r="W22" s="167"/>
      <c r="X22" s="167"/>
    </row>
    <row r="23" spans="1:24" x14ac:dyDescent="0.2">
      <c r="A23" s="565" t="s">
        <v>194</v>
      </c>
      <c r="B23" s="565"/>
      <c r="C23" s="565"/>
      <c r="D23" s="565"/>
      <c r="E23" s="565"/>
      <c r="F23" s="565"/>
      <c r="G23" s="565"/>
      <c r="H23" s="565"/>
      <c r="I23" s="565"/>
      <c r="J23" s="565"/>
      <c r="K23" s="565"/>
      <c r="L23" s="565"/>
      <c r="M23" s="565"/>
      <c r="N23" s="565"/>
      <c r="O23" s="565"/>
      <c r="P23" s="148"/>
      <c r="Q23" s="167"/>
      <c r="R23" s="167"/>
      <c r="S23" s="167"/>
      <c r="T23" s="167"/>
      <c r="U23" s="167"/>
      <c r="V23" s="167"/>
      <c r="W23" s="167"/>
      <c r="X23" s="167"/>
    </row>
    <row r="24" spans="1:24" x14ac:dyDescent="0.2">
      <c r="A24" s="168" t="s">
        <v>159</v>
      </c>
      <c r="B24" s="169">
        <v>1998</v>
      </c>
      <c r="C24" s="169">
        <v>1999</v>
      </c>
      <c r="D24" s="169">
        <v>2000</v>
      </c>
      <c r="E24" s="169">
        <v>2001</v>
      </c>
      <c r="F24" s="169">
        <v>2002</v>
      </c>
      <c r="G24" s="169">
        <v>2003</v>
      </c>
      <c r="H24" s="169">
        <v>2004</v>
      </c>
      <c r="I24" s="169">
        <v>2005</v>
      </c>
      <c r="J24" s="169">
        <v>2006</v>
      </c>
      <c r="K24" s="169">
        <v>2007</v>
      </c>
      <c r="L24" s="169">
        <v>2008</v>
      </c>
      <c r="M24" s="169">
        <v>2009</v>
      </c>
      <c r="N24" s="169">
        <v>2010</v>
      </c>
      <c r="O24" s="169">
        <v>2011</v>
      </c>
      <c r="P24" s="169">
        <v>2012</v>
      </c>
      <c r="Q24" s="167"/>
      <c r="R24" s="167"/>
      <c r="S24" s="167"/>
      <c r="T24" s="167"/>
      <c r="U24" s="167"/>
      <c r="V24" s="167"/>
      <c r="W24" s="167"/>
      <c r="X24" s="167"/>
    </row>
    <row r="25" spans="1:24" x14ac:dyDescent="0.2">
      <c r="A25" s="523" t="s">
        <v>160</v>
      </c>
      <c r="B25" s="179">
        <f>(B6*10^15)/B19</f>
        <v>6503.8601276791642</v>
      </c>
      <c r="C25" s="179">
        <f t="shared" ref="C25:P27" si="3">(C6*10^15)/C19</f>
        <v>6094.367955340339</v>
      </c>
      <c r="D25" s="179">
        <f t="shared" si="3"/>
        <v>6260.034133865026</v>
      </c>
      <c r="E25" s="179">
        <f t="shared" si="3"/>
        <v>5954.921390947512</v>
      </c>
      <c r="F25" s="179">
        <f t="shared" si="3"/>
        <v>5611.5609665539996</v>
      </c>
      <c r="G25" s="179">
        <f t="shared" si="3"/>
        <v>5595.087010107869</v>
      </c>
      <c r="H25" s="179">
        <f t="shared" si="3"/>
        <v>5381.9490822231664</v>
      </c>
      <c r="I25" s="179">
        <f t="shared" si="3"/>
        <v>5140.0113556678498</v>
      </c>
      <c r="J25" s="179">
        <f t="shared" si="3"/>
        <v>4702.6389651982736</v>
      </c>
      <c r="K25" s="179">
        <f t="shared" si="3"/>
        <v>4201.2799111100685</v>
      </c>
      <c r="L25" s="179">
        <f t="shared" si="3"/>
        <v>4502.2423701894313</v>
      </c>
      <c r="M25" s="179">
        <f t="shared" si="3"/>
        <v>4703.8087631847102</v>
      </c>
      <c r="N25" s="179">
        <f t="shared" si="3"/>
        <v>4695.7452156437848</v>
      </c>
      <c r="O25" s="179">
        <f t="shared" si="3"/>
        <v>4980.5177009515101</v>
      </c>
      <c r="P25" s="179" t="e">
        <f t="shared" si="3"/>
        <v>#DIV/0!</v>
      </c>
      <c r="Q25" s="167"/>
      <c r="R25" s="167"/>
      <c r="S25" s="167"/>
      <c r="T25" s="167"/>
      <c r="U25" s="167"/>
      <c r="V25" s="167"/>
      <c r="W25" s="167"/>
      <c r="X25" s="167"/>
    </row>
    <row r="26" spans="1:24" x14ac:dyDescent="0.2">
      <c r="A26" s="523" t="s">
        <v>161</v>
      </c>
      <c r="B26" s="179">
        <f>(B7*10^15)/B20</f>
        <v>947741.01426430291</v>
      </c>
      <c r="C26" s="179">
        <f t="shared" si="3"/>
        <v>1119260.1588036446</v>
      </c>
      <c r="D26" s="179">
        <f t="shared" si="3"/>
        <v>1093934.0936801967</v>
      </c>
      <c r="E26" s="179">
        <f t="shared" si="3"/>
        <v>1172597.6531231112</v>
      </c>
      <c r="F26" s="179">
        <f t="shared" si="3"/>
        <v>1051627.5736836931</v>
      </c>
      <c r="G26" s="179">
        <f t="shared" si="3"/>
        <v>1014310.5800965023</v>
      </c>
      <c r="H26" s="179">
        <f t="shared" si="3"/>
        <v>1022902.4321533244</v>
      </c>
      <c r="I26" s="179">
        <f t="shared" si="3"/>
        <v>949362.87959274009</v>
      </c>
      <c r="J26" s="179">
        <f t="shared" si="3"/>
        <v>934796.21835984616</v>
      </c>
      <c r="K26" s="179">
        <f t="shared" si="3"/>
        <v>825748.10363135033</v>
      </c>
      <c r="L26" s="179">
        <f t="shared" si="3"/>
        <v>865603.6446469248</v>
      </c>
      <c r="M26" s="179">
        <f t="shared" si="3"/>
        <v>1111111.111111111</v>
      </c>
      <c r="N26" s="179">
        <f t="shared" si="3"/>
        <v>987570.00934009813</v>
      </c>
      <c r="O26" s="179">
        <f t="shared" si="3"/>
        <v>963674.3119103479</v>
      </c>
      <c r="P26" s="179" t="e">
        <f t="shared" si="3"/>
        <v>#DIV/0!</v>
      </c>
      <c r="Q26" s="167"/>
      <c r="R26" s="167"/>
      <c r="S26" s="167"/>
      <c r="T26" s="167"/>
      <c r="U26" s="167"/>
      <c r="V26" s="167"/>
      <c r="W26" s="167"/>
      <c r="X26" s="167"/>
    </row>
    <row r="27" spans="1:24" ht="12.75" customHeight="1" x14ac:dyDescent="0.2">
      <c r="A27" s="523" t="s">
        <v>162</v>
      </c>
      <c r="B27" s="179">
        <f>(B8*10^15)/B21</f>
        <v>1340865.4905281733</v>
      </c>
      <c r="C27" s="179">
        <f t="shared" si="3"/>
        <v>1299255.6824436923</v>
      </c>
      <c r="D27" s="179">
        <f t="shared" si="3"/>
        <v>1216207.7825224744</v>
      </c>
      <c r="E27" s="179">
        <f t="shared" si="3"/>
        <v>1201117.4752583988</v>
      </c>
      <c r="F27" s="179">
        <f t="shared" si="3"/>
        <v>1172687.1199292957</v>
      </c>
      <c r="G27" s="179">
        <f t="shared" si="3"/>
        <v>1159824.9486625227</v>
      </c>
      <c r="H27" s="179">
        <f t="shared" si="3"/>
        <v>1147858.6045341624</v>
      </c>
      <c r="I27" s="179">
        <f t="shared" si="3"/>
        <v>1157639.148648117</v>
      </c>
      <c r="J27" s="179">
        <f t="shared" si="3"/>
        <v>1153515.7882960462</v>
      </c>
      <c r="K27" s="179">
        <f t="shared" si="3"/>
        <v>1222466.8152459217</v>
      </c>
      <c r="L27" s="179">
        <f t="shared" si="3"/>
        <v>1221562.9617790892</v>
      </c>
      <c r="M27" s="179">
        <f t="shared" si="3"/>
        <v>1265280.9739119473</v>
      </c>
      <c r="N27" s="179">
        <f t="shared" si="3"/>
        <v>1245189.0423364274</v>
      </c>
      <c r="O27" s="179">
        <f t="shared" si="3"/>
        <v>1271133.1178685336</v>
      </c>
      <c r="P27" s="179">
        <f t="shared" si="3"/>
        <v>1340911.9430989041</v>
      </c>
      <c r="Q27" s="167"/>
      <c r="R27" s="167"/>
      <c r="S27" s="167"/>
      <c r="T27" s="167"/>
      <c r="U27" s="167"/>
      <c r="V27" s="167"/>
      <c r="W27" s="167"/>
      <c r="X27" s="167"/>
    </row>
    <row r="28" spans="1:24" x14ac:dyDescent="0.2">
      <c r="N28" s="167"/>
      <c r="O28" s="167"/>
      <c r="P28" s="167"/>
      <c r="Q28" s="167"/>
      <c r="R28" s="167"/>
      <c r="S28" s="167"/>
      <c r="T28" s="167"/>
      <c r="U28" s="167"/>
      <c r="V28" s="167"/>
      <c r="W28" s="167"/>
      <c r="X28" s="167"/>
    </row>
    <row r="29" spans="1:24" x14ac:dyDescent="0.2">
      <c r="A29" s="565" t="s">
        <v>195</v>
      </c>
      <c r="B29" s="565"/>
      <c r="C29" s="565"/>
      <c r="D29" s="565"/>
      <c r="E29" s="565"/>
      <c r="F29" s="565"/>
      <c r="G29" s="565"/>
      <c r="H29" s="565"/>
      <c r="I29" s="565"/>
      <c r="J29" s="565"/>
      <c r="K29" s="565"/>
      <c r="L29" s="565"/>
      <c r="M29" s="565"/>
      <c r="N29" s="148"/>
      <c r="O29" s="148"/>
      <c r="P29" s="148"/>
      <c r="Q29" s="167"/>
      <c r="R29" s="167"/>
      <c r="S29" s="167"/>
      <c r="T29" s="167"/>
      <c r="U29" s="167"/>
      <c r="V29" s="167"/>
      <c r="W29" s="167"/>
      <c r="X29" s="167"/>
    </row>
    <row r="30" spans="1:24" x14ac:dyDescent="0.2">
      <c r="A30" s="168" t="s">
        <v>159</v>
      </c>
      <c r="B30" s="169">
        <v>1998</v>
      </c>
      <c r="C30" s="169">
        <v>1999</v>
      </c>
      <c r="D30" s="169">
        <v>2000</v>
      </c>
      <c r="E30" s="169">
        <v>2001</v>
      </c>
      <c r="F30" s="169">
        <v>2002</v>
      </c>
      <c r="G30" s="169">
        <v>2003</v>
      </c>
      <c r="H30" s="169">
        <v>2004</v>
      </c>
      <c r="I30" s="169">
        <v>2005</v>
      </c>
      <c r="J30" s="169">
        <v>2006</v>
      </c>
      <c r="K30" s="169">
        <v>2007</v>
      </c>
      <c r="L30" s="169">
        <v>2008</v>
      </c>
      <c r="M30" s="169">
        <v>2009</v>
      </c>
      <c r="N30" s="169">
        <v>2010</v>
      </c>
      <c r="O30" s="169">
        <v>2011</v>
      </c>
      <c r="P30" s="169">
        <v>2012</v>
      </c>
    </row>
    <row r="31" spans="1:24" x14ac:dyDescent="0.2">
      <c r="A31" s="150" t="s">
        <v>181</v>
      </c>
      <c r="B31" s="181">
        <f>100*B25/$D25</f>
        <v>103.89496268870337</v>
      </c>
      <c r="C31" s="181">
        <f t="shared" ref="C31:P33" si="4">100*C25/$D25</f>
        <v>97.353589852993309</v>
      </c>
      <c r="D31" s="181">
        <f t="shared" si="4"/>
        <v>100.00000000000001</v>
      </c>
      <c r="E31" s="181">
        <f t="shared" si="4"/>
        <v>95.126021098400415</v>
      </c>
      <c r="F31" s="181">
        <f t="shared" si="4"/>
        <v>89.641060201206116</v>
      </c>
      <c r="G31" s="181">
        <f t="shared" si="4"/>
        <v>89.377899392593093</v>
      </c>
      <c r="H31" s="181">
        <f t="shared" si="4"/>
        <v>85.973158726217392</v>
      </c>
      <c r="I31" s="181">
        <f t="shared" si="4"/>
        <v>82.108359886758961</v>
      </c>
      <c r="J31" s="181">
        <f t="shared" si="4"/>
        <v>75.121618582849536</v>
      </c>
      <c r="K31" s="181">
        <f t="shared" si="4"/>
        <v>67.11273167637097</v>
      </c>
      <c r="L31" s="181">
        <f t="shared" si="4"/>
        <v>71.920412475605602</v>
      </c>
      <c r="M31" s="181">
        <f t="shared" si="4"/>
        <v>75.140305349749241</v>
      </c>
      <c r="N31" s="181">
        <f t="shared" si="4"/>
        <v>75.011495388517488</v>
      </c>
      <c r="O31" s="181">
        <f t="shared" si="4"/>
        <v>79.560551818852048</v>
      </c>
      <c r="P31" s="181" t="e">
        <f t="shared" si="4"/>
        <v>#DIV/0!</v>
      </c>
    </row>
    <row r="32" spans="1:24" x14ac:dyDescent="0.2">
      <c r="A32" s="150" t="s">
        <v>182</v>
      </c>
      <c r="B32" s="181">
        <f t="shared" ref="B32:O33" si="5">100*B26/$D26</f>
        <v>86.636024943324216</v>
      </c>
      <c r="C32" s="181">
        <f t="shared" si="5"/>
        <v>102.31513628378163</v>
      </c>
      <c r="D32" s="181">
        <f t="shared" si="5"/>
        <v>100</v>
      </c>
      <c r="E32" s="181">
        <f t="shared" si="5"/>
        <v>107.19088653488035</v>
      </c>
      <c r="F32" s="181">
        <f t="shared" si="5"/>
        <v>96.132626248609128</v>
      </c>
      <c r="G32" s="181">
        <f t="shared" si="5"/>
        <v>92.721360999379215</v>
      </c>
      <c r="H32" s="181">
        <f t="shared" si="5"/>
        <v>93.506769563428747</v>
      </c>
      <c r="I32" s="181">
        <f t="shared" si="5"/>
        <v>86.784284819107128</v>
      </c>
      <c r="J32" s="181">
        <f t="shared" si="5"/>
        <v>85.45269991677641</v>
      </c>
      <c r="K32" s="181">
        <f t="shared" si="5"/>
        <v>75.484264399638647</v>
      </c>
      <c r="L32" s="181">
        <f t="shared" si="5"/>
        <v>79.127586355305368</v>
      </c>
      <c r="M32" s="181">
        <f t="shared" si="5"/>
        <v>101.57020587713174</v>
      </c>
      <c r="N32" s="181">
        <f t="shared" si="5"/>
        <v>90.276920250079229</v>
      </c>
      <c r="O32" s="181">
        <f t="shared" si="5"/>
        <v>88.092538433313592</v>
      </c>
      <c r="P32" s="181" t="e">
        <f t="shared" si="4"/>
        <v>#DIV/0!</v>
      </c>
    </row>
    <row r="33" spans="1:23" x14ac:dyDescent="0.2">
      <c r="A33" s="150" t="s">
        <v>183</v>
      </c>
      <c r="B33" s="181">
        <f t="shared" si="5"/>
        <v>110.24970484460745</v>
      </c>
      <c r="C33" s="181">
        <f t="shared" si="5"/>
        <v>106.82843023327581</v>
      </c>
      <c r="D33" s="181">
        <f t="shared" si="5"/>
        <v>100</v>
      </c>
      <c r="E33" s="181">
        <f t="shared" si="5"/>
        <v>98.759232798792198</v>
      </c>
      <c r="F33" s="181">
        <f t="shared" si="5"/>
        <v>96.421609595120771</v>
      </c>
      <c r="G33" s="181">
        <f t="shared" si="5"/>
        <v>95.364045957425887</v>
      </c>
      <c r="H33" s="181">
        <f t="shared" si="5"/>
        <v>94.380139728546013</v>
      </c>
      <c r="I33" s="181">
        <f t="shared" si="5"/>
        <v>95.184323376645139</v>
      </c>
      <c r="J33" s="181">
        <f t="shared" si="5"/>
        <v>94.845289174486126</v>
      </c>
      <c r="K33" s="181">
        <f t="shared" si="5"/>
        <v>100.5146351481542</v>
      </c>
      <c r="L33" s="181">
        <f t="shared" si="5"/>
        <v>100.44031779220389</v>
      </c>
      <c r="M33" s="181">
        <f t="shared" si="5"/>
        <v>104.03493482731156</v>
      </c>
      <c r="N33" s="181">
        <f t="shared" si="5"/>
        <v>102.3829201087535</v>
      </c>
      <c r="O33" s="181">
        <f t="shared" si="5"/>
        <v>104.51611444486413</v>
      </c>
      <c r="P33" s="181">
        <f t="shared" si="4"/>
        <v>110.25352430468642</v>
      </c>
    </row>
    <row r="34" spans="1:23" x14ac:dyDescent="0.2">
      <c r="A34" s="182"/>
      <c r="B34" s="181"/>
      <c r="C34" s="181"/>
      <c r="D34" s="181"/>
      <c r="E34" s="181"/>
      <c r="F34" s="181"/>
      <c r="G34" s="181"/>
      <c r="H34" s="181"/>
      <c r="I34" s="181"/>
      <c r="J34" s="181"/>
    </row>
    <row r="35" spans="1:23" x14ac:dyDescent="0.2">
      <c r="A35" s="183"/>
      <c r="B35" s="184"/>
      <c r="C35" s="184"/>
      <c r="D35" s="184"/>
      <c r="E35" s="184"/>
      <c r="F35" s="184"/>
      <c r="G35" s="184"/>
      <c r="H35" s="185"/>
      <c r="I35" s="185"/>
      <c r="J35" s="185"/>
      <c r="K35" s="186"/>
      <c r="L35" s="186"/>
      <c r="M35" s="186"/>
      <c r="N35" s="186"/>
      <c r="O35" s="186"/>
      <c r="P35" s="186"/>
      <c r="Q35" s="186"/>
      <c r="R35" s="186"/>
      <c r="S35" s="186"/>
      <c r="T35" s="186"/>
      <c r="U35" s="186"/>
      <c r="V35" s="186"/>
      <c r="W35" s="186"/>
    </row>
    <row r="36" spans="1:23" x14ac:dyDescent="0.2">
      <c r="A36" s="183"/>
      <c r="B36" s="184"/>
      <c r="C36" s="184"/>
      <c r="D36" s="184"/>
      <c r="E36" s="184"/>
      <c r="F36" s="184"/>
      <c r="G36" s="184"/>
      <c r="H36" s="184"/>
      <c r="I36" s="156"/>
      <c r="J36" s="185"/>
      <c r="K36" s="185"/>
      <c r="L36" s="186"/>
      <c r="M36" s="186"/>
      <c r="N36" s="186"/>
      <c r="O36" s="186"/>
      <c r="P36" s="186"/>
      <c r="Q36" s="186"/>
      <c r="R36" s="186"/>
      <c r="S36" s="186"/>
      <c r="T36" s="186"/>
      <c r="U36" s="186"/>
      <c r="V36" s="186"/>
      <c r="W36" s="186"/>
    </row>
    <row r="37" spans="1:23" x14ac:dyDescent="0.2">
      <c r="A37" s="187"/>
      <c r="F37" s="162" t="s">
        <v>181</v>
      </c>
      <c r="G37" s="178"/>
      <c r="H37" s="178"/>
      <c r="I37" s="178"/>
      <c r="J37" s="178"/>
      <c r="K37" s="178"/>
      <c r="L37" s="178"/>
      <c r="M37" s="178"/>
      <c r="N37" s="178"/>
      <c r="O37" s="178"/>
      <c r="P37" s="188"/>
      <c r="Q37" s="188"/>
      <c r="R37" s="188"/>
      <c r="S37" s="188"/>
      <c r="T37" s="188"/>
    </row>
    <row r="38" spans="1:23" x14ac:dyDescent="0.2">
      <c r="I38" s="189"/>
      <c r="J38" s="189"/>
      <c r="K38" s="189"/>
    </row>
  </sheetData>
  <mergeCells count="20">
    <mergeCell ref="A29:J29"/>
    <mergeCell ref="K29:M29"/>
    <mergeCell ref="A23:C23"/>
    <mergeCell ref="D23:F23"/>
    <mergeCell ref="G23:H23"/>
    <mergeCell ref="I23:K23"/>
    <mergeCell ref="L23:M23"/>
    <mergeCell ref="N23:O23"/>
    <mergeCell ref="A12:K12"/>
    <mergeCell ref="L12:M12"/>
    <mergeCell ref="N12:O12"/>
    <mergeCell ref="A17:K17"/>
    <mergeCell ref="L17:M17"/>
    <mergeCell ref="N17:O17"/>
    <mergeCell ref="A1:N1"/>
    <mergeCell ref="A2:K2"/>
    <mergeCell ref="L2:N2"/>
    <mergeCell ref="A4:K4"/>
    <mergeCell ref="L4:M4"/>
    <mergeCell ref="N4:O4"/>
  </mergeCells>
  <hyperlinks>
    <hyperlink ref="W17" r:id="rId1"/>
    <hyperlink ref="S15" r:id="rId2" location="Vervoersprestaties%20-%20Goederenvervoer"/>
  </hyperlinks>
  <pageMargins left="0.75" right="0.75" top="1" bottom="1" header="0.5" footer="0.5"/>
  <pageSetup paperSize="9" orientation="portrait" horizontalDpi="360" verticalDpi="360"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274"/>
  <sheetViews>
    <sheetView workbookViewId="0">
      <pane xSplit="5" ySplit="5" topLeftCell="L12" activePane="bottomRight" state="frozen"/>
      <selection sqref="A1:XFD1048576"/>
      <selection pane="topRight" sqref="A1:XFD1048576"/>
      <selection pane="bottomLeft" sqref="A1:XFD1048576"/>
      <selection pane="bottomRight" activeCell="S6" sqref="S6"/>
    </sheetView>
  </sheetViews>
  <sheetFormatPr defaultColWidth="9.140625" defaultRowHeight="11.25" x14ac:dyDescent="0.2"/>
  <cols>
    <col min="1" max="1" width="22.140625" style="167" customWidth="1"/>
    <col min="2" max="2" width="16.28515625" style="167" customWidth="1"/>
    <col min="3" max="3" width="23.28515625" style="167" customWidth="1"/>
    <col min="4" max="4" width="9.140625" style="286"/>
    <col min="5" max="5" width="14.5703125" style="286" customWidth="1"/>
    <col min="6" max="17" width="9.140625" style="167"/>
    <col min="18" max="18" width="10.42578125" style="167" customWidth="1"/>
    <col min="19" max="20" width="9.140625" style="167"/>
    <col min="21" max="21" width="3.140625" style="167" customWidth="1"/>
    <col min="22" max="16384" width="9.140625" style="167"/>
  </cols>
  <sheetData>
    <row r="1" spans="1:26" ht="18" x14ac:dyDescent="0.25">
      <c r="A1" s="190" t="s">
        <v>196</v>
      </c>
      <c r="B1" s="191"/>
      <c r="C1" s="191"/>
      <c r="D1" s="192"/>
      <c r="E1" s="193"/>
      <c r="F1" s="194"/>
      <c r="G1" s="194"/>
      <c r="H1" s="194"/>
      <c r="I1" s="194"/>
      <c r="J1" s="194"/>
      <c r="K1" s="194"/>
      <c r="L1" s="194"/>
      <c r="M1" s="194"/>
      <c r="N1" s="194"/>
      <c r="O1" s="194"/>
      <c r="P1" s="194"/>
      <c r="Q1" s="194"/>
      <c r="R1" s="194"/>
      <c r="S1" s="194"/>
      <c r="T1" s="195"/>
      <c r="U1" s="194"/>
      <c r="V1" s="194"/>
      <c r="W1" s="195"/>
      <c r="X1" s="194"/>
      <c r="Y1" s="194"/>
    </row>
    <row r="2" spans="1:26" ht="14.25" x14ac:dyDescent="0.25">
      <c r="A2" s="196" t="s">
        <v>197</v>
      </c>
      <c r="B2" s="191"/>
      <c r="C2" s="191"/>
      <c r="D2" s="192"/>
      <c r="E2" s="193"/>
      <c r="F2" s="194"/>
      <c r="G2" s="194"/>
      <c r="H2" s="194"/>
      <c r="I2" s="194"/>
      <c r="J2" s="194"/>
      <c r="K2" s="194"/>
      <c r="L2" s="194"/>
      <c r="M2" s="194"/>
      <c r="N2" s="194"/>
      <c r="O2" s="194"/>
      <c r="P2" s="194"/>
      <c r="Q2" s="194"/>
      <c r="R2" s="194"/>
      <c r="S2" s="194"/>
      <c r="T2" s="195"/>
      <c r="U2" s="194"/>
      <c r="V2" s="194"/>
      <c r="W2" s="195"/>
      <c r="X2" s="194"/>
      <c r="Y2" s="194"/>
    </row>
    <row r="3" spans="1:26" ht="14.25" customHeight="1" x14ac:dyDescent="0.2">
      <c r="A3" s="191" t="s">
        <v>198</v>
      </c>
      <c r="B3" s="197"/>
      <c r="C3" s="197"/>
      <c r="D3" s="198"/>
      <c r="E3" s="199"/>
      <c r="F3" s="199"/>
      <c r="G3" s="199"/>
      <c r="H3" s="199"/>
      <c r="I3" s="199"/>
      <c r="J3" s="199"/>
      <c r="K3" s="199"/>
      <c r="L3" s="195"/>
      <c r="M3" s="195"/>
      <c r="N3" s="195"/>
      <c r="O3" s="195"/>
      <c r="P3" s="194"/>
      <c r="Q3" s="194"/>
      <c r="R3" s="194"/>
      <c r="S3" s="194"/>
      <c r="T3" s="195"/>
      <c r="U3" s="195"/>
      <c r="V3" s="195"/>
      <c r="W3" s="195"/>
      <c r="X3" s="195"/>
      <c r="Y3" s="195"/>
    </row>
    <row r="4" spans="1:26" ht="14.25" customHeight="1" thickBot="1" x14ac:dyDescent="0.25">
      <c r="A4" s="200"/>
      <c r="B4" s="201"/>
      <c r="C4" s="201"/>
      <c r="D4" s="199"/>
      <c r="E4" s="199"/>
      <c r="F4" s="199"/>
      <c r="G4" s="199"/>
      <c r="H4" s="199"/>
      <c r="I4" s="199"/>
      <c r="J4" s="199"/>
      <c r="K4" s="199"/>
      <c r="L4" s="195"/>
      <c r="M4" s="195"/>
      <c r="N4" s="195"/>
      <c r="O4" s="195"/>
      <c r="P4" s="194"/>
      <c r="Q4" s="194"/>
      <c r="R4" s="194"/>
      <c r="S4" s="194"/>
      <c r="T4" s="195"/>
      <c r="U4" s="195"/>
      <c r="V4" s="195"/>
      <c r="W4" s="195"/>
      <c r="X4" s="195"/>
      <c r="Y4" s="195"/>
    </row>
    <row r="5" spans="1:26" s="208" customFormat="1" ht="21.6" customHeight="1" thickBot="1" x14ac:dyDescent="0.25">
      <c r="A5" s="202" t="s">
        <v>199</v>
      </c>
      <c r="B5" s="203" t="s">
        <v>200</v>
      </c>
      <c r="C5" s="203" t="s">
        <v>201</v>
      </c>
      <c r="D5" s="204" t="s">
        <v>202</v>
      </c>
      <c r="E5" s="204" t="s">
        <v>203</v>
      </c>
      <c r="F5" s="203">
        <v>1990</v>
      </c>
      <c r="G5" s="203">
        <v>1995</v>
      </c>
      <c r="H5" s="203">
        <v>2000</v>
      </c>
      <c r="I5" s="203">
        <v>2001</v>
      </c>
      <c r="J5" s="203">
        <v>2002</v>
      </c>
      <c r="K5" s="203">
        <v>2003</v>
      </c>
      <c r="L5" s="203">
        <v>2004</v>
      </c>
      <c r="M5" s="203">
        <v>2005</v>
      </c>
      <c r="N5" s="203">
        <v>2006</v>
      </c>
      <c r="O5" s="203">
        <v>2007</v>
      </c>
      <c r="P5" s="203">
        <v>2008</v>
      </c>
      <c r="Q5" s="203">
        <v>2009</v>
      </c>
      <c r="R5" s="203">
        <v>2010</v>
      </c>
      <c r="S5" s="205" t="s">
        <v>204</v>
      </c>
      <c r="T5" s="208">
        <v>2012</v>
      </c>
      <c r="U5" s="206"/>
      <c r="V5" s="207" t="s">
        <v>205</v>
      </c>
      <c r="W5" s="207" t="s">
        <v>206</v>
      </c>
      <c r="X5" s="206"/>
      <c r="Y5" s="207" t="s">
        <v>207</v>
      </c>
      <c r="Z5" s="207" t="s">
        <v>208</v>
      </c>
    </row>
    <row r="6" spans="1:26" s="220" customFormat="1" x14ac:dyDescent="0.2">
      <c r="A6" s="209" t="s">
        <v>209</v>
      </c>
      <c r="B6" s="210" t="s">
        <v>210</v>
      </c>
      <c r="C6" s="210" t="s">
        <v>211</v>
      </c>
      <c r="D6" s="211" t="s">
        <v>212</v>
      </c>
      <c r="E6" s="212" t="s">
        <v>213</v>
      </c>
      <c r="F6" s="213">
        <v>7695.8541344899995</v>
      </c>
      <c r="G6" s="213">
        <v>8334.3743537999999</v>
      </c>
      <c r="H6" s="213">
        <v>7982.4832609399991</v>
      </c>
      <c r="I6" s="213">
        <v>7906.280203239</v>
      </c>
      <c r="J6" s="213">
        <v>7831.8285753999999</v>
      </c>
      <c r="K6" s="213">
        <v>7848.7693131059996</v>
      </c>
      <c r="L6" s="213">
        <v>7840.8141049899987</v>
      </c>
      <c r="M6" s="213">
        <v>7742.1713153310002</v>
      </c>
      <c r="N6" s="213">
        <v>7795.5110180290003</v>
      </c>
      <c r="O6" s="213">
        <v>7757.3745120890007</v>
      </c>
      <c r="P6" s="213">
        <v>7689.6487939060007</v>
      </c>
      <c r="Q6" s="214">
        <v>7567.8508116700004</v>
      </c>
      <c r="R6" s="214">
        <v>7269.7414915629997</v>
      </c>
      <c r="S6" s="215">
        <v>7269.7414915629997</v>
      </c>
      <c r="T6" s="634"/>
      <c r="U6" s="216"/>
      <c r="V6" s="217">
        <v>-121.79798223600028</v>
      </c>
      <c r="W6" s="218">
        <v>-1.5839212622106302E-2</v>
      </c>
      <c r="X6" s="219"/>
      <c r="Y6" s="217">
        <v>-189.52370041900031</v>
      </c>
      <c r="Z6" s="218">
        <v>-2.4431423302258892E-2</v>
      </c>
    </row>
    <row r="7" spans="1:26" s="220" customFormat="1" x14ac:dyDescent="0.2">
      <c r="A7" s="209" t="s">
        <v>209</v>
      </c>
      <c r="B7" s="210" t="s">
        <v>210</v>
      </c>
      <c r="C7" s="210" t="s">
        <v>214</v>
      </c>
      <c r="D7" s="211" t="s">
        <v>212</v>
      </c>
      <c r="E7" s="212" t="s">
        <v>213</v>
      </c>
      <c r="F7" s="213">
        <v>3875.1156000000001</v>
      </c>
      <c r="G7" s="213">
        <v>4617.6289850000003</v>
      </c>
      <c r="H7" s="213">
        <v>4693.4715329999999</v>
      </c>
      <c r="I7" s="213">
        <v>4747.7227273999997</v>
      </c>
      <c r="J7" s="213">
        <v>4796.3769984999999</v>
      </c>
      <c r="K7" s="213">
        <v>4930.9273309</v>
      </c>
      <c r="L7" s="213">
        <v>4997.1941841000007</v>
      </c>
      <c r="M7" s="213">
        <v>5053.5753862000001</v>
      </c>
      <c r="N7" s="213">
        <v>5002.7208806000008</v>
      </c>
      <c r="O7" s="213">
        <v>5095.8679984</v>
      </c>
      <c r="P7" s="213">
        <v>5260.0715782999996</v>
      </c>
      <c r="Q7" s="214">
        <v>4447.8581448999994</v>
      </c>
      <c r="R7" s="214">
        <v>5535.9451088300002</v>
      </c>
      <c r="S7" s="215">
        <v>5535.9451088300002</v>
      </c>
      <c r="T7" s="634"/>
      <c r="U7" s="216"/>
      <c r="V7" s="217">
        <v>-812.21343340000021</v>
      </c>
      <c r="W7" s="218">
        <v>-0.15441109903346584</v>
      </c>
      <c r="X7" s="219"/>
      <c r="Y7" s="217">
        <v>-648.00985350000064</v>
      </c>
      <c r="Z7" s="218">
        <v>-0.1271637832266187</v>
      </c>
    </row>
    <row r="8" spans="1:26" s="220" customFormat="1" x14ac:dyDescent="0.2">
      <c r="A8" s="209" t="s">
        <v>209</v>
      </c>
      <c r="B8" s="210" t="s">
        <v>215</v>
      </c>
      <c r="C8" s="221" t="s">
        <v>216</v>
      </c>
      <c r="D8" s="211" t="s">
        <v>212</v>
      </c>
      <c r="E8" s="212" t="s">
        <v>213</v>
      </c>
      <c r="F8" s="222">
        <v>8.2952310081159695</v>
      </c>
      <c r="G8" s="222">
        <v>7.3480327488795298</v>
      </c>
      <c r="H8" s="222">
        <v>5.6618252062552203</v>
      </c>
      <c r="I8" s="222">
        <v>5.7356077479368404</v>
      </c>
      <c r="J8" s="222">
        <v>6.4942288781195403</v>
      </c>
      <c r="K8" s="222">
        <v>5.7929465539932803</v>
      </c>
      <c r="L8" s="222">
        <v>2.4748680582396498</v>
      </c>
      <c r="M8" s="222">
        <v>1.8930701286452301</v>
      </c>
      <c r="N8" s="222">
        <v>1.9339377385260199</v>
      </c>
      <c r="O8" s="222">
        <v>1.72768951793453</v>
      </c>
      <c r="P8" s="222">
        <v>1.8278407986505101</v>
      </c>
      <c r="Q8" s="222">
        <v>2.0061401987085201</v>
      </c>
      <c r="R8" s="222">
        <v>1.8622701262760399</v>
      </c>
      <c r="S8" s="223">
        <v>2.0061401987085201</v>
      </c>
      <c r="T8" s="222"/>
      <c r="U8" s="216"/>
      <c r="V8" s="217">
        <v>0</v>
      </c>
      <c r="W8" s="218">
        <v>0</v>
      </c>
      <c r="X8" s="219"/>
      <c r="Y8" s="217">
        <v>0.10015128071597901</v>
      </c>
      <c r="Z8" s="218">
        <v>5.7968332664141364E-2</v>
      </c>
    </row>
    <row r="9" spans="1:26" s="220" customFormat="1" x14ac:dyDescent="0.2">
      <c r="A9" s="209" t="s">
        <v>209</v>
      </c>
      <c r="B9" s="210" t="s">
        <v>217</v>
      </c>
      <c r="C9" s="210" t="s">
        <v>218</v>
      </c>
      <c r="D9" s="211" t="s">
        <v>212</v>
      </c>
      <c r="E9" s="212" t="s">
        <v>213</v>
      </c>
      <c r="F9" s="213">
        <v>154.99923773119741</v>
      </c>
      <c r="G9" s="213">
        <v>162.56373882618618</v>
      </c>
      <c r="H9" s="213">
        <v>221.77458406131913</v>
      </c>
      <c r="I9" s="213">
        <v>230.30595867895698</v>
      </c>
      <c r="J9" s="213">
        <v>238.0948938988515</v>
      </c>
      <c r="K9" s="213">
        <v>242.0039042282836</v>
      </c>
      <c r="L9" s="213">
        <v>250.25478129229086</v>
      </c>
      <c r="M9" s="213">
        <v>243.05998395968271</v>
      </c>
      <c r="N9" s="213">
        <v>235.23338995318858</v>
      </c>
      <c r="O9" s="213">
        <v>238.08834744080252</v>
      </c>
      <c r="P9" s="213">
        <v>235.36893349106924</v>
      </c>
      <c r="Q9" s="214">
        <v>198.10783626433815</v>
      </c>
      <c r="R9" s="214">
        <v>217.67913064720199</v>
      </c>
      <c r="S9" s="224">
        <v>229.552702406024</v>
      </c>
      <c r="T9" s="214"/>
      <c r="U9" s="216"/>
      <c r="V9" s="217">
        <v>-37.261097226731096</v>
      </c>
      <c r="W9" s="218">
        <v>-0.15830932601878367</v>
      </c>
      <c r="X9" s="219"/>
      <c r="Y9" s="217">
        <v>-39.980511176464375</v>
      </c>
      <c r="Z9" s="218">
        <v>-0.16792300675867811</v>
      </c>
    </row>
    <row r="10" spans="1:26" s="220" customFormat="1" x14ac:dyDescent="0.2">
      <c r="A10" s="209" t="s">
        <v>209</v>
      </c>
      <c r="B10" s="210" t="s">
        <v>217</v>
      </c>
      <c r="C10" s="210" t="s">
        <v>219</v>
      </c>
      <c r="D10" s="211" t="s">
        <v>212</v>
      </c>
      <c r="E10" s="212" t="s">
        <v>213</v>
      </c>
      <c r="F10" s="213">
        <v>138.7652028319842</v>
      </c>
      <c r="G10" s="213">
        <v>138.37346183788932</v>
      </c>
      <c r="H10" s="213">
        <v>140.3633788779415</v>
      </c>
      <c r="I10" s="213">
        <v>141.75381027913861</v>
      </c>
      <c r="J10" s="213">
        <v>141.09657400928074</v>
      </c>
      <c r="K10" s="213">
        <v>141.60682652894269</v>
      </c>
      <c r="L10" s="213">
        <v>144.89685217903468</v>
      </c>
      <c r="M10" s="213">
        <v>145.33875672438612</v>
      </c>
      <c r="N10" s="213">
        <v>149.72181149924668</v>
      </c>
      <c r="O10" s="213">
        <v>174.13301894696582</v>
      </c>
      <c r="P10" s="213">
        <v>179.53905835012293</v>
      </c>
      <c r="Q10" s="214">
        <v>161.2770350256576</v>
      </c>
      <c r="R10" s="214">
        <v>188.95785531579301</v>
      </c>
      <c r="S10" s="224">
        <v>189.45707209944601</v>
      </c>
      <c r="T10" s="214"/>
      <c r="U10" s="216"/>
      <c r="V10" s="217">
        <v>-18.262023324465332</v>
      </c>
      <c r="W10" s="218">
        <v>-0.10171615854669447</v>
      </c>
      <c r="X10" s="219"/>
      <c r="Y10" s="217">
        <v>-12.855983921308223</v>
      </c>
      <c r="Z10" s="218">
        <v>-7.3828524877430968E-2</v>
      </c>
    </row>
    <row r="11" spans="1:26" s="220" customFormat="1" x14ac:dyDescent="0.2">
      <c r="A11" s="209" t="s">
        <v>209</v>
      </c>
      <c r="B11" s="210" t="s">
        <v>220</v>
      </c>
      <c r="C11" s="210" t="s">
        <v>221</v>
      </c>
      <c r="D11" s="211" t="s">
        <v>212</v>
      </c>
      <c r="E11" s="212" t="s">
        <v>213</v>
      </c>
      <c r="F11" s="214">
        <v>48.887350902275202</v>
      </c>
      <c r="G11" s="214">
        <v>43.610620963616903</v>
      </c>
      <c r="H11" s="214">
        <v>30.041886387979499</v>
      </c>
      <c r="I11" s="214">
        <v>27.093125785705301</v>
      </c>
      <c r="J11" s="214">
        <v>23.080150526120399</v>
      </c>
      <c r="K11" s="214">
        <v>19.554939923823099</v>
      </c>
      <c r="L11" s="214">
        <v>19.976192208303299</v>
      </c>
      <c r="M11" s="214">
        <v>20.441785690675999</v>
      </c>
      <c r="N11" s="214">
        <v>21.1290907314051</v>
      </c>
      <c r="O11" s="214">
        <v>21.993764958608502</v>
      </c>
      <c r="P11" s="214">
        <v>22.860212876534298</v>
      </c>
      <c r="Q11" s="214">
        <v>22.310368752569101</v>
      </c>
      <c r="R11" s="214">
        <v>19.798822689553798</v>
      </c>
      <c r="S11" s="224">
        <v>20.109218565985799</v>
      </c>
      <c r="T11" s="214"/>
      <c r="U11" s="216"/>
      <c r="V11" s="217">
        <v>-0.5498441239652081</v>
      </c>
      <c r="W11" s="218">
        <v>-2.4052449858400715E-2</v>
      </c>
      <c r="X11" s="219"/>
      <c r="Y11" s="217">
        <v>0.31660379396062055</v>
      </c>
      <c r="Z11" s="218">
        <v>1.4395161290322811E-2</v>
      </c>
    </row>
    <row r="12" spans="1:26" s="220" customFormat="1" x14ac:dyDescent="0.2">
      <c r="A12" s="209" t="s">
        <v>209</v>
      </c>
      <c r="B12" s="210" t="s">
        <v>220</v>
      </c>
      <c r="C12" s="210" t="s">
        <v>222</v>
      </c>
      <c r="D12" s="211" t="s">
        <v>212</v>
      </c>
      <c r="E12" s="212" t="s">
        <v>213</v>
      </c>
      <c r="F12" s="222">
        <v>73.336829988325604</v>
      </c>
      <c r="G12" s="222">
        <v>56.120572954300897</v>
      </c>
      <c r="H12" s="222">
        <v>54.404034059074199</v>
      </c>
      <c r="I12" s="222">
        <v>46.099849223953598</v>
      </c>
      <c r="J12" s="222">
        <v>42.764899236500398</v>
      </c>
      <c r="K12" s="222">
        <v>45.785929791853597</v>
      </c>
      <c r="L12" s="222">
        <v>45.073277860404403</v>
      </c>
      <c r="M12" s="222">
        <v>49.907500207570898</v>
      </c>
      <c r="N12" s="222">
        <v>65.390017534266605</v>
      </c>
      <c r="O12" s="222">
        <v>75.0083308662321</v>
      </c>
      <c r="P12" s="222">
        <v>69.603764929381597</v>
      </c>
      <c r="Q12" s="222">
        <v>48.865481038994197</v>
      </c>
      <c r="R12" s="222">
        <v>48.076288597939403</v>
      </c>
      <c r="S12" s="223">
        <v>46.621547060935796</v>
      </c>
      <c r="T12" s="222"/>
      <c r="U12" s="216"/>
      <c r="V12" s="217">
        <v>-18.380464049172197</v>
      </c>
      <c r="W12" s="218">
        <v>-0.40638064815696995</v>
      </c>
      <c r="X12" s="219"/>
      <c r="Y12" s="217">
        <v>-22.713014149240287</v>
      </c>
      <c r="Z12" s="218">
        <v>-0.4582727020910301</v>
      </c>
    </row>
    <row r="13" spans="1:26" s="220" customFormat="1" x14ac:dyDescent="0.2">
      <c r="A13" s="209" t="s">
        <v>209</v>
      </c>
      <c r="B13" s="210" t="s">
        <v>210</v>
      </c>
      <c r="C13" s="210" t="s">
        <v>223</v>
      </c>
      <c r="D13" s="211" t="s">
        <v>212</v>
      </c>
      <c r="E13" s="212" t="s">
        <v>224</v>
      </c>
      <c r="F13" s="213">
        <v>7.4964937739999993</v>
      </c>
      <c r="G13" s="213">
        <v>8.4228899223000031</v>
      </c>
      <c r="H13" s="213">
        <v>7.7472348198000009</v>
      </c>
      <c r="I13" s="213">
        <v>7.6715156903699997</v>
      </c>
      <c r="J13" s="213">
        <v>7.4884021480800023</v>
      </c>
      <c r="K13" s="213">
        <v>7.4935654143000008</v>
      </c>
      <c r="L13" s="213">
        <v>7.4097473015999986</v>
      </c>
      <c r="M13" s="213">
        <v>7.3879467618600012</v>
      </c>
      <c r="N13" s="213">
        <v>6.7388599365990007</v>
      </c>
      <c r="O13" s="213">
        <v>5.8426424573999984</v>
      </c>
      <c r="P13" s="213">
        <v>4.9726996641000003</v>
      </c>
      <c r="Q13" s="214">
        <v>3.5136958891019994</v>
      </c>
      <c r="R13" s="214">
        <v>4.6812016162800001</v>
      </c>
      <c r="S13" s="215">
        <v>4.6812016162800001</v>
      </c>
      <c r="T13" s="634"/>
      <c r="U13" s="216"/>
      <c r="V13" s="217">
        <v>-1.4590037749980009</v>
      </c>
      <c r="W13" s="218">
        <v>-0.29340275374584945</v>
      </c>
      <c r="X13" s="219"/>
      <c r="Y13" s="217">
        <v>-2.3289465682979991</v>
      </c>
      <c r="Z13" s="218">
        <v>-0.39861185846624447</v>
      </c>
    </row>
    <row r="14" spans="1:26" s="220" customFormat="1" x14ac:dyDescent="0.2">
      <c r="A14" s="209" t="s">
        <v>209</v>
      </c>
      <c r="B14" s="210" t="s">
        <v>210</v>
      </c>
      <c r="C14" s="210" t="s">
        <v>225</v>
      </c>
      <c r="D14" s="211" t="s">
        <v>212</v>
      </c>
      <c r="E14" s="212" t="s">
        <v>224</v>
      </c>
      <c r="F14" s="213">
        <v>63.592719337140004</v>
      </c>
      <c r="G14" s="213">
        <v>49.807160293590009</v>
      </c>
      <c r="H14" s="213">
        <v>24.001862207991636</v>
      </c>
      <c r="I14" s="213">
        <v>20.284576426560491</v>
      </c>
      <c r="J14" s="213">
        <v>16.888086297687369</v>
      </c>
      <c r="K14" s="213">
        <v>14.344459548188695</v>
      </c>
      <c r="L14" s="213">
        <v>12.108091134881704</v>
      </c>
      <c r="M14" s="213">
        <v>10.196633586056402</v>
      </c>
      <c r="N14" s="213">
        <v>8.3548168402964968</v>
      </c>
      <c r="O14" s="213">
        <v>7.0152673987872012</v>
      </c>
      <c r="P14" s="213">
        <v>4.9282335513768007</v>
      </c>
      <c r="Q14" s="214">
        <v>4.0209735402933591</v>
      </c>
      <c r="R14" s="214">
        <v>3.9576951117954602</v>
      </c>
      <c r="S14" s="215">
        <v>3.9576951117954602</v>
      </c>
      <c r="T14" s="634"/>
      <c r="U14" s="216"/>
      <c r="V14" s="217">
        <v>-0.90726001108344168</v>
      </c>
      <c r="W14" s="218">
        <v>-0.18409436193014439</v>
      </c>
      <c r="X14" s="219"/>
      <c r="Y14" s="217">
        <v>-2.9942938584938421</v>
      </c>
      <c r="Z14" s="218">
        <v>-0.42682533512713927</v>
      </c>
    </row>
    <row r="15" spans="1:26" s="220" customFormat="1" x14ac:dyDescent="0.2">
      <c r="A15" s="209" t="s">
        <v>209</v>
      </c>
      <c r="B15" s="210" t="s">
        <v>215</v>
      </c>
      <c r="C15" s="221" t="s">
        <v>226</v>
      </c>
      <c r="D15" s="211" t="s">
        <v>212</v>
      </c>
      <c r="E15" s="212" t="s">
        <v>224</v>
      </c>
      <c r="F15" s="222">
        <v>2.5764875444806889E-2</v>
      </c>
      <c r="G15" s="222">
        <v>2.6672368495787489E-2</v>
      </c>
      <c r="H15" s="222">
        <v>3.118667399600487E-2</v>
      </c>
      <c r="I15" s="222">
        <v>3.0789600039524131E-2</v>
      </c>
      <c r="J15" s="222">
        <v>2.9536729540986781E-2</v>
      </c>
      <c r="K15" s="222">
        <v>2.8669025057383411E-2</v>
      </c>
      <c r="L15" s="222">
        <v>2.5179920322738719E-2</v>
      </c>
      <c r="M15" s="222">
        <v>2.33344717014108E-2</v>
      </c>
      <c r="N15" s="222">
        <v>2.6678916465960569E-2</v>
      </c>
      <c r="O15" s="222">
        <v>2.5500976198474981E-2</v>
      </c>
      <c r="P15" s="222">
        <v>2.8787707030439699E-2</v>
      </c>
      <c r="Q15" s="222">
        <v>3.3466563352052253E-2</v>
      </c>
      <c r="R15" s="222">
        <v>3.5623817087790333E-2</v>
      </c>
      <c r="S15" s="223">
        <v>4.4569114813222857E-2</v>
      </c>
      <c r="T15" s="222"/>
      <c r="U15" s="216"/>
      <c r="V15" s="217">
        <v>-0.19564290690698627</v>
      </c>
      <c r="W15" s="218">
        <v>-0.13058499087316844</v>
      </c>
      <c r="X15" s="219"/>
      <c r="Y15" s="217">
        <v>-0.21046140899556121</v>
      </c>
      <c r="Z15" s="218">
        <v>-0.13910002041848513</v>
      </c>
    </row>
    <row r="16" spans="1:26" s="220" customFormat="1" x14ac:dyDescent="0.2">
      <c r="A16" s="209" t="s">
        <v>209</v>
      </c>
      <c r="B16" s="210" t="s">
        <v>217</v>
      </c>
      <c r="C16" s="210" t="s">
        <v>219</v>
      </c>
      <c r="D16" s="211" t="s">
        <v>212</v>
      </c>
      <c r="E16" s="212" t="s">
        <v>224</v>
      </c>
      <c r="F16" s="213">
        <v>0.10903584775762573</v>
      </c>
      <c r="G16" s="213">
        <v>0.10704961894545949</v>
      </c>
      <c r="H16" s="213">
        <v>0.10697464756491128</v>
      </c>
      <c r="I16" s="213">
        <v>0.10612586020984542</v>
      </c>
      <c r="J16" s="213">
        <v>0.10484426727301223</v>
      </c>
      <c r="K16" s="213">
        <v>0.10399432698667348</v>
      </c>
      <c r="L16" s="213">
        <v>0.10482071326726286</v>
      </c>
      <c r="M16" s="213">
        <v>0.1044781902649899</v>
      </c>
      <c r="N16" s="213">
        <v>0.10530527488741317</v>
      </c>
      <c r="O16" s="213">
        <v>0.1196425413976239</v>
      </c>
      <c r="P16" s="213">
        <v>0.1204461267673879</v>
      </c>
      <c r="Q16" s="214">
        <v>0.10572067437373679</v>
      </c>
      <c r="R16" s="214">
        <v>0.11989758085930842</v>
      </c>
      <c r="S16" s="224">
        <v>0.11720967316409736</v>
      </c>
      <c r="T16" s="214"/>
      <c r="U16" s="216"/>
      <c r="V16" s="217">
        <v>-1.4725452393651112E-2</v>
      </c>
      <c r="W16" s="218">
        <v>-0.12225758344300852</v>
      </c>
      <c r="X16" s="219"/>
      <c r="Y16" s="217">
        <v>-1.3921867023887105E-2</v>
      </c>
      <c r="Z16" s="218">
        <v>-0.11636218071980531</v>
      </c>
    </row>
    <row r="17" spans="1:26" s="220" customFormat="1" x14ac:dyDescent="0.2">
      <c r="A17" s="209" t="s">
        <v>209</v>
      </c>
      <c r="B17" s="210" t="s">
        <v>217</v>
      </c>
      <c r="C17" s="210" t="s">
        <v>218</v>
      </c>
      <c r="D17" s="211" t="s">
        <v>212</v>
      </c>
      <c r="E17" s="212" t="s">
        <v>224</v>
      </c>
      <c r="F17" s="213">
        <v>0.14445238315542844</v>
      </c>
      <c r="G17" s="213">
        <v>0.12891133766906701</v>
      </c>
      <c r="H17" s="213">
        <v>0.15009586667079566</v>
      </c>
      <c r="I17" s="213">
        <v>0.15139244498659979</v>
      </c>
      <c r="J17" s="213">
        <v>0.15201214922719003</v>
      </c>
      <c r="K17" s="213">
        <v>0.14997154812458513</v>
      </c>
      <c r="L17" s="213">
        <v>0.15039177369436471</v>
      </c>
      <c r="M17" s="213">
        <v>0.14080246434185933</v>
      </c>
      <c r="N17" s="213">
        <v>0.13184204466056129</v>
      </c>
      <c r="O17" s="213">
        <v>0.12915988218024402</v>
      </c>
      <c r="P17" s="213">
        <v>0.12303876825593377</v>
      </c>
      <c r="Q17" s="214">
        <v>9.9607469875184651E-2</v>
      </c>
      <c r="R17" s="214">
        <v>0.10350978867694564</v>
      </c>
      <c r="S17" s="224">
        <v>0.10424426948460462</v>
      </c>
      <c r="T17" s="214"/>
      <c r="U17" s="216"/>
      <c r="V17" s="217">
        <v>-2.3431298380749116E-2</v>
      </c>
      <c r="W17" s="218">
        <v>-0.19043833673634891</v>
      </c>
      <c r="X17" s="219"/>
      <c r="Y17" s="217">
        <v>-2.9552412305059367E-2</v>
      </c>
      <c r="Z17" s="218">
        <v>-0.22880488744809058</v>
      </c>
    </row>
    <row r="18" spans="1:26" s="220" customFormat="1" x14ac:dyDescent="0.2">
      <c r="A18" s="209" t="s">
        <v>209</v>
      </c>
      <c r="B18" s="210" t="s">
        <v>220</v>
      </c>
      <c r="C18" s="210" t="s">
        <v>223</v>
      </c>
      <c r="D18" s="211" t="s">
        <v>212</v>
      </c>
      <c r="E18" s="212" t="s">
        <v>224</v>
      </c>
      <c r="F18" s="222">
        <v>0.1050409721746917</v>
      </c>
      <c r="G18" s="222">
        <v>8.0381979191886124E-2</v>
      </c>
      <c r="H18" s="222">
        <v>7.7923365772694403E-2</v>
      </c>
      <c r="I18" s="222">
        <v>6.6029210430306906E-2</v>
      </c>
      <c r="J18" s="222">
        <v>6.1252532887906497E-2</v>
      </c>
      <c r="K18" s="222">
        <v>6.5579580928492254E-2</v>
      </c>
      <c r="L18" s="222">
        <v>6.4558843439381966E-2</v>
      </c>
      <c r="M18" s="222">
        <v>7.1482941674004624E-2</v>
      </c>
      <c r="N18" s="222">
        <v>9.3658684366543996E-2</v>
      </c>
      <c r="O18" s="222">
        <v>0.10743507725441905</v>
      </c>
      <c r="P18" s="222">
        <v>9.9694070992226116E-2</v>
      </c>
      <c r="Q18" s="222">
        <v>6.9990448659111956E-2</v>
      </c>
      <c r="R18" s="222">
        <v>6.8860081539964257E-2</v>
      </c>
      <c r="S18" s="223">
        <v>6.6776442728004662E-2</v>
      </c>
      <c r="T18" s="222"/>
      <c r="U18" s="216"/>
      <c r="V18" s="217">
        <v>-2.632649670096681E-2</v>
      </c>
      <c r="W18" s="218">
        <v>-0.40638064815697006</v>
      </c>
      <c r="X18" s="219"/>
      <c r="Y18" s="217">
        <v>-3.2532045462471189E-2</v>
      </c>
      <c r="Z18" s="218">
        <v>-0.45827270209103022</v>
      </c>
    </row>
    <row r="19" spans="1:26" s="220" customFormat="1" x14ac:dyDescent="0.2">
      <c r="A19" s="209" t="s">
        <v>209</v>
      </c>
      <c r="B19" s="210" t="s">
        <v>220</v>
      </c>
      <c r="C19" s="210" t="s">
        <v>225</v>
      </c>
      <c r="D19" s="211" t="s">
        <v>212</v>
      </c>
      <c r="E19" s="212" t="s">
        <v>224</v>
      </c>
      <c r="F19" s="222">
        <v>7.0021773052335937E-2</v>
      </c>
      <c r="G19" s="222">
        <v>6.2463867389544181E-2</v>
      </c>
      <c r="H19" s="222">
        <v>4.3029252186893699E-2</v>
      </c>
      <c r="I19" s="222">
        <v>3.8805717021511858E-2</v>
      </c>
      <c r="J19" s="222">
        <v>3.3057898051877158E-2</v>
      </c>
      <c r="K19" s="222">
        <v>2.8008708594890939E-2</v>
      </c>
      <c r="L19" s="222">
        <v>2.861207186406492E-2</v>
      </c>
      <c r="M19" s="222">
        <v>2.9278945412245409E-2</v>
      </c>
      <c r="N19" s="222">
        <v>3.0263378331833641E-2</v>
      </c>
      <c r="O19" s="222">
        <v>3.1501858662307529E-2</v>
      </c>
      <c r="P19" s="222">
        <v>3.2742879465254067E-2</v>
      </c>
      <c r="Q19" s="222">
        <v>3.195533299869624E-2</v>
      </c>
      <c r="R19" s="222">
        <v>2.8358023977258569E-2</v>
      </c>
      <c r="S19" s="223">
        <v>2.8802606659992899E-2</v>
      </c>
      <c r="T19" s="222"/>
      <c r="U19" s="216"/>
      <c r="V19" s="217">
        <v>-7.8754646655767452E-4</v>
      </c>
      <c r="W19" s="218">
        <v>-2.4052449858400493E-2</v>
      </c>
      <c r="X19" s="219"/>
      <c r="Y19" s="217">
        <v>4.5347433638886353E-4</v>
      </c>
      <c r="Z19" s="218">
        <v>1.4395161290322589E-2</v>
      </c>
    </row>
    <row r="20" spans="1:26" s="220" customFormat="1" x14ac:dyDescent="0.2">
      <c r="A20" s="209" t="s">
        <v>209</v>
      </c>
      <c r="B20" s="210" t="s">
        <v>210</v>
      </c>
      <c r="C20" s="210" t="s">
        <v>223</v>
      </c>
      <c r="D20" s="211" t="s">
        <v>212</v>
      </c>
      <c r="E20" s="212" t="s">
        <v>227</v>
      </c>
      <c r="F20" s="213">
        <v>40.601268787999985</v>
      </c>
      <c r="G20" s="213">
        <v>47.445401760999992</v>
      </c>
      <c r="H20" s="213">
        <v>55.261135320399987</v>
      </c>
      <c r="I20" s="213">
        <v>56.34466844380001</v>
      </c>
      <c r="J20" s="213">
        <v>57.02406543269997</v>
      </c>
      <c r="K20" s="213">
        <v>58.45188671990001</v>
      </c>
      <c r="L20" s="213">
        <v>58.798634467100001</v>
      </c>
      <c r="M20" s="213">
        <v>58.738286156400022</v>
      </c>
      <c r="N20" s="213">
        <v>57.4859101411</v>
      </c>
      <c r="O20" s="213">
        <v>59.508806476599993</v>
      </c>
      <c r="P20" s="213">
        <v>61.831683819800013</v>
      </c>
      <c r="Q20" s="214">
        <v>52.440146412199994</v>
      </c>
      <c r="R20" s="214">
        <v>42.436519582808202</v>
      </c>
      <c r="S20" s="215">
        <v>42.436519582808202</v>
      </c>
      <c r="T20" s="634"/>
      <c r="U20" s="216"/>
      <c r="V20" s="217">
        <v>-9.3915374076000191</v>
      </c>
      <c r="W20" s="218">
        <v>-0.15188875391086498</v>
      </c>
      <c r="X20" s="219"/>
      <c r="Y20" s="217">
        <v>-7.0686600643999995</v>
      </c>
      <c r="Z20" s="218">
        <v>-0.11878342858681823</v>
      </c>
    </row>
    <row r="21" spans="1:26" s="220" customFormat="1" x14ac:dyDescent="0.2">
      <c r="A21" s="209" t="s">
        <v>209</v>
      </c>
      <c r="B21" s="210" t="s">
        <v>210</v>
      </c>
      <c r="C21" s="210" t="s">
        <v>225</v>
      </c>
      <c r="D21" s="211" t="s">
        <v>212</v>
      </c>
      <c r="E21" s="212" t="s">
        <v>227</v>
      </c>
      <c r="F21" s="213">
        <v>64.682890623729975</v>
      </c>
      <c r="G21" s="213">
        <v>108.49117005920003</v>
      </c>
      <c r="H21" s="213">
        <v>127.94436330506996</v>
      </c>
      <c r="I21" s="213">
        <v>122.32014405859951</v>
      </c>
      <c r="J21" s="213">
        <v>116.40805709739499</v>
      </c>
      <c r="K21" s="213">
        <v>111.38563913300675</v>
      </c>
      <c r="L21" s="213">
        <v>106.21695806324719</v>
      </c>
      <c r="M21" s="213">
        <v>80.420268198629515</v>
      </c>
      <c r="N21" s="213">
        <v>78.735293728015705</v>
      </c>
      <c r="O21" s="213">
        <v>77.240342521269</v>
      </c>
      <c r="P21" s="213">
        <v>76.745029162660273</v>
      </c>
      <c r="Q21" s="214">
        <v>74.477858048660792</v>
      </c>
      <c r="R21" s="214">
        <v>65.626744922196252</v>
      </c>
      <c r="S21" s="215">
        <v>65.626744922196252</v>
      </c>
      <c r="T21" s="634"/>
      <c r="U21" s="216"/>
      <c r="V21" s="217">
        <v>-2.2671711139994812</v>
      </c>
      <c r="W21" s="218">
        <v>-2.9541602091182173E-2</v>
      </c>
      <c r="X21" s="219"/>
      <c r="Y21" s="217">
        <v>-2.7624844726082074</v>
      </c>
      <c r="Z21" s="218">
        <v>-3.5764787964884137E-2</v>
      </c>
    </row>
    <row r="22" spans="1:26" s="220" customFormat="1" x14ac:dyDescent="0.2">
      <c r="A22" s="209" t="s">
        <v>209</v>
      </c>
      <c r="B22" s="210" t="s">
        <v>215</v>
      </c>
      <c r="C22" s="210" t="s">
        <v>0</v>
      </c>
      <c r="D22" s="211" t="s">
        <v>212</v>
      </c>
      <c r="E22" s="212" t="s">
        <v>227</v>
      </c>
      <c r="F22" s="222">
        <v>2.663319105502459E-4</v>
      </c>
      <c r="G22" s="222">
        <v>2.7868166774921895E-4</v>
      </c>
      <c r="H22" s="222">
        <v>2.602241501964058E-4</v>
      </c>
      <c r="I22" s="222">
        <v>2.592844947573535E-4</v>
      </c>
      <c r="J22" s="222">
        <v>2.1631539389440469E-4</v>
      </c>
      <c r="K22" s="222">
        <v>2.1762419968451337E-4</v>
      </c>
      <c r="L22" s="222">
        <v>1.7782280803749865E-4</v>
      </c>
      <c r="M22" s="222">
        <v>1.7682536971767008E-4</v>
      </c>
      <c r="N22" s="222">
        <v>1.5556086711150956E-4</v>
      </c>
      <c r="O22" s="222">
        <v>1.593171330876739E-4</v>
      </c>
      <c r="P22" s="222">
        <v>6.5315777811736028E-4</v>
      </c>
      <c r="Q22" s="222">
        <v>4.7416860735910611E-4</v>
      </c>
      <c r="R22" s="222">
        <v>3.0253068964933386E-4</v>
      </c>
      <c r="S22" s="223">
        <v>3.3041003521423322E-4</v>
      </c>
      <c r="T22" s="222"/>
      <c r="U22" s="216"/>
      <c r="V22" s="217">
        <v>-0.36618769360942904</v>
      </c>
      <c r="W22" s="218">
        <v>-9.9580237415482831E-2</v>
      </c>
      <c r="X22" s="219"/>
      <c r="Y22" s="217">
        <v>-0.49598969214366617</v>
      </c>
      <c r="Z22" s="218">
        <v>-0.13027967444557798</v>
      </c>
    </row>
    <row r="23" spans="1:26" s="220" customFormat="1" x14ac:dyDescent="0.2">
      <c r="A23" s="209" t="s">
        <v>209</v>
      </c>
      <c r="B23" s="210" t="s">
        <v>217</v>
      </c>
      <c r="C23" s="210" t="s">
        <v>219</v>
      </c>
      <c r="D23" s="211" t="s">
        <v>212</v>
      </c>
      <c r="E23" s="212" t="s">
        <v>227</v>
      </c>
      <c r="F23" s="213">
        <v>1.0998316907347749</v>
      </c>
      <c r="G23" s="213">
        <v>1.0967371311974325</v>
      </c>
      <c r="H23" s="213">
        <v>1.1125568000352852</v>
      </c>
      <c r="I23" s="213">
        <v>1.1236880645813576</v>
      </c>
      <c r="J23" s="213">
        <v>1.118466038115407</v>
      </c>
      <c r="K23" s="213">
        <v>1.1225296184685845</v>
      </c>
      <c r="L23" s="213">
        <v>1.1486718771396043</v>
      </c>
      <c r="M23" s="213">
        <v>1.1522029183130094</v>
      </c>
      <c r="N23" s="213">
        <v>1.1869183283588891</v>
      </c>
      <c r="O23" s="213">
        <v>1.3803727500953413</v>
      </c>
      <c r="P23" s="213">
        <v>1.4232443198375782</v>
      </c>
      <c r="Q23" s="213">
        <v>1.2785220672771229</v>
      </c>
      <c r="R23" s="213">
        <v>1.4972289254058671</v>
      </c>
      <c r="S23" s="225">
        <v>1.5011477031078457</v>
      </c>
      <c r="T23" s="213"/>
      <c r="U23" s="216"/>
      <c r="V23" s="217">
        <v>-0.14472225256045523</v>
      </c>
      <c r="W23" s="218">
        <v>-0.10168475682163347</v>
      </c>
      <c r="X23" s="219"/>
      <c r="Y23" s="217">
        <v>-0.10185068281821841</v>
      </c>
      <c r="Z23" s="218">
        <v>-7.3784912670279534E-2</v>
      </c>
    </row>
    <row r="24" spans="1:26" s="220" customFormat="1" x14ac:dyDescent="0.2">
      <c r="A24" s="209" t="s">
        <v>209</v>
      </c>
      <c r="B24" s="210" t="s">
        <v>217</v>
      </c>
      <c r="C24" s="210" t="s">
        <v>218</v>
      </c>
      <c r="D24" s="211" t="s">
        <v>212</v>
      </c>
      <c r="E24" s="212" t="s">
        <v>227</v>
      </c>
      <c r="F24" s="213">
        <v>1.2277950757516267</v>
      </c>
      <c r="G24" s="213">
        <v>1.2877157394329033</v>
      </c>
      <c r="H24" s="213">
        <v>1.7567424603053199</v>
      </c>
      <c r="I24" s="213">
        <v>1.8243220168131633</v>
      </c>
      <c r="J24" s="213">
        <v>1.8860204899690112</v>
      </c>
      <c r="K24" s="213">
        <v>1.9169849237545633</v>
      </c>
      <c r="L24" s="213">
        <v>1.9823425756895237</v>
      </c>
      <c r="M24" s="213">
        <v>1.925350445500303</v>
      </c>
      <c r="N24" s="213">
        <v>1.8633536658919601</v>
      </c>
      <c r="O24" s="213">
        <v>1.8859686335271717</v>
      </c>
      <c r="P24" s="213">
        <v>1.8644273465809507</v>
      </c>
      <c r="Q24" s="213">
        <v>1.5692711099327314</v>
      </c>
      <c r="R24" s="213">
        <v>1.7243011553774621</v>
      </c>
      <c r="S24" s="225">
        <v>1.8183552497746724</v>
      </c>
      <c r="T24" s="213"/>
      <c r="U24" s="216"/>
      <c r="V24" s="217">
        <v>-0.29515623664821922</v>
      </c>
      <c r="W24" s="218">
        <v>-0.15830932601878356</v>
      </c>
      <c r="X24" s="219"/>
      <c r="Y24" s="217">
        <v>-0.31669752359444026</v>
      </c>
      <c r="Z24" s="218">
        <v>-0.16792300675867922</v>
      </c>
    </row>
    <row r="25" spans="1:26" s="220" customFormat="1" x14ac:dyDescent="0.2">
      <c r="A25" s="209" t="s">
        <v>209</v>
      </c>
      <c r="B25" s="210" t="s">
        <v>220</v>
      </c>
      <c r="C25" s="210" t="s">
        <v>223</v>
      </c>
      <c r="D25" s="211" t="s">
        <v>212</v>
      </c>
      <c r="E25" s="212" t="s">
        <v>227</v>
      </c>
      <c r="F25" s="222">
        <v>0.18549291392486736</v>
      </c>
      <c r="G25" s="222">
        <v>0.14194734910253828</v>
      </c>
      <c r="H25" s="222">
        <v>0.13760565882779308</v>
      </c>
      <c r="I25" s="222">
        <v>0.11660164974964719</v>
      </c>
      <c r="J25" s="222">
        <v>0.10816646662181297</v>
      </c>
      <c r="K25" s="222">
        <v>0.11580764447007461</v>
      </c>
      <c r="L25" s="222">
        <v>0.11400511382619834</v>
      </c>
      <c r="M25" s="222">
        <v>0.12623244884844231</v>
      </c>
      <c r="N25" s="222">
        <v>0.16539281689650517</v>
      </c>
      <c r="O25" s="222">
        <v>0.1897206882712659</v>
      </c>
      <c r="P25" s="222">
        <v>0.17605076711043749</v>
      </c>
      <c r="Q25" s="222">
        <v>0.12359684035574368</v>
      </c>
      <c r="R25" s="222">
        <v>0.12160071364066675</v>
      </c>
      <c r="S25" s="223">
        <v>0.1179211948129605</v>
      </c>
      <c r="T25" s="222"/>
      <c r="U25" s="216"/>
      <c r="V25" s="217">
        <v>-4.6490226483950292E-2</v>
      </c>
      <c r="W25" s="218">
        <v>-0.40638064815697006</v>
      </c>
      <c r="X25" s="219"/>
      <c r="Y25" s="217">
        <v>-5.7448667732570388E-2</v>
      </c>
      <c r="Z25" s="218">
        <v>-0.45827270209103022</v>
      </c>
    </row>
    <row r="26" spans="1:26" s="220" customFormat="1" x14ac:dyDescent="0.2">
      <c r="A26" s="209" t="s">
        <v>209</v>
      </c>
      <c r="B26" s="210" t="s">
        <v>220</v>
      </c>
      <c r="C26" s="210" t="s">
        <v>225</v>
      </c>
      <c r="D26" s="211" t="s">
        <v>212</v>
      </c>
      <c r="E26" s="212" t="s">
        <v>227</v>
      </c>
      <c r="F26" s="213">
        <v>0.12365215641818808</v>
      </c>
      <c r="G26" s="213">
        <v>0.1103055744555901</v>
      </c>
      <c r="H26" s="213">
        <v>7.598579113377564E-2</v>
      </c>
      <c r="I26" s="213">
        <v>6.8527407717560648E-2</v>
      </c>
      <c r="J26" s="213">
        <v>5.83772761325538E-2</v>
      </c>
      <c r="K26" s="213">
        <v>4.9460861461738788E-2</v>
      </c>
      <c r="L26" s="213">
        <v>5.0526346754165272E-2</v>
      </c>
      <c r="M26" s="213">
        <v>5.1703985489893071E-2</v>
      </c>
      <c r="N26" s="213">
        <v>5.3442405527688613E-2</v>
      </c>
      <c r="O26" s="213">
        <v>5.5629450454844583E-2</v>
      </c>
      <c r="P26" s="213">
        <v>5.7820981628005412E-2</v>
      </c>
      <c r="Q26" s="213">
        <v>5.6430245366634282E-2</v>
      </c>
      <c r="R26" s="213">
        <v>5.0077721024371281E-2</v>
      </c>
      <c r="S26" s="225">
        <v>5.0862814075145209E-2</v>
      </c>
      <c r="T26" s="213"/>
      <c r="U26" s="216"/>
      <c r="V26" s="217">
        <v>-1.3907362613711297E-3</v>
      </c>
      <c r="W26" s="218">
        <v>-2.4052449858401159E-2</v>
      </c>
      <c r="X26" s="219"/>
      <c r="Y26" s="217">
        <v>8.0079491178950551E-4</v>
      </c>
      <c r="Z26" s="218">
        <v>1.4395161290322811E-2</v>
      </c>
    </row>
    <row r="27" spans="1:26" s="220" customFormat="1" x14ac:dyDescent="0.2">
      <c r="A27" s="209" t="s">
        <v>209</v>
      </c>
      <c r="B27" s="210" t="s">
        <v>0</v>
      </c>
      <c r="C27" s="210" t="s">
        <v>0</v>
      </c>
      <c r="D27" s="211" t="s">
        <v>228</v>
      </c>
      <c r="E27" s="211" t="s">
        <v>229</v>
      </c>
      <c r="F27" s="216"/>
      <c r="G27" s="213">
        <v>8.2252758353370634</v>
      </c>
      <c r="H27" s="213">
        <v>53.941248722308622</v>
      </c>
      <c r="I27" s="213">
        <v>67.684247222222211</v>
      </c>
      <c r="J27" s="213">
        <v>83.074925399616305</v>
      </c>
      <c r="K27" s="213">
        <v>97.642478369305351</v>
      </c>
      <c r="L27" s="213">
        <v>112.5024479540054</v>
      </c>
      <c r="M27" s="213">
        <v>124.94978126916583</v>
      </c>
      <c r="N27" s="213">
        <v>140.11426698716218</v>
      </c>
      <c r="O27" s="213">
        <v>160.70061898710637</v>
      </c>
      <c r="P27" s="213">
        <v>172.44689455351738</v>
      </c>
      <c r="Q27" s="213">
        <v>172.44689455351738</v>
      </c>
      <c r="R27" s="213">
        <f>194.301487229169</f>
        <v>194.301487229169</v>
      </c>
      <c r="S27" s="215">
        <f>194.301487229169</f>
        <v>194.301487229169</v>
      </c>
      <c r="T27" s="634"/>
      <c r="U27" s="216"/>
      <c r="V27" s="226">
        <v>0</v>
      </c>
      <c r="W27" s="227">
        <v>0</v>
      </c>
      <c r="X27" s="219"/>
      <c r="Y27" s="226">
        <v>11.746275566411015</v>
      </c>
      <c r="Z27" s="227">
        <v>7.309415259535168E-2</v>
      </c>
    </row>
    <row r="28" spans="1:26" s="220" customFormat="1" x14ac:dyDescent="0.2">
      <c r="A28" s="228" t="s">
        <v>209</v>
      </c>
      <c r="B28" s="229" t="s">
        <v>0</v>
      </c>
      <c r="C28" s="229" t="s">
        <v>0</v>
      </c>
      <c r="D28" s="230" t="s">
        <v>0</v>
      </c>
      <c r="E28" s="230" t="s">
        <v>213</v>
      </c>
      <c r="F28" s="231">
        <f>SUM(F6:F12)</f>
        <v>11995.2535869519</v>
      </c>
      <c r="G28" s="231">
        <f t="shared" ref="G28:S28" si="0">SUM(G6:G12)</f>
        <v>13360.019766130874</v>
      </c>
      <c r="H28" s="231">
        <f t="shared" si="0"/>
        <v>13128.200502532567</v>
      </c>
      <c r="I28" s="231">
        <f t="shared" si="0"/>
        <v>13104.991282354689</v>
      </c>
      <c r="J28" s="231">
        <f t="shared" si="0"/>
        <v>13079.736320448874</v>
      </c>
      <c r="K28" s="231">
        <f t="shared" si="0"/>
        <v>13234.441191032894</v>
      </c>
      <c r="L28" s="231">
        <f t="shared" si="0"/>
        <v>13300.684260688273</v>
      </c>
      <c r="M28" s="231">
        <f t="shared" si="0"/>
        <v>13256.387798241962</v>
      </c>
      <c r="N28" s="231">
        <f t="shared" si="0"/>
        <v>13271.640146085632</v>
      </c>
      <c r="O28" s="231">
        <f t="shared" si="0"/>
        <v>13364.193662219544</v>
      </c>
      <c r="P28" s="231">
        <f t="shared" si="0"/>
        <v>13458.920182651758</v>
      </c>
      <c r="Q28" s="231">
        <f t="shared" si="0"/>
        <v>12448.275817850268</v>
      </c>
      <c r="R28" s="231">
        <f t="shared" si="0"/>
        <v>13282.060967769767</v>
      </c>
      <c r="S28" s="231">
        <f t="shared" si="0"/>
        <v>13293.433280724099</v>
      </c>
      <c r="T28" s="235"/>
      <c r="U28" s="216"/>
      <c r="V28" s="217">
        <v>-1008.4648443603328</v>
      </c>
      <c r="W28" s="218">
        <v>-7.5065047788716255E-2</v>
      </c>
      <c r="X28" s="219"/>
      <c r="Y28" s="217">
        <v>-912.66630809133494</v>
      </c>
      <c r="Z28" s="218">
        <v>-6.8422189139464407E-2</v>
      </c>
    </row>
    <row r="29" spans="1:26" s="220" customFormat="1" x14ac:dyDescent="0.2">
      <c r="A29" s="232" t="s">
        <v>209</v>
      </c>
      <c r="B29" s="233" t="s">
        <v>0</v>
      </c>
      <c r="C29" s="233" t="s">
        <v>0</v>
      </c>
      <c r="D29" s="234" t="s">
        <v>0</v>
      </c>
      <c r="E29" s="234" t="s">
        <v>224</v>
      </c>
      <c r="F29" s="235">
        <f>SUM(F13:F19)</f>
        <v>71.543528962724878</v>
      </c>
      <c r="G29" s="235">
        <f t="shared" ref="G29:S29" si="1">SUM(G13:G19)</f>
        <v>58.635529387581755</v>
      </c>
      <c r="H29" s="235">
        <f t="shared" si="1"/>
        <v>32.158306833982934</v>
      </c>
      <c r="I29" s="235">
        <f t="shared" si="1"/>
        <v>28.349234949618278</v>
      </c>
      <c r="J29" s="235">
        <f t="shared" si="1"/>
        <v>24.757192022748342</v>
      </c>
      <c r="K29" s="235">
        <f t="shared" si="1"/>
        <v>22.214248152180719</v>
      </c>
      <c r="L29" s="235">
        <f t="shared" si="1"/>
        <v>19.891401759069517</v>
      </c>
      <c r="M29" s="235">
        <f t="shared" si="1"/>
        <v>17.953957361310916</v>
      </c>
      <c r="N29" s="235">
        <f t="shared" si="1"/>
        <v>15.481425075607811</v>
      </c>
      <c r="O29" s="235">
        <f t="shared" si="1"/>
        <v>13.271150191880269</v>
      </c>
      <c r="P29" s="235">
        <f t="shared" si="1"/>
        <v>10.305642767988042</v>
      </c>
      <c r="Q29" s="235">
        <f t="shared" si="1"/>
        <v>7.8754099186541406</v>
      </c>
      <c r="R29" s="235">
        <f t="shared" si="1"/>
        <v>8.9951460202167279</v>
      </c>
      <c r="S29" s="235">
        <f t="shared" si="1"/>
        <v>9.0004988349253825</v>
      </c>
      <c r="T29" s="235"/>
      <c r="U29" s="216"/>
      <c r="V29" s="217">
        <v>-2.6271774869303517</v>
      </c>
      <c r="W29" s="218">
        <v>-0.22377721356050284</v>
      </c>
      <c r="X29" s="219"/>
      <c r="Y29" s="217">
        <v>-5.60925468624243</v>
      </c>
      <c r="Z29" s="218">
        <v>-0.38100591543879292</v>
      </c>
    </row>
    <row r="30" spans="1:26" s="220" customFormat="1" x14ac:dyDescent="0.2">
      <c r="A30" s="232" t="s">
        <v>209</v>
      </c>
      <c r="B30" s="233" t="s">
        <v>0</v>
      </c>
      <c r="C30" s="233" t="s">
        <v>0</v>
      </c>
      <c r="D30" s="234" t="s">
        <v>0</v>
      </c>
      <c r="E30" s="234" t="s">
        <v>227</v>
      </c>
      <c r="F30" s="235">
        <f>SUM(F20:F26)</f>
        <v>107.92119758046996</v>
      </c>
      <c r="G30" s="235">
        <f t="shared" ref="G30:S30" si="2">SUM(G20:G26)</f>
        <v>158.57355629605624</v>
      </c>
      <c r="H30" s="235">
        <f t="shared" si="2"/>
        <v>186.28864955992233</v>
      </c>
      <c r="I30" s="235">
        <f t="shared" si="2"/>
        <v>181.798210925756</v>
      </c>
      <c r="J30" s="235">
        <f t="shared" si="2"/>
        <v>176.6033691163276</v>
      </c>
      <c r="K30" s="235">
        <f t="shared" si="2"/>
        <v>173.04252652526139</v>
      </c>
      <c r="L30" s="235">
        <f t="shared" si="2"/>
        <v>168.31131626656475</v>
      </c>
      <c r="M30" s="235">
        <f t="shared" si="2"/>
        <v>142.4142209785509</v>
      </c>
      <c r="N30" s="235">
        <f t="shared" si="2"/>
        <v>139.49046664665786</v>
      </c>
      <c r="O30" s="235">
        <f t="shared" si="2"/>
        <v>140.26099983735071</v>
      </c>
      <c r="P30" s="235">
        <f t="shared" si="2"/>
        <v>142.09890955539538</v>
      </c>
      <c r="Q30" s="235">
        <f t="shared" si="2"/>
        <v>129.94629889240036</v>
      </c>
      <c r="R30" s="235">
        <f t="shared" si="2"/>
        <v>111.45677555114246</v>
      </c>
      <c r="S30" s="235">
        <f t="shared" si="2"/>
        <v>111.5518818768103</v>
      </c>
      <c r="T30" s="235"/>
      <c r="U30" s="216"/>
      <c r="V30" s="217">
        <v>-12.512655667162903</v>
      </c>
      <c r="W30" s="218">
        <v>-8.58713823113747E-2</v>
      </c>
      <c r="X30" s="219"/>
      <c r="Y30" s="217">
        <v>-10.80233030838528</v>
      </c>
      <c r="Z30" s="218">
        <v>-7.5014310526730688E-2</v>
      </c>
    </row>
    <row r="31" spans="1:26" s="220" customFormat="1" x14ac:dyDescent="0.2">
      <c r="A31" s="236" t="s">
        <v>209</v>
      </c>
      <c r="B31" s="237" t="s">
        <v>0</v>
      </c>
      <c r="C31" s="237" t="s">
        <v>0</v>
      </c>
      <c r="D31" s="238" t="s">
        <v>0</v>
      </c>
      <c r="E31" s="238" t="s">
        <v>229</v>
      </c>
      <c r="F31" s="239"/>
      <c r="G31" s="239">
        <f t="shared" ref="G31:S31" si="3">G27</f>
        <v>8.2252758353370634</v>
      </c>
      <c r="H31" s="239">
        <f t="shared" si="3"/>
        <v>53.941248722308622</v>
      </c>
      <c r="I31" s="239">
        <f t="shared" si="3"/>
        <v>67.684247222222211</v>
      </c>
      <c r="J31" s="239">
        <f t="shared" si="3"/>
        <v>83.074925399616305</v>
      </c>
      <c r="K31" s="239">
        <f t="shared" si="3"/>
        <v>97.642478369305351</v>
      </c>
      <c r="L31" s="239">
        <f t="shared" si="3"/>
        <v>112.5024479540054</v>
      </c>
      <c r="M31" s="239">
        <f t="shared" si="3"/>
        <v>124.94978126916583</v>
      </c>
      <c r="N31" s="239">
        <f t="shared" si="3"/>
        <v>140.11426698716218</v>
      </c>
      <c r="O31" s="239">
        <f t="shared" si="3"/>
        <v>160.70061898710637</v>
      </c>
      <c r="P31" s="239">
        <f t="shared" si="3"/>
        <v>172.44689455351738</v>
      </c>
      <c r="Q31" s="239">
        <f t="shared" si="3"/>
        <v>172.44689455351738</v>
      </c>
      <c r="R31" s="239">
        <f t="shared" si="3"/>
        <v>194.301487229169</v>
      </c>
      <c r="S31" s="239">
        <f t="shared" si="3"/>
        <v>194.301487229169</v>
      </c>
      <c r="T31" s="635"/>
      <c r="U31" s="216"/>
      <c r="V31" s="217">
        <v>0</v>
      </c>
      <c r="W31" s="218">
        <v>0</v>
      </c>
      <c r="X31" s="219"/>
      <c r="Y31" s="217">
        <v>11.746275566411015</v>
      </c>
      <c r="Z31" s="218">
        <v>7.309415259535168E-2</v>
      </c>
    </row>
    <row r="32" spans="1:26" s="220" customFormat="1" ht="12" thickBot="1" x14ac:dyDescent="0.25">
      <c r="A32" s="240" t="s">
        <v>209</v>
      </c>
      <c r="B32" s="241" t="s">
        <v>0</v>
      </c>
      <c r="C32" s="241" t="s">
        <v>0</v>
      </c>
      <c r="D32" s="242" t="s">
        <v>0</v>
      </c>
      <c r="E32" s="242" t="s">
        <v>230</v>
      </c>
      <c r="F32" s="243">
        <f>SUM(F28:F31)</f>
        <v>12174.718313495096</v>
      </c>
      <c r="G32" s="243">
        <f t="shared" ref="G32:S32" si="4">SUM(G28:G31)</f>
        <v>13585.454127649849</v>
      </c>
      <c r="H32" s="243">
        <f t="shared" si="4"/>
        <v>13400.588707648782</v>
      </c>
      <c r="I32" s="243">
        <f t="shared" si="4"/>
        <v>13382.822975452285</v>
      </c>
      <c r="J32" s="243">
        <f t="shared" si="4"/>
        <v>13364.171806987568</v>
      </c>
      <c r="K32" s="243">
        <f t="shared" si="4"/>
        <v>13527.340444079642</v>
      </c>
      <c r="L32" s="243">
        <f t="shared" si="4"/>
        <v>13601.389426667913</v>
      </c>
      <c r="M32" s="243">
        <f t="shared" si="4"/>
        <v>13541.70575785099</v>
      </c>
      <c r="N32" s="243">
        <f t="shared" si="4"/>
        <v>13566.72630479506</v>
      </c>
      <c r="O32" s="243">
        <f t="shared" si="4"/>
        <v>13678.426431235881</v>
      </c>
      <c r="P32" s="243">
        <f t="shared" si="4"/>
        <v>13783.771629528659</v>
      </c>
      <c r="Q32" s="243">
        <f t="shared" si="4"/>
        <v>12758.54442121484</v>
      </c>
      <c r="R32" s="243">
        <f t="shared" si="4"/>
        <v>13596.814376570295</v>
      </c>
      <c r="S32" s="243">
        <f t="shared" si="4"/>
        <v>13608.287148665004</v>
      </c>
      <c r="T32" s="636"/>
      <c r="U32" s="216"/>
      <c r="V32" s="244">
        <v>-1023.6046775144296</v>
      </c>
      <c r="W32" s="245">
        <v>-7.4365840749614054E-2</v>
      </c>
      <c r="X32" s="219"/>
      <c r="Y32" s="244">
        <v>-917.33161751955231</v>
      </c>
      <c r="Z32" s="245">
        <v>-6.7163562129270105E-2</v>
      </c>
    </row>
    <row r="33" spans="1:26" s="220" customFormat="1" ht="12" thickBot="1" x14ac:dyDescent="0.25">
      <c r="A33" s="246"/>
      <c r="B33" s="246"/>
      <c r="C33" s="246"/>
      <c r="D33" s="206"/>
      <c r="E33" s="206"/>
      <c r="F33" s="216"/>
      <c r="G33" s="216"/>
      <c r="H33" s="216"/>
      <c r="I33" s="216"/>
      <c r="J33" s="216"/>
      <c r="K33" s="216"/>
      <c r="L33" s="216"/>
      <c r="M33" s="216"/>
      <c r="N33" s="216"/>
      <c r="O33" s="216"/>
      <c r="P33" s="216"/>
      <c r="Q33" s="216"/>
      <c r="R33" s="216"/>
      <c r="S33" s="216"/>
      <c r="T33" s="216"/>
      <c r="U33" s="216"/>
      <c r="V33" s="247"/>
      <c r="W33" s="248"/>
      <c r="X33" s="219"/>
      <c r="Y33" s="247">
        <v>0</v>
      </c>
      <c r="Z33" s="248"/>
    </row>
    <row r="34" spans="1:26" s="220" customFormat="1" ht="10.9" customHeight="1" thickBot="1" x14ac:dyDescent="0.25">
      <c r="A34" s="249" t="s">
        <v>231</v>
      </c>
      <c r="B34" s="575" t="s">
        <v>232</v>
      </c>
      <c r="C34" s="575"/>
      <c r="D34" s="575"/>
      <c r="E34" s="526" t="s">
        <v>230</v>
      </c>
      <c r="F34" s="250">
        <v>86606.069705214613</v>
      </c>
      <c r="G34" s="250">
        <v>91586.601464736639</v>
      </c>
      <c r="H34" s="250">
        <v>87997.683706878175</v>
      </c>
      <c r="I34" s="250">
        <v>86804.817159425424</v>
      </c>
      <c r="J34" s="250">
        <v>87377.411684371458</v>
      </c>
      <c r="K34" s="250">
        <v>88960.068652872345</v>
      </c>
      <c r="L34" s="250">
        <v>89323.639559693955</v>
      </c>
      <c r="M34" s="250">
        <v>88266.843481528835</v>
      </c>
      <c r="N34" s="250">
        <v>85181.274396028151</v>
      </c>
      <c r="O34" s="250">
        <v>83450.375510325233</v>
      </c>
      <c r="P34" s="250">
        <v>82376.3949681011</v>
      </c>
      <c r="Q34" s="250">
        <v>78571.015125717924</v>
      </c>
      <c r="R34" s="250">
        <v>83485.968553589657</v>
      </c>
      <c r="S34" s="251">
        <v>75175.643606222235</v>
      </c>
      <c r="T34" s="637"/>
      <c r="U34" s="252"/>
      <c r="V34" s="253">
        <v>-2769.2762605422758</v>
      </c>
      <c r="W34" s="254">
        <v>-3.4708717091809116E-2</v>
      </c>
      <c r="X34" s="246"/>
      <c r="Y34" s="253">
        <v>-4545.2161642967112</v>
      </c>
      <c r="Z34" s="254">
        <v>-5.5727041795771703E-2</v>
      </c>
    </row>
    <row r="35" spans="1:26" s="220" customFormat="1" ht="20.45" customHeight="1" x14ac:dyDescent="0.2">
      <c r="A35" s="255" t="s">
        <v>231</v>
      </c>
      <c r="B35" s="576" t="s">
        <v>232</v>
      </c>
      <c r="C35" s="576"/>
      <c r="D35" s="576"/>
      <c r="E35" s="256" t="s">
        <v>233</v>
      </c>
      <c r="F35" s="257">
        <v>1</v>
      </c>
      <c r="G35" s="257">
        <v>1.0549088354994753</v>
      </c>
      <c r="H35" s="257">
        <v>1.0098783801930602</v>
      </c>
      <c r="I35" s="257">
        <v>0.99638255976608436</v>
      </c>
      <c r="J35" s="257">
        <v>1.0014804058478113</v>
      </c>
      <c r="K35" s="257">
        <v>1.0252825982198628</v>
      </c>
      <c r="L35" s="257">
        <v>1.0262580587278074</v>
      </c>
      <c r="M35" s="257">
        <v>1.0117021109023161</v>
      </c>
      <c r="N35" s="257">
        <v>0.97220008668199454</v>
      </c>
      <c r="O35" s="257">
        <v>0.95343311516917895</v>
      </c>
      <c r="P35" s="257">
        <v>0.93267299109786039</v>
      </c>
      <c r="Q35" s="257">
        <v>0.90030110811067332</v>
      </c>
      <c r="R35" s="258"/>
      <c r="S35" s="258"/>
      <c r="T35" s="259"/>
      <c r="U35" s="260"/>
      <c r="V35" s="261">
        <v>-3.4708717091809116E-2</v>
      </c>
      <c r="W35" s="262"/>
      <c r="X35" s="263"/>
      <c r="Y35" s="261">
        <v>-5.5727041795771703E-2</v>
      </c>
    </row>
    <row r="36" spans="1:26" s="220" customFormat="1" ht="12" thickBot="1" x14ac:dyDescent="0.25">
      <c r="A36" s="264" t="s">
        <v>234</v>
      </c>
      <c r="B36" s="265"/>
      <c r="C36" s="265"/>
      <c r="D36" s="266"/>
      <c r="E36" s="266"/>
      <c r="F36" s="267">
        <v>82463.44</v>
      </c>
      <c r="G36" s="268" t="s">
        <v>235</v>
      </c>
      <c r="H36" s="267"/>
      <c r="I36" s="267"/>
      <c r="J36" s="267"/>
      <c r="K36" s="267"/>
      <c r="L36" s="267"/>
      <c r="M36" s="267"/>
      <c r="N36" s="267"/>
      <c r="O36" s="269"/>
      <c r="P36" s="269"/>
      <c r="Q36" s="267"/>
      <c r="R36" s="267"/>
      <c r="S36" s="267"/>
      <c r="T36" s="267"/>
      <c r="U36" s="266"/>
      <c r="V36" s="270"/>
      <c r="W36" s="271"/>
      <c r="X36" s="271"/>
      <c r="Y36" s="271"/>
    </row>
    <row r="37" spans="1:26" s="220" customFormat="1" x14ac:dyDescent="0.2">
      <c r="A37" s="272"/>
      <c r="B37" s="272"/>
      <c r="C37" s="272"/>
      <c r="D37" s="273"/>
      <c r="E37" s="273"/>
      <c r="F37" s="274"/>
      <c r="G37" s="274"/>
      <c r="H37" s="274"/>
      <c r="I37" s="274"/>
      <c r="J37" s="274"/>
      <c r="K37" s="274"/>
      <c r="L37" s="274"/>
      <c r="M37" s="274"/>
      <c r="N37" s="274"/>
      <c r="O37" s="274"/>
      <c r="P37" s="275"/>
      <c r="Q37" s="275"/>
      <c r="R37" s="275"/>
      <c r="S37" s="275"/>
      <c r="T37" s="216"/>
      <c r="U37" s="276"/>
      <c r="V37" s="272"/>
      <c r="W37" s="219"/>
      <c r="X37" s="272"/>
      <c r="Y37" s="272"/>
    </row>
    <row r="38" spans="1:26" s="220" customFormat="1" x14ac:dyDescent="0.2">
      <c r="A38" s="277" t="s">
        <v>236</v>
      </c>
      <c r="B38" s="277" t="s">
        <v>163</v>
      </c>
      <c r="C38" s="277" t="s">
        <v>0</v>
      </c>
      <c r="D38" s="278" t="s">
        <v>212</v>
      </c>
      <c r="E38" s="279" t="s">
        <v>213</v>
      </c>
      <c r="F38" s="280">
        <v>3094.5605257452598</v>
      </c>
      <c r="G38" s="280">
        <v>2875.585892571788</v>
      </c>
      <c r="H38" s="280">
        <v>4413.7424558559724</v>
      </c>
      <c r="I38" s="280">
        <v>3907.3380239847097</v>
      </c>
      <c r="J38" s="280">
        <v>3100.3126157092415</v>
      </c>
      <c r="K38" s="280">
        <v>3268.1003511393155</v>
      </c>
      <c r="L38" s="280">
        <v>3172.6537407900673</v>
      </c>
      <c r="M38" s="280">
        <v>3145.0416931385757</v>
      </c>
      <c r="N38" s="280">
        <v>3195.9388037414597</v>
      </c>
      <c r="O38" s="280">
        <v>3375.6786364478407</v>
      </c>
      <c r="P38" s="280">
        <v>3570.6937692597871</v>
      </c>
      <c r="Q38" s="280">
        <v>3570.6937692597871</v>
      </c>
      <c r="R38" s="280"/>
      <c r="S38" s="280"/>
      <c r="T38" s="216"/>
      <c r="U38" s="276"/>
      <c r="V38" s="272"/>
      <c r="W38" s="219"/>
      <c r="X38" s="272"/>
      <c r="Y38" s="272"/>
    </row>
    <row r="39" spans="1:26" s="220" customFormat="1" x14ac:dyDescent="0.2">
      <c r="A39" s="277" t="s">
        <v>236</v>
      </c>
      <c r="B39" s="277" t="s">
        <v>237</v>
      </c>
      <c r="C39" s="277" t="s">
        <v>0</v>
      </c>
      <c r="D39" s="278" t="s">
        <v>212</v>
      </c>
      <c r="E39" s="279" t="s">
        <v>213</v>
      </c>
      <c r="F39" s="280">
        <v>13303.08447682632</v>
      </c>
      <c r="G39" s="280">
        <v>12954.73096138485</v>
      </c>
      <c r="H39" s="280">
        <v>16051.516457756505</v>
      </c>
      <c r="I39" s="280">
        <v>16200.577187513039</v>
      </c>
      <c r="J39" s="280">
        <v>22641.123977942516</v>
      </c>
      <c r="K39" s="280">
        <v>22970.259333844151</v>
      </c>
      <c r="L39" s="280">
        <v>24246.822555983876</v>
      </c>
      <c r="M39" s="280">
        <v>24956.331280792889</v>
      </c>
      <c r="N39" s="280">
        <v>27284.644643109346</v>
      </c>
      <c r="O39" s="280">
        <v>30427.31644372741</v>
      </c>
      <c r="P39" s="280">
        <v>30970.152068789994</v>
      </c>
      <c r="Q39" s="280">
        <v>22692.94091696366</v>
      </c>
      <c r="R39" s="280"/>
      <c r="S39" s="280"/>
      <c r="T39" s="216"/>
      <c r="U39" s="276"/>
      <c r="V39" s="272"/>
      <c r="W39" s="219"/>
      <c r="X39" s="272"/>
      <c r="Y39" s="272"/>
    </row>
    <row r="40" spans="1:26" s="220" customFormat="1" x14ac:dyDescent="0.2">
      <c r="A40" s="272"/>
      <c r="B40" s="272"/>
      <c r="C40" s="272"/>
      <c r="D40" s="273"/>
      <c r="E40" s="273"/>
      <c r="F40" s="274"/>
      <c r="G40" s="274"/>
      <c r="H40" s="274"/>
      <c r="I40" s="274"/>
      <c r="J40" s="274"/>
      <c r="K40" s="274"/>
      <c r="L40" s="274"/>
      <c r="M40" s="274"/>
      <c r="N40" s="274"/>
      <c r="O40" s="274"/>
      <c r="P40" s="274"/>
      <c r="Q40" s="274"/>
      <c r="R40" s="274"/>
      <c r="S40" s="274"/>
      <c r="T40" s="216"/>
      <c r="U40" s="272"/>
      <c r="V40" s="272"/>
      <c r="W40" s="219"/>
      <c r="X40" s="272"/>
      <c r="Y40" s="272"/>
    </row>
    <row r="41" spans="1:26" s="220" customFormat="1" x14ac:dyDescent="0.2">
      <c r="A41" s="194"/>
      <c r="B41" s="194"/>
      <c r="C41" s="194"/>
      <c r="D41" s="193"/>
      <c r="E41" s="193"/>
      <c r="F41" s="194"/>
      <c r="G41" s="194"/>
      <c r="H41" s="194"/>
      <c r="I41" s="194"/>
      <c r="J41" s="194"/>
      <c r="K41" s="194"/>
      <c r="L41" s="194"/>
      <c r="M41" s="194"/>
      <c r="N41" s="194"/>
      <c r="O41" s="194"/>
      <c r="P41" s="281"/>
      <c r="Q41" s="194"/>
      <c r="R41" s="194"/>
      <c r="S41" s="194"/>
      <c r="T41" s="195"/>
      <c r="U41" s="194"/>
      <c r="V41" s="194"/>
      <c r="W41" s="195"/>
      <c r="X41" s="194"/>
      <c r="Y41" s="194"/>
    </row>
    <row r="42" spans="1:26" s="220" customFormat="1" ht="10.15" customHeight="1" x14ac:dyDescent="0.2">
      <c r="A42" s="574" t="s">
        <v>238</v>
      </c>
      <c r="B42" s="574"/>
      <c r="C42" s="574"/>
      <c r="D42" s="574"/>
      <c r="E42" s="574"/>
      <c r="F42" s="574"/>
      <c r="G42" s="574"/>
      <c r="H42" s="574"/>
      <c r="I42" s="574"/>
      <c r="J42" s="574"/>
      <c r="K42" s="574"/>
      <c r="L42" s="574"/>
      <c r="M42" s="167"/>
      <c r="N42" s="167"/>
      <c r="O42" s="167"/>
      <c r="P42" s="167"/>
      <c r="Q42" s="167"/>
      <c r="R42" s="167"/>
      <c r="S42" s="167"/>
      <c r="T42" s="167"/>
      <c r="U42" s="167"/>
      <c r="V42" s="167"/>
      <c r="W42" s="167"/>
      <c r="X42" s="167"/>
      <c r="Y42" s="167"/>
    </row>
    <row r="43" spans="1:26" s="220" customFormat="1" x14ac:dyDescent="0.2">
      <c r="A43" s="571" t="s">
        <v>239</v>
      </c>
      <c r="B43" s="571"/>
      <c r="C43" s="571"/>
      <c r="D43" s="571"/>
      <c r="E43" s="571"/>
      <c r="F43" s="571"/>
      <c r="G43" s="571"/>
      <c r="H43" s="571"/>
      <c r="I43" s="571"/>
      <c r="J43" s="571"/>
      <c r="K43" s="571"/>
      <c r="L43" s="571"/>
      <c r="M43" s="167"/>
      <c r="N43" s="167"/>
      <c r="O43" s="167"/>
      <c r="P43" s="167"/>
      <c r="Q43" s="167"/>
      <c r="R43" s="167"/>
      <c r="S43" s="167"/>
      <c r="T43" s="167"/>
      <c r="U43" s="167"/>
      <c r="V43" s="167"/>
      <c r="W43" s="167"/>
      <c r="X43" s="167"/>
      <c r="Y43" s="167"/>
    </row>
    <row r="44" spans="1:26" s="220" customFormat="1" x14ac:dyDescent="0.2">
      <c r="A44" s="577" t="s">
        <v>240</v>
      </c>
      <c r="B44" s="570"/>
      <c r="C44" s="570"/>
      <c r="D44" s="570"/>
      <c r="E44" s="570"/>
      <c r="F44" s="570"/>
      <c r="G44" s="570"/>
      <c r="H44" s="570"/>
      <c r="I44" s="570"/>
      <c r="J44" s="570"/>
      <c r="K44" s="570"/>
      <c r="L44" s="570"/>
      <c r="M44" s="282"/>
      <c r="N44" s="282"/>
      <c r="O44" s="282"/>
      <c r="P44" s="282"/>
      <c r="Q44" s="282"/>
      <c r="R44" s="282"/>
      <c r="S44" s="282"/>
      <c r="T44" s="283"/>
      <c r="U44" s="167"/>
      <c r="V44" s="167"/>
      <c r="W44" s="167"/>
      <c r="X44" s="167"/>
      <c r="Y44" s="167"/>
    </row>
    <row r="45" spans="1:26" s="220" customFormat="1" x14ac:dyDescent="0.2">
      <c r="A45" s="527"/>
      <c r="B45" s="527"/>
      <c r="C45" s="527"/>
      <c r="D45" s="527"/>
      <c r="E45" s="527"/>
      <c r="F45" s="527"/>
      <c r="G45" s="527"/>
      <c r="H45" s="527"/>
      <c r="I45" s="527"/>
      <c r="J45" s="527"/>
      <c r="K45" s="527"/>
      <c r="L45" s="527"/>
      <c r="M45" s="282"/>
      <c r="N45" s="282"/>
      <c r="O45" s="282"/>
      <c r="P45" s="282"/>
      <c r="Q45" s="282"/>
      <c r="R45" s="282"/>
      <c r="S45" s="282"/>
      <c r="T45" s="283"/>
      <c r="U45" s="167"/>
      <c r="V45" s="167"/>
      <c r="W45" s="167"/>
      <c r="X45" s="167"/>
      <c r="Y45" s="167"/>
    </row>
    <row r="46" spans="1:26" s="220" customFormat="1" x14ac:dyDescent="0.2">
      <c r="A46" s="284" t="s">
        <v>241</v>
      </c>
      <c r="B46" s="285"/>
      <c r="C46" s="285"/>
      <c r="D46" s="286"/>
      <c r="E46" s="286"/>
      <c r="F46" s="282"/>
      <c r="G46" s="282"/>
      <c r="H46" s="282"/>
      <c r="I46" s="282"/>
      <c r="J46" s="282"/>
      <c r="K46" s="282"/>
      <c r="L46" s="282"/>
      <c r="M46" s="282"/>
      <c r="N46" s="282"/>
      <c r="O46" s="282"/>
      <c r="P46" s="282"/>
      <c r="Q46" s="282"/>
      <c r="R46" s="282"/>
      <c r="S46" s="282"/>
      <c r="T46" s="283"/>
      <c r="U46" s="167"/>
      <c r="V46" s="167"/>
      <c r="W46" s="167"/>
      <c r="X46" s="167"/>
      <c r="Y46" s="167"/>
    </row>
    <row r="47" spans="1:26" s="220" customFormat="1" ht="10.15" customHeight="1" x14ac:dyDescent="0.2">
      <c r="A47" s="568" t="s">
        <v>242</v>
      </c>
      <c r="B47" s="568"/>
      <c r="C47" s="568"/>
      <c r="D47" s="568"/>
      <c r="E47" s="568"/>
      <c r="F47" s="568"/>
      <c r="G47" s="568"/>
      <c r="H47" s="568"/>
      <c r="I47" s="568"/>
      <c r="J47" s="568"/>
      <c r="K47" s="568"/>
      <c r="L47" s="282"/>
      <c r="M47" s="282"/>
      <c r="N47" s="282"/>
      <c r="O47" s="282"/>
      <c r="P47" s="282"/>
      <c r="Q47" s="282"/>
      <c r="R47" s="282"/>
      <c r="S47" s="282"/>
      <c r="T47" s="283"/>
      <c r="U47" s="167"/>
      <c r="V47" s="167"/>
      <c r="W47" s="167"/>
      <c r="X47" s="167"/>
      <c r="Y47" s="167"/>
    </row>
    <row r="48" spans="1:26" s="220" customFormat="1" ht="10.15" customHeight="1" x14ac:dyDescent="0.2">
      <c r="A48" s="568" t="s">
        <v>243</v>
      </c>
      <c r="B48" s="568"/>
      <c r="C48" s="568"/>
      <c r="D48" s="568"/>
      <c r="E48" s="568"/>
      <c r="F48" s="568"/>
      <c r="G48" s="568"/>
      <c r="H48" s="568"/>
      <c r="I48" s="568"/>
      <c r="J48" s="568"/>
      <c r="K48" s="568"/>
      <c r="L48" s="282"/>
      <c r="M48" s="282"/>
      <c r="N48" s="282"/>
      <c r="O48" s="282"/>
      <c r="P48" s="282"/>
      <c r="Q48" s="282"/>
      <c r="R48" s="282"/>
      <c r="S48" s="282"/>
      <c r="T48" s="283"/>
      <c r="U48" s="167"/>
      <c r="V48" s="167"/>
      <c r="W48" s="167"/>
      <c r="X48" s="167"/>
      <c r="Y48" s="167"/>
    </row>
    <row r="49" spans="1:25" s="220" customFormat="1" ht="10.15" customHeight="1" x14ac:dyDescent="0.2">
      <c r="A49" s="568" t="s">
        <v>244</v>
      </c>
      <c r="B49" s="568"/>
      <c r="C49" s="568"/>
      <c r="D49" s="568"/>
      <c r="E49" s="568"/>
      <c r="F49" s="568"/>
      <c r="G49" s="568"/>
      <c r="H49" s="568"/>
      <c r="I49" s="568"/>
      <c r="J49" s="568"/>
      <c r="K49" s="568"/>
      <c r="L49" s="282"/>
      <c r="M49" s="282"/>
      <c r="N49" s="282"/>
      <c r="O49" s="282"/>
      <c r="P49" s="282"/>
      <c r="Q49" s="282"/>
      <c r="R49" s="282"/>
      <c r="S49" s="282"/>
      <c r="T49" s="283"/>
      <c r="U49" s="167"/>
      <c r="V49" s="167"/>
      <c r="W49" s="167"/>
      <c r="X49" s="167"/>
      <c r="Y49" s="167"/>
    </row>
    <row r="50" spans="1:25" s="220" customFormat="1" ht="10.15" customHeight="1" x14ac:dyDescent="0.2">
      <c r="A50" s="568" t="s">
        <v>245</v>
      </c>
      <c r="B50" s="568"/>
      <c r="C50" s="568"/>
      <c r="D50" s="568"/>
      <c r="E50" s="568"/>
      <c r="F50" s="568"/>
      <c r="G50" s="568"/>
      <c r="H50" s="568"/>
      <c r="I50" s="568"/>
      <c r="J50" s="568"/>
      <c r="K50" s="568"/>
      <c r="L50" s="282"/>
      <c r="M50" s="282"/>
      <c r="N50" s="282"/>
      <c r="O50" s="282"/>
      <c r="P50" s="282"/>
      <c r="Q50" s="282"/>
      <c r="R50" s="282"/>
      <c r="S50" s="282"/>
      <c r="T50" s="283"/>
      <c r="U50" s="167"/>
      <c r="V50" s="167"/>
      <c r="W50" s="167"/>
      <c r="X50" s="167"/>
      <c r="Y50" s="167"/>
    </row>
    <row r="51" spans="1:25" s="220" customFormat="1" ht="10.15" customHeight="1" x14ac:dyDescent="0.2">
      <c r="A51" s="568" t="s">
        <v>246</v>
      </c>
      <c r="B51" s="568"/>
      <c r="C51" s="568"/>
      <c r="D51" s="568"/>
      <c r="E51" s="568"/>
      <c r="F51" s="568"/>
      <c r="G51" s="568"/>
      <c r="H51" s="568"/>
      <c r="I51" s="568"/>
      <c r="J51" s="568"/>
      <c r="K51" s="568"/>
      <c r="L51" s="282"/>
      <c r="M51" s="282"/>
      <c r="N51" s="282"/>
      <c r="O51" s="282"/>
      <c r="P51" s="282"/>
      <c r="Q51" s="282"/>
      <c r="R51" s="282"/>
      <c r="S51" s="282"/>
      <c r="T51" s="283"/>
      <c r="U51" s="167"/>
      <c r="V51" s="167"/>
      <c r="W51" s="167"/>
      <c r="X51" s="167"/>
      <c r="Y51" s="167"/>
    </row>
    <row r="52" spans="1:25" s="220" customFormat="1" ht="10.15" customHeight="1" x14ac:dyDescent="0.2">
      <c r="A52" s="568" t="s">
        <v>247</v>
      </c>
      <c r="B52" s="568"/>
      <c r="C52" s="568"/>
      <c r="D52" s="568"/>
      <c r="E52" s="568"/>
      <c r="F52" s="568"/>
      <c r="G52" s="568"/>
      <c r="H52" s="568"/>
      <c r="I52" s="568"/>
      <c r="J52" s="568"/>
      <c r="K52" s="568"/>
      <c r="L52" s="282"/>
      <c r="M52" s="282"/>
      <c r="N52" s="282"/>
      <c r="O52" s="282"/>
      <c r="P52" s="282"/>
      <c r="Q52" s="282"/>
      <c r="R52" s="282"/>
      <c r="S52" s="282"/>
      <c r="T52" s="283"/>
      <c r="U52" s="167"/>
      <c r="V52" s="167"/>
      <c r="W52" s="167"/>
      <c r="X52" s="167"/>
      <c r="Y52" s="167"/>
    </row>
    <row r="53" spans="1:25" s="220" customFormat="1" ht="10.15" customHeight="1" x14ac:dyDescent="0.2">
      <c r="A53" s="568" t="s">
        <v>248</v>
      </c>
      <c r="B53" s="568"/>
      <c r="C53" s="568"/>
      <c r="D53" s="568"/>
      <c r="E53" s="568"/>
      <c r="F53" s="568"/>
      <c r="G53" s="568"/>
      <c r="H53" s="568"/>
      <c r="I53" s="568"/>
      <c r="J53" s="568"/>
      <c r="K53" s="568"/>
      <c r="L53" s="282"/>
      <c r="M53" s="282"/>
      <c r="N53" s="282"/>
      <c r="O53" s="282"/>
      <c r="P53" s="282"/>
      <c r="Q53" s="282"/>
      <c r="R53" s="282"/>
      <c r="S53" s="282"/>
      <c r="T53" s="283"/>
      <c r="U53" s="167"/>
      <c r="V53" s="167"/>
      <c r="W53" s="167"/>
      <c r="X53" s="167"/>
      <c r="Y53" s="167"/>
    </row>
    <row r="54" spans="1:25" s="220" customFormat="1" ht="10.15" customHeight="1" x14ac:dyDescent="0.2">
      <c r="A54" s="568" t="s">
        <v>249</v>
      </c>
      <c r="B54" s="568"/>
      <c r="C54" s="568"/>
      <c r="D54" s="568"/>
      <c r="E54" s="568"/>
      <c r="F54" s="568"/>
      <c r="G54" s="568"/>
      <c r="H54" s="568"/>
      <c r="I54" s="568"/>
      <c r="J54" s="568"/>
      <c r="K54" s="568"/>
      <c r="L54" s="282"/>
      <c r="M54" s="282"/>
      <c r="N54" s="282"/>
      <c r="O54" s="282"/>
      <c r="P54" s="282"/>
      <c r="Q54" s="282"/>
      <c r="R54" s="282"/>
      <c r="S54" s="282"/>
      <c r="T54" s="283"/>
      <c r="U54" s="167"/>
      <c r="V54" s="167"/>
      <c r="W54" s="167"/>
      <c r="X54" s="167"/>
      <c r="Y54" s="167"/>
    </row>
    <row r="55" spans="1:25" s="220" customFormat="1" ht="10.15" customHeight="1" x14ac:dyDescent="0.2">
      <c r="A55" s="569" t="s">
        <v>250</v>
      </c>
      <c r="B55" s="569"/>
      <c r="C55" s="569"/>
      <c r="D55" s="569"/>
      <c r="E55" s="569"/>
      <c r="F55" s="569"/>
      <c r="G55" s="569"/>
      <c r="H55" s="569"/>
      <c r="I55" s="569"/>
      <c r="J55" s="569"/>
      <c r="K55" s="569"/>
      <c r="L55" s="282"/>
      <c r="M55" s="282"/>
      <c r="N55" s="282"/>
      <c r="O55" s="282"/>
      <c r="P55" s="282"/>
      <c r="Q55" s="282"/>
      <c r="R55" s="282"/>
      <c r="S55" s="282"/>
      <c r="T55" s="283"/>
      <c r="U55" s="167"/>
      <c r="V55" s="167"/>
      <c r="W55" s="167"/>
      <c r="X55" s="167"/>
      <c r="Y55" s="167"/>
    </row>
    <row r="56" spans="1:25" s="220" customFormat="1" x14ac:dyDescent="0.2">
      <c r="A56" s="285" t="s">
        <v>198</v>
      </c>
      <c r="B56" s="285"/>
      <c r="C56" s="285"/>
      <c r="D56" s="286"/>
      <c r="E56" s="286"/>
      <c r="F56" s="282"/>
      <c r="G56" s="282"/>
      <c r="H56" s="282"/>
      <c r="I56" s="282"/>
      <c r="J56" s="282"/>
      <c r="K56" s="282"/>
      <c r="L56" s="282"/>
      <c r="M56" s="282"/>
      <c r="N56" s="282"/>
      <c r="O56" s="282"/>
      <c r="P56" s="282"/>
      <c r="Q56" s="282"/>
      <c r="R56" s="282"/>
      <c r="S56" s="282"/>
      <c r="T56" s="283"/>
      <c r="U56" s="167"/>
      <c r="V56" s="167"/>
      <c r="W56" s="167"/>
      <c r="X56" s="167"/>
      <c r="Y56" s="167"/>
    </row>
    <row r="57" spans="1:25" s="220" customFormat="1" x14ac:dyDescent="0.2">
      <c r="D57" s="212"/>
      <c r="E57" s="212"/>
      <c r="F57" s="214"/>
      <c r="G57" s="214"/>
      <c r="H57" s="214"/>
      <c r="I57" s="214"/>
      <c r="J57" s="214"/>
      <c r="K57" s="214"/>
      <c r="L57" s="214"/>
      <c r="M57" s="214"/>
      <c r="N57" s="214"/>
      <c r="O57" s="214"/>
      <c r="P57" s="214"/>
      <c r="Q57" s="214"/>
      <c r="R57" s="214"/>
      <c r="S57" s="287"/>
      <c r="T57" s="288"/>
      <c r="V57" s="287"/>
      <c r="W57" s="288"/>
    </row>
    <row r="58" spans="1:25" s="220" customFormat="1" x14ac:dyDescent="0.2">
      <c r="D58" s="212"/>
      <c r="E58" s="212"/>
      <c r="F58" s="214"/>
      <c r="G58" s="214"/>
      <c r="H58" s="214"/>
      <c r="I58" s="214"/>
      <c r="J58" s="214"/>
      <c r="K58" s="214"/>
      <c r="L58" s="214"/>
      <c r="M58" s="214"/>
      <c r="N58" s="214"/>
      <c r="O58" s="214"/>
      <c r="P58" s="214"/>
      <c r="Q58" s="214"/>
      <c r="R58" s="214"/>
      <c r="S58" s="287"/>
      <c r="T58" s="288"/>
      <c r="V58" s="287"/>
      <c r="W58" s="288"/>
    </row>
    <row r="59" spans="1:25" s="220" customFormat="1" x14ac:dyDescent="0.2">
      <c r="D59" s="212"/>
      <c r="E59" s="212"/>
      <c r="F59" s="214"/>
      <c r="G59" s="214"/>
      <c r="H59" s="214"/>
      <c r="I59" s="214"/>
      <c r="J59" s="214"/>
      <c r="K59" s="214"/>
      <c r="L59" s="214"/>
      <c r="M59" s="214"/>
      <c r="N59" s="214"/>
      <c r="O59" s="214"/>
      <c r="P59" s="214"/>
      <c r="Q59" s="214"/>
      <c r="R59" s="214"/>
      <c r="S59" s="287"/>
      <c r="T59" s="288"/>
      <c r="V59" s="287"/>
      <c r="W59" s="288"/>
    </row>
    <row r="60" spans="1:25" s="220" customFormat="1" x14ac:dyDescent="0.2">
      <c r="D60" s="212"/>
      <c r="E60" s="212"/>
      <c r="F60" s="214"/>
      <c r="G60" s="214"/>
      <c r="H60" s="214"/>
      <c r="I60" s="214"/>
      <c r="J60" s="214"/>
      <c r="K60" s="214"/>
      <c r="L60" s="214"/>
      <c r="M60" s="214"/>
      <c r="N60" s="214"/>
      <c r="O60" s="214"/>
      <c r="P60" s="214"/>
      <c r="Q60" s="214"/>
      <c r="R60" s="214"/>
      <c r="S60" s="287"/>
      <c r="T60" s="288"/>
      <c r="V60" s="287"/>
      <c r="W60" s="288"/>
    </row>
    <row r="61" spans="1:25" s="220" customFormat="1" x14ac:dyDescent="0.2">
      <c r="D61" s="212"/>
      <c r="E61" s="212"/>
      <c r="F61" s="214"/>
      <c r="G61" s="214"/>
      <c r="H61" s="214"/>
      <c r="I61" s="214"/>
      <c r="J61" s="214"/>
      <c r="K61" s="214"/>
      <c r="L61" s="214"/>
      <c r="M61" s="214"/>
      <c r="N61" s="214"/>
      <c r="O61" s="214"/>
      <c r="P61" s="214"/>
      <c r="Q61" s="214"/>
      <c r="R61" s="214"/>
      <c r="S61" s="287"/>
      <c r="T61" s="288"/>
      <c r="V61" s="287"/>
      <c r="W61" s="288"/>
    </row>
    <row r="62" spans="1:25" s="220" customFormat="1" x14ac:dyDescent="0.2">
      <c r="D62" s="212"/>
      <c r="E62" s="212"/>
      <c r="F62" s="214"/>
      <c r="G62" s="214"/>
      <c r="H62" s="214"/>
      <c r="I62" s="214"/>
      <c r="J62" s="214"/>
      <c r="K62" s="214"/>
      <c r="L62" s="214"/>
      <c r="M62" s="214"/>
      <c r="N62" s="214"/>
      <c r="O62" s="214"/>
      <c r="P62" s="214"/>
      <c r="Q62" s="214"/>
      <c r="R62" s="214"/>
      <c r="S62" s="287"/>
      <c r="T62" s="288"/>
      <c r="V62" s="287"/>
      <c r="W62" s="288"/>
    </row>
    <row r="63" spans="1:25" s="220" customFormat="1" x14ac:dyDescent="0.2">
      <c r="D63" s="212"/>
      <c r="E63" s="212"/>
      <c r="F63" s="214"/>
      <c r="G63" s="214"/>
      <c r="H63" s="214"/>
      <c r="I63" s="214"/>
      <c r="J63" s="214"/>
      <c r="K63" s="214"/>
      <c r="L63" s="214"/>
      <c r="M63" s="214"/>
      <c r="N63" s="214"/>
      <c r="O63" s="214"/>
      <c r="P63" s="214"/>
      <c r="Q63" s="214"/>
      <c r="R63" s="214"/>
      <c r="S63" s="287"/>
      <c r="T63" s="288"/>
      <c r="V63" s="287"/>
      <c r="W63" s="288"/>
    </row>
    <row r="64" spans="1:25" s="220" customFormat="1" x14ac:dyDescent="0.2">
      <c r="D64" s="212"/>
      <c r="E64" s="212"/>
      <c r="F64" s="214"/>
      <c r="G64" s="214"/>
      <c r="H64" s="214"/>
      <c r="I64" s="214"/>
      <c r="J64" s="214"/>
      <c r="K64" s="214"/>
      <c r="L64" s="214"/>
      <c r="M64" s="214"/>
      <c r="N64" s="214"/>
      <c r="O64" s="214"/>
      <c r="P64" s="214"/>
      <c r="Q64" s="214"/>
      <c r="R64" s="214"/>
      <c r="S64" s="287"/>
      <c r="T64" s="288"/>
      <c r="V64" s="287"/>
      <c r="W64" s="288"/>
    </row>
    <row r="65" spans="4:23" s="220" customFormat="1" x14ac:dyDescent="0.2">
      <c r="D65" s="212"/>
      <c r="E65" s="212"/>
      <c r="F65" s="214"/>
      <c r="G65" s="214"/>
      <c r="H65" s="214"/>
      <c r="I65" s="214"/>
      <c r="J65" s="214"/>
      <c r="K65" s="214"/>
      <c r="L65" s="214"/>
      <c r="M65" s="214"/>
      <c r="N65" s="214"/>
      <c r="O65" s="214"/>
      <c r="P65" s="214"/>
      <c r="Q65" s="214"/>
      <c r="R65" s="214"/>
      <c r="S65" s="287"/>
      <c r="T65" s="288"/>
      <c r="V65" s="287"/>
      <c r="W65" s="288"/>
    </row>
    <row r="66" spans="4:23" s="220" customFormat="1" x14ac:dyDescent="0.2">
      <c r="D66" s="212"/>
      <c r="E66" s="212"/>
      <c r="F66" s="214"/>
      <c r="G66" s="214"/>
      <c r="H66" s="214"/>
      <c r="I66" s="214"/>
      <c r="J66" s="214"/>
      <c r="K66" s="214"/>
      <c r="L66" s="214"/>
      <c r="M66" s="214"/>
      <c r="N66" s="214"/>
      <c r="O66" s="214"/>
      <c r="P66" s="214"/>
      <c r="Q66" s="214"/>
      <c r="R66" s="214"/>
      <c r="S66" s="287"/>
      <c r="T66" s="288"/>
      <c r="V66" s="287"/>
      <c r="W66" s="288"/>
    </row>
    <row r="67" spans="4:23" s="220" customFormat="1" x14ac:dyDescent="0.2">
      <c r="D67" s="212"/>
      <c r="E67" s="212"/>
      <c r="F67" s="214"/>
      <c r="G67" s="214"/>
      <c r="H67" s="214"/>
      <c r="I67" s="214"/>
      <c r="J67" s="214"/>
      <c r="K67" s="214"/>
      <c r="L67" s="214"/>
      <c r="M67" s="214"/>
      <c r="N67" s="214"/>
      <c r="O67" s="214"/>
      <c r="P67" s="214"/>
      <c r="Q67" s="214"/>
      <c r="R67" s="214"/>
      <c r="S67" s="287"/>
      <c r="T67" s="288"/>
      <c r="V67" s="287"/>
      <c r="W67" s="288"/>
    </row>
    <row r="68" spans="4:23" s="220" customFormat="1" x14ac:dyDescent="0.2">
      <c r="D68" s="212"/>
      <c r="E68" s="212"/>
      <c r="F68" s="214"/>
      <c r="G68" s="214"/>
      <c r="H68" s="214"/>
      <c r="I68" s="214"/>
      <c r="J68" s="214"/>
      <c r="K68" s="214"/>
      <c r="L68" s="214"/>
      <c r="M68" s="214"/>
      <c r="N68" s="214"/>
      <c r="O68" s="214"/>
      <c r="P68" s="214"/>
      <c r="Q68" s="214"/>
      <c r="R68" s="214"/>
      <c r="S68" s="287"/>
      <c r="T68" s="288"/>
      <c r="V68" s="287"/>
      <c r="W68" s="288"/>
    </row>
    <row r="69" spans="4:23" s="220" customFormat="1" x14ac:dyDescent="0.2">
      <c r="D69" s="212"/>
      <c r="E69" s="212"/>
      <c r="F69" s="214"/>
      <c r="G69" s="214"/>
      <c r="H69" s="214"/>
      <c r="I69" s="214"/>
      <c r="J69" s="214"/>
      <c r="K69" s="214"/>
      <c r="L69" s="214"/>
      <c r="M69" s="214"/>
      <c r="N69" s="214"/>
      <c r="O69" s="214"/>
      <c r="P69" s="214"/>
      <c r="Q69" s="214"/>
      <c r="R69" s="214"/>
      <c r="S69" s="287"/>
      <c r="T69" s="288"/>
      <c r="V69" s="287"/>
      <c r="W69" s="288"/>
    </row>
    <row r="70" spans="4:23" s="220" customFormat="1" x14ac:dyDescent="0.2">
      <c r="D70" s="212"/>
      <c r="E70" s="212"/>
      <c r="F70" s="214"/>
      <c r="G70" s="214"/>
      <c r="H70" s="214"/>
      <c r="I70" s="214"/>
      <c r="J70" s="214"/>
      <c r="K70" s="214"/>
      <c r="L70" s="214"/>
      <c r="M70" s="214"/>
      <c r="N70" s="214"/>
      <c r="O70" s="214"/>
      <c r="P70" s="214"/>
      <c r="Q70" s="214"/>
      <c r="R70" s="214"/>
      <c r="S70" s="287"/>
      <c r="T70" s="288"/>
      <c r="V70" s="287"/>
      <c r="W70" s="288"/>
    </row>
    <row r="71" spans="4:23" s="220" customFormat="1" x14ac:dyDescent="0.2">
      <c r="D71" s="212"/>
      <c r="E71" s="212"/>
      <c r="F71" s="214"/>
      <c r="G71" s="214"/>
      <c r="H71" s="214"/>
      <c r="I71" s="214"/>
      <c r="J71" s="214"/>
      <c r="K71" s="214"/>
      <c r="L71" s="214"/>
      <c r="M71" s="214"/>
      <c r="N71" s="214"/>
      <c r="O71" s="214"/>
      <c r="P71" s="214"/>
      <c r="Q71" s="214"/>
      <c r="R71" s="214"/>
      <c r="S71" s="287"/>
      <c r="T71" s="288"/>
      <c r="V71" s="287"/>
      <c r="W71" s="288"/>
    </row>
    <row r="72" spans="4:23" s="220" customFormat="1" x14ac:dyDescent="0.2">
      <c r="D72" s="212"/>
      <c r="E72" s="212"/>
      <c r="F72" s="214"/>
      <c r="G72" s="214"/>
      <c r="H72" s="214"/>
      <c r="I72" s="214"/>
      <c r="J72" s="214"/>
      <c r="K72" s="214"/>
      <c r="L72" s="214"/>
      <c r="M72" s="214"/>
      <c r="N72" s="214"/>
      <c r="O72" s="214"/>
      <c r="P72" s="214"/>
      <c r="Q72" s="214"/>
      <c r="R72" s="214"/>
      <c r="S72" s="287"/>
      <c r="T72" s="288"/>
      <c r="V72" s="287"/>
      <c r="W72" s="288"/>
    </row>
    <row r="73" spans="4:23" s="220" customFormat="1" x14ac:dyDescent="0.2">
      <c r="D73" s="212"/>
      <c r="E73" s="212"/>
      <c r="F73" s="214"/>
      <c r="G73" s="214"/>
      <c r="H73" s="214"/>
      <c r="I73" s="214"/>
      <c r="J73" s="214"/>
      <c r="K73" s="214"/>
      <c r="L73" s="214"/>
      <c r="M73" s="214"/>
      <c r="N73" s="214"/>
      <c r="O73" s="214"/>
      <c r="P73" s="214"/>
      <c r="Q73" s="214"/>
      <c r="R73" s="214"/>
      <c r="S73" s="287"/>
      <c r="T73" s="288"/>
      <c r="V73" s="287"/>
      <c r="W73" s="288"/>
    </row>
    <row r="74" spans="4:23" s="220" customFormat="1" x14ac:dyDescent="0.2">
      <c r="D74" s="212"/>
      <c r="E74" s="212"/>
      <c r="F74" s="214"/>
      <c r="G74" s="214"/>
      <c r="H74" s="214"/>
      <c r="I74" s="214"/>
      <c r="J74" s="214"/>
      <c r="K74" s="214"/>
      <c r="L74" s="214"/>
      <c r="M74" s="214"/>
      <c r="N74" s="214"/>
      <c r="O74" s="214"/>
      <c r="P74" s="214"/>
      <c r="Q74" s="214"/>
      <c r="R74" s="214"/>
      <c r="S74" s="287"/>
      <c r="T74" s="288"/>
      <c r="V74" s="287"/>
      <c r="W74" s="288"/>
    </row>
    <row r="75" spans="4:23" s="220" customFormat="1" x14ac:dyDescent="0.2">
      <c r="D75" s="212"/>
      <c r="E75" s="212"/>
      <c r="F75" s="214"/>
      <c r="G75" s="214"/>
      <c r="H75" s="214"/>
      <c r="I75" s="214"/>
      <c r="J75" s="214"/>
      <c r="K75" s="214"/>
      <c r="L75" s="214"/>
      <c r="M75" s="214"/>
      <c r="N75" s="214"/>
      <c r="O75" s="214"/>
      <c r="P75" s="214"/>
      <c r="Q75" s="214"/>
      <c r="R75" s="214"/>
      <c r="S75" s="287"/>
      <c r="T75" s="288"/>
      <c r="V75" s="287"/>
      <c r="W75" s="288"/>
    </row>
    <row r="76" spans="4:23" s="220" customFormat="1" x14ac:dyDescent="0.2">
      <c r="D76" s="212"/>
      <c r="E76" s="212"/>
      <c r="F76" s="214"/>
      <c r="G76" s="214"/>
      <c r="H76" s="214"/>
      <c r="I76" s="214"/>
      <c r="J76" s="214"/>
      <c r="K76" s="214"/>
      <c r="L76" s="214"/>
      <c r="M76" s="214"/>
      <c r="N76" s="214"/>
      <c r="O76" s="214"/>
      <c r="P76" s="214"/>
      <c r="Q76" s="214"/>
      <c r="R76" s="214"/>
      <c r="S76" s="287"/>
      <c r="T76" s="288"/>
      <c r="V76" s="287"/>
      <c r="W76" s="288"/>
    </row>
    <row r="77" spans="4:23" s="220" customFormat="1" x14ac:dyDescent="0.2">
      <c r="D77" s="212"/>
      <c r="E77" s="212"/>
      <c r="F77" s="214"/>
      <c r="G77" s="214"/>
      <c r="H77" s="214"/>
      <c r="I77" s="214"/>
      <c r="J77" s="214"/>
      <c r="K77" s="214"/>
      <c r="L77" s="214"/>
      <c r="M77" s="214"/>
      <c r="N77" s="214"/>
      <c r="O77" s="214"/>
      <c r="P77" s="214"/>
      <c r="Q77" s="214"/>
      <c r="R77" s="214"/>
      <c r="S77" s="287"/>
      <c r="T77" s="288"/>
      <c r="V77" s="287"/>
      <c r="W77" s="288"/>
    </row>
    <row r="78" spans="4:23" s="220" customFormat="1" x14ac:dyDescent="0.2">
      <c r="D78" s="212"/>
      <c r="E78" s="212"/>
      <c r="F78" s="214"/>
      <c r="G78" s="214"/>
      <c r="H78" s="214"/>
      <c r="I78" s="214"/>
      <c r="J78" s="214"/>
      <c r="K78" s="214"/>
      <c r="L78" s="214"/>
      <c r="M78" s="214"/>
      <c r="N78" s="214"/>
      <c r="O78" s="214"/>
      <c r="P78" s="214"/>
      <c r="Q78" s="214"/>
      <c r="R78" s="214"/>
      <c r="S78" s="287"/>
      <c r="T78" s="288"/>
      <c r="V78" s="287"/>
      <c r="W78" s="288"/>
    </row>
    <row r="79" spans="4:23" s="220" customFormat="1" x14ac:dyDescent="0.2">
      <c r="D79" s="212"/>
      <c r="E79" s="212"/>
      <c r="F79" s="214"/>
      <c r="G79" s="214"/>
      <c r="H79" s="214"/>
      <c r="I79" s="214"/>
      <c r="J79" s="214"/>
      <c r="K79" s="214"/>
      <c r="L79" s="214"/>
      <c r="M79" s="214"/>
      <c r="N79" s="214"/>
      <c r="O79" s="214"/>
      <c r="P79" s="214"/>
      <c r="Q79" s="214"/>
      <c r="R79" s="214"/>
      <c r="S79" s="287"/>
      <c r="T79" s="288"/>
      <c r="V79" s="287"/>
      <c r="W79" s="288"/>
    </row>
    <row r="80" spans="4:23" s="220" customFormat="1" x14ac:dyDescent="0.2">
      <c r="D80" s="212"/>
      <c r="E80" s="212"/>
      <c r="F80" s="214"/>
      <c r="G80" s="214"/>
      <c r="H80" s="214"/>
      <c r="I80" s="214"/>
      <c r="J80" s="214"/>
      <c r="K80" s="214"/>
      <c r="L80" s="214"/>
      <c r="M80" s="214"/>
      <c r="N80" s="214"/>
      <c r="O80" s="214"/>
      <c r="P80" s="214"/>
      <c r="Q80" s="214"/>
      <c r="R80" s="214"/>
      <c r="S80" s="287"/>
      <c r="T80" s="288"/>
      <c r="V80" s="287"/>
      <c r="W80" s="288"/>
    </row>
    <row r="81" spans="4:23" s="220" customFormat="1" x14ac:dyDescent="0.2">
      <c r="D81" s="212"/>
      <c r="E81" s="212"/>
      <c r="F81" s="214"/>
      <c r="G81" s="214"/>
      <c r="H81" s="214"/>
      <c r="I81" s="214"/>
      <c r="J81" s="214"/>
      <c r="K81" s="214"/>
      <c r="L81" s="214"/>
      <c r="M81" s="214"/>
      <c r="N81" s="214"/>
      <c r="O81" s="214"/>
      <c r="P81" s="214"/>
      <c r="Q81" s="214"/>
      <c r="R81" s="214"/>
      <c r="S81" s="287"/>
      <c r="T81" s="288"/>
      <c r="V81" s="287"/>
      <c r="W81" s="288"/>
    </row>
    <row r="82" spans="4:23" s="220" customFormat="1" x14ac:dyDescent="0.2">
      <c r="D82" s="212"/>
      <c r="E82" s="212"/>
      <c r="F82" s="214"/>
      <c r="G82" s="214"/>
      <c r="H82" s="214"/>
      <c r="I82" s="214"/>
      <c r="J82" s="214"/>
      <c r="K82" s="214"/>
      <c r="L82" s="214"/>
      <c r="M82" s="214"/>
      <c r="N82" s="214"/>
      <c r="O82" s="214"/>
      <c r="P82" s="214"/>
      <c r="Q82" s="214"/>
      <c r="R82" s="214"/>
      <c r="S82" s="287"/>
      <c r="T82" s="288"/>
      <c r="V82" s="287"/>
      <c r="W82" s="288"/>
    </row>
    <row r="83" spans="4:23" s="220" customFormat="1" x14ac:dyDescent="0.2">
      <c r="D83" s="212"/>
      <c r="E83" s="212"/>
      <c r="F83" s="214"/>
      <c r="G83" s="214"/>
      <c r="H83" s="214"/>
      <c r="I83" s="214"/>
      <c r="J83" s="214"/>
      <c r="K83" s="214"/>
      <c r="L83" s="214"/>
      <c r="M83" s="214"/>
      <c r="N83" s="214"/>
      <c r="O83" s="214"/>
      <c r="P83" s="214"/>
      <c r="Q83" s="214"/>
      <c r="R83" s="214"/>
      <c r="S83" s="287"/>
      <c r="T83" s="288"/>
      <c r="V83" s="287"/>
      <c r="W83" s="288"/>
    </row>
    <row r="84" spans="4:23" s="220" customFormat="1" x14ac:dyDescent="0.2">
      <c r="D84" s="212"/>
      <c r="E84" s="212"/>
      <c r="F84" s="214"/>
      <c r="G84" s="214"/>
      <c r="H84" s="214"/>
      <c r="I84" s="214"/>
      <c r="J84" s="214"/>
      <c r="K84" s="214"/>
      <c r="L84" s="214"/>
      <c r="M84" s="214"/>
      <c r="N84" s="214"/>
      <c r="O84" s="214"/>
      <c r="P84" s="214"/>
      <c r="Q84" s="214"/>
      <c r="R84" s="214"/>
      <c r="S84" s="287"/>
      <c r="T84" s="288"/>
      <c r="V84" s="287"/>
      <c r="W84" s="288"/>
    </row>
    <row r="85" spans="4:23" s="220" customFormat="1" x14ac:dyDescent="0.2">
      <c r="D85" s="212"/>
      <c r="E85" s="212"/>
      <c r="F85" s="214"/>
      <c r="G85" s="214"/>
      <c r="H85" s="214"/>
      <c r="I85" s="214"/>
      <c r="J85" s="214"/>
      <c r="K85" s="214"/>
      <c r="L85" s="214"/>
      <c r="M85" s="214"/>
      <c r="N85" s="214"/>
      <c r="O85" s="214"/>
      <c r="P85" s="214"/>
      <c r="Q85" s="214"/>
      <c r="R85" s="214"/>
      <c r="S85" s="287"/>
      <c r="T85" s="288"/>
      <c r="V85" s="287"/>
      <c r="W85" s="288"/>
    </row>
    <row r="86" spans="4:23" s="220" customFormat="1" x14ac:dyDescent="0.2">
      <c r="D86" s="212"/>
      <c r="E86" s="212"/>
      <c r="F86" s="214"/>
      <c r="G86" s="214"/>
      <c r="H86" s="214"/>
      <c r="I86" s="214"/>
      <c r="J86" s="214"/>
      <c r="K86" s="214"/>
      <c r="L86" s="214"/>
      <c r="M86" s="214"/>
      <c r="N86" s="214"/>
      <c r="O86" s="214"/>
      <c r="P86" s="214"/>
      <c r="Q86" s="214"/>
      <c r="R86" s="214"/>
      <c r="S86" s="287"/>
      <c r="T86" s="288"/>
      <c r="V86" s="287"/>
      <c r="W86" s="288"/>
    </row>
    <row r="87" spans="4:23" s="220" customFormat="1" x14ac:dyDescent="0.2">
      <c r="D87" s="212"/>
      <c r="E87" s="212"/>
      <c r="F87" s="214"/>
      <c r="G87" s="214"/>
      <c r="H87" s="214"/>
      <c r="I87" s="214"/>
      <c r="J87" s="214"/>
      <c r="K87" s="214"/>
      <c r="L87" s="214"/>
      <c r="M87" s="214"/>
      <c r="N87" s="214"/>
      <c r="O87" s="214"/>
      <c r="P87" s="214"/>
      <c r="Q87" s="214"/>
      <c r="R87" s="214"/>
      <c r="S87" s="287"/>
      <c r="T87" s="288"/>
      <c r="V87" s="287"/>
      <c r="W87" s="288"/>
    </row>
    <row r="88" spans="4:23" s="220" customFormat="1" x14ac:dyDescent="0.2">
      <c r="D88" s="212"/>
      <c r="E88" s="212"/>
      <c r="F88" s="214"/>
      <c r="G88" s="214"/>
      <c r="H88" s="214"/>
      <c r="I88" s="214"/>
      <c r="J88" s="214"/>
      <c r="K88" s="214"/>
      <c r="L88" s="214"/>
      <c r="M88" s="214"/>
      <c r="N88" s="214"/>
      <c r="O88" s="214"/>
      <c r="P88" s="214"/>
      <c r="Q88" s="214"/>
      <c r="R88" s="214"/>
      <c r="S88" s="287"/>
      <c r="T88" s="288"/>
      <c r="V88" s="287"/>
      <c r="W88" s="288"/>
    </row>
    <row r="89" spans="4:23" s="220" customFormat="1" x14ac:dyDescent="0.2">
      <c r="D89" s="212"/>
      <c r="E89" s="212"/>
      <c r="F89" s="214"/>
      <c r="G89" s="214"/>
      <c r="H89" s="214"/>
      <c r="I89" s="214"/>
      <c r="J89" s="214"/>
      <c r="K89" s="214"/>
      <c r="L89" s="214"/>
      <c r="M89" s="214"/>
      <c r="N89" s="214"/>
      <c r="O89" s="214"/>
      <c r="P89" s="214"/>
      <c r="Q89" s="214"/>
      <c r="R89" s="214"/>
      <c r="S89" s="287"/>
      <c r="T89" s="288"/>
      <c r="V89" s="287"/>
      <c r="W89" s="288"/>
    </row>
    <row r="90" spans="4:23" s="220" customFormat="1" x14ac:dyDescent="0.2">
      <c r="D90" s="212"/>
      <c r="E90" s="212"/>
      <c r="F90" s="214"/>
      <c r="G90" s="214"/>
      <c r="H90" s="214"/>
      <c r="I90" s="214"/>
      <c r="J90" s="214"/>
      <c r="K90" s="214"/>
      <c r="L90" s="214"/>
      <c r="M90" s="214"/>
      <c r="N90" s="214"/>
      <c r="O90" s="214"/>
      <c r="P90" s="214"/>
      <c r="Q90" s="214"/>
      <c r="R90" s="214"/>
      <c r="S90" s="287"/>
      <c r="T90" s="288"/>
      <c r="V90" s="287"/>
      <c r="W90" s="288"/>
    </row>
    <row r="91" spans="4:23" s="220" customFormat="1" x14ac:dyDescent="0.2">
      <c r="D91" s="212"/>
      <c r="E91" s="212"/>
      <c r="F91" s="214"/>
      <c r="G91" s="214"/>
      <c r="H91" s="214"/>
      <c r="I91" s="214"/>
      <c r="J91" s="214"/>
      <c r="K91" s="214"/>
      <c r="L91" s="214"/>
      <c r="M91" s="214"/>
      <c r="N91" s="214"/>
      <c r="O91" s="214"/>
      <c r="P91" s="214"/>
      <c r="Q91" s="214"/>
      <c r="R91" s="214"/>
      <c r="S91" s="287"/>
      <c r="T91" s="288"/>
      <c r="V91" s="287"/>
      <c r="W91" s="288"/>
    </row>
    <row r="92" spans="4:23" s="220" customFormat="1" x14ac:dyDescent="0.2">
      <c r="D92" s="212"/>
      <c r="E92" s="212"/>
      <c r="F92" s="214"/>
      <c r="G92" s="214"/>
      <c r="H92" s="214"/>
      <c r="I92" s="214"/>
      <c r="J92" s="214"/>
      <c r="K92" s="214"/>
      <c r="L92" s="214"/>
      <c r="M92" s="214"/>
      <c r="N92" s="214"/>
      <c r="O92" s="214"/>
      <c r="P92" s="214"/>
      <c r="Q92" s="214"/>
      <c r="R92" s="214"/>
      <c r="S92" s="287"/>
      <c r="T92" s="288"/>
      <c r="V92" s="287"/>
      <c r="W92" s="288"/>
    </row>
    <row r="93" spans="4:23" s="220" customFormat="1" x14ac:dyDescent="0.2">
      <c r="D93" s="212"/>
      <c r="E93" s="212"/>
      <c r="F93" s="214"/>
      <c r="G93" s="214"/>
      <c r="H93" s="214"/>
      <c r="I93" s="214"/>
      <c r="J93" s="214"/>
      <c r="K93" s="214"/>
      <c r="L93" s="214"/>
      <c r="M93" s="214"/>
      <c r="N93" s="214"/>
      <c r="O93" s="214"/>
      <c r="P93" s="214"/>
      <c r="Q93" s="214"/>
      <c r="R93" s="214"/>
      <c r="S93" s="287"/>
      <c r="T93" s="288"/>
      <c r="V93" s="287"/>
      <c r="W93" s="288"/>
    </row>
    <row r="94" spans="4:23" s="220" customFormat="1" x14ac:dyDescent="0.2">
      <c r="D94" s="212"/>
      <c r="E94" s="212"/>
      <c r="F94" s="214"/>
      <c r="G94" s="214"/>
      <c r="H94" s="214"/>
      <c r="I94" s="214"/>
      <c r="J94" s="214"/>
      <c r="K94" s="214"/>
      <c r="L94" s="214"/>
      <c r="M94" s="214"/>
      <c r="N94" s="214"/>
      <c r="O94" s="214"/>
      <c r="P94" s="214"/>
      <c r="Q94" s="214"/>
      <c r="R94" s="214"/>
      <c r="S94" s="287"/>
      <c r="T94" s="288"/>
      <c r="V94" s="287"/>
      <c r="W94" s="288"/>
    </row>
    <row r="95" spans="4:23" s="220" customFormat="1" x14ac:dyDescent="0.2">
      <c r="D95" s="212"/>
      <c r="E95" s="212"/>
      <c r="F95" s="214"/>
      <c r="G95" s="214"/>
      <c r="H95" s="214"/>
      <c r="I95" s="214"/>
      <c r="J95" s="214"/>
      <c r="K95" s="214"/>
      <c r="L95" s="214"/>
      <c r="M95" s="214"/>
      <c r="N95" s="214"/>
      <c r="O95" s="214"/>
      <c r="P95" s="214"/>
      <c r="Q95" s="214"/>
      <c r="R95" s="214"/>
      <c r="S95" s="287"/>
      <c r="T95" s="288"/>
      <c r="V95" s="287"/>
      <c r="W95" s="288"/>
    </row>
    <row r="96" spans="4:23" s="220" customFormat="1" x14ac:dyDescent="0.2">
      <c r="D96" s="212"/>
      <c r="E96" s="212"/>
      <c r="F96" s="214"/>
      <c r="G96" s="214"/>
      <c r="H96" s="214"/>
      <c r="I96" s="214"/>
      <c r="J96" s="214"/>
      <c r="K96" s="214"/>
      <c r="L96" s="214"/>
      <c r="M96" s="214"/>
      <c r="N96" s="214"/>
      <c r="O96" s="214"/>
      <c r="P96" s="214"/>
      <c r="Q96" s="214"/>
      <c r="R96" s="214"/>
      <c r="S96" s="287"/>
      <c r="T96" s="288"/>
      <c r="V96" s="287"/>
      <c r="W96" s="288"/>
    </row>
    <row r="97" spans="4:23" s="220" customFormat="1" x14ac:dyDescent="0.2">
      <c r="D97" s="212"/>
      <c r="E97" s="212"/>
      <c r="F97" s="214"/>
      <c r="G97" s="214"/>
      <c r="H97" s="214"/>
      <c r="I97" s="214"/>
      <c r="J97" s="214"/>
      <c r="K97" s="214"/>
      <c r="L97" s="214"/>
      <c r="M97" s="214"/>
      <c r="N97" s="214"/>
      <c r="O97" s="214"/>
      <c r="P97" s="214"/>
      <c r="Q97" s="214"/>
      <c r="R97" s="214"/>
      <c r="S97" s="287"/>
      <c r="T97" s="288"/>
      <c r="V97" s="287"/>
      <c r="W97" s="288"/>
    </row>
    <row r="98" spans="4:23" s="220" customFormat="1" x14ac:dyDescent="0.2">
      <c r="D98" s="212"/>
      <c r="E98" s="212"/>
      <c r="F98" s="214"/>
      <c r="G98" s="214"/>
      <c r="H98" s="214"/>
      <c r="I98" s="214"/>
      <c r="J98" s="214"/>
      <c r="K98" s="214"/>
      <c r="L98" s="214"/>
      <c r="M98" s="214"/>
      <c r="N98" s="214"/>
      <c r="O98" s="214"/>
      <c r="P98" s="214"/>
      <c r="Q98" s="214"/>
      <c r="R98" s="214"/>
      <c r="S98" s="287"/>
      <c r="T98" s="288"/>
      <c r="V98" s="287"/>
      <c r="W98" s="288"/>
    </row>
    <row r="99" spans="4:23" s="220" customFormat="1" x14ac:dyDescent="0.2">
      <c r="D99" s="212"/>
      <c r="E99" s="212"/>
      <c r="F99" s="214"/>
      <c r="G99" s="214"/>
      <c r="H99" s="214"/>
      <c r="I99" s="214"/>
      <c r="J99" s="214"/>
      <c r="K99" s="214"/>
      <c r="L99" s="214"/>
      <c r="M99" s="214"/>
      <c r="N99" s="214"/>
      <c r="O99" s="214"/>
      <c r="P99" s="214"/>
      <c r="Q99" s="214"/>
      <c r="R99" s="214"/>
      <c r="S99" s="287"/>
      <c r="T99" s="288"/>
      <c r="V99" s="287"/>
      <c r="W99" s="288"/>
    </row>
    <row r="100" spans="4:23" s="220" customFormat="1" x14ac:dyDescent="0.2">
      <c r="D100" s="212"/>
      <c r="E100" s="212"/>
      <c r="F100" s="214"/>
      <c r="G100" s="214"/>
      <c r="H100" s="214"/>
      <c r="I100" s="214"/>
      <c r="J100" s="214"/>
      <c r="K100" s="214"/>
      <c r="L100" s="214"/>
      <c r="M100" s="214"/>
      <c r="N100" s="214"/>
      <c r="O100" s="214"/>
      <c r="P100" s="214"/>
      <c r="Q100" s="214"/>
      <c r="R100" s="214"/>
      <c r="S100" s="287"/>
      <c r="T100" s="288"/>
      <c r="V100" s="287"/>
      <c r="W100" s="288"/>
    </row>
    <row r="101" spans="4:23" s="220" customFormat="1" x14ac:dyDescent="0.2">
      <c r="D101" s="212"/>
      <c r="E101" s="212"/>
      <c r="F101" s="214"/>
      <c r="G101" s="214"/>
      <c r="H101" s="214"/>
      <c r="I101" s="214"/>
      <c r="J101" s="214"/>
      <c r="K101" s="214"/>
      <c r="L101" s="214"/>
      <c r="M101" s="214"/>
      <c r="N101" s="214"/>
      <c r="O101" s="214"/>
      <c r="P101" s="214"/>
      <c r="Q101" s="214"/>
      <c r="R101" s="214"/>
      <c r="S101" s="287"/>
      <c r="T101" s="288"/>
      <c r="V101" s="287"/>
      <c r="W101" s="288"/>
    </row>
    <row r="102" spans="4:23" s="220" customFormat="1" x14ac:dyDescent="0.2">
      <c r="D102" s="212"/>
      <c r="E102" s="212"/>
      <c r="F102" s="214"/>
      <c r="G102" s="214"/>
      <c r="H102" s="214"/>
      <c r="I102" s="214"/>
      <c r="J102" s="214"/>
      <c r="K102" s="214"/>
      <c r="L102" s="214"/>
      <c r="M102" s="214"/>
      <c r="N102" s="214"/>
      <c r="O102" s="214"/>
      <c r="P102" s="214"/>
      <c r="Q102" s="214"/>
      <c r="R102" s="214"/>
      <c r="S102" s="287"/>
      <c r="T102" s="288"/>
      <c r="V102" s="287"/>
      <c r="W102" s="288"/>
    </row>
    <row r="103" spans="4:23" s="220" customFormat="1" x14ac:dyDescent="0.2">
      <c r="D103" s="212"/>
      <c r="E103" s="212"/>
      <c r="F103" s="214"/>
      <c r="G103" s="214"/>
      <c r="H103" s="214"/>
      <c r="I103" s="214"/>
      <c r="J103" s="214"/>
      <c r="K103" s="214"/>
      <c r="L103" s="214"/>
      <c r="M103" s="214"/>
      <c r="N103" s="214"/>
      <c r="O103" s="214"/>
      <c r="P103" s="214"/>
      <c r="Q103" s="214"/>
      <c r="R103" s="214"/>
      <c r="S103" s="287"/>
      <c r="T103" s="288"/>
      <c r="V103" s="287"/>
      <c r="W103" s="288"/>
    </row>
    <row r="104" spans="4:23" s="220" customFormat="1" x14ac:dyDescent="0.2">
      <c r="D104" s="212"/>
      <c r="E104" s="212"/>
      <c r="F104" s="214"/>
      <c r="G104" s="214"/>
      <c r="H104" s="214"/>
      <c r="I104" s="214"/>
      <c r="J104" s="214"/>
      <c r="K104" s="214"/>
      <c r="L104" s="214"/>
      <c r="M104" s="214"/>
      <c r="N104" s="214"/>
      <c r="O104" s="214"/>
      <c r="P104" s="214"/>
      <c r="Q104" s="214"/>
      <c r="R104" s="214"/>
      <c r="S104" s="287"/>
      <c r="T104" s="288"/>
      <c r="V104" s="287"/>
      <c r="W104" s="288"/>
    </row>
    <row r="105" spans="4:23" s="220" customFormat="1" x14ac:dyDescent="0.2">
      <c r="D105" s="212"/>
      <c r="E105" s="212"/>
      <c r="F105" s="214"/>
      <c r="G105" s="214"/>
      <c r="H105" s="214"/>
      <c r="I105" s="214"/>
      <c r="J105" s="214"/>
      <c r="K105" s="214"/>
      <c r="L105" s="214"/>
      <c r="M105" s="214"/>
      <c r="N105" s="214"/>
      <c r="O105" s="214"/>
      <c r="P105" s="214"/>
      <c r="Q105" s="214"/>
      <c r="R105" s="214"/>
      <c r="S105" s="287"/>
      <c r="T105" s="288"/>
      <c r="V105" s="287"/>
      <c r="W105" s="288"/>
    </row>
    <row r="106" spans="4:23" s="220" customFormat="1" x14ac:dyDescent="0.2">
      <c r="D106" s="212"/>
      <c r="E106" s="212"/>
      <c r="F106" s="214"/>
      <c r="G106" s="214"/>
      <c r="H106" s="214"/>
      <c r="I106" s="214"/>
      <c r="J106" s="214"/>
      <c r="K106" s="214"/>
      <c r="L106" s="214"/>
      <c r="M106" s="214"/>
      <c r="N106" s="214"/>
      <c r="O106" s="214"/>
      <c r="P106" s="214"/>
      <c r="Q106" s="214"/>
      <c r="R106" s="214"/>
      <c r="S106" s="287"/>
      <c r="T106" s="288"/>
      <c r="V106" s="287"/>
      <c r="W106" s="288"/>
    </row>
    <row r="107" spans="4:23" s="220" customFormat="1" x14ac:dyDescent="0.2">
      <c r="D107" s="212"/>
      <c r="E107" s="212"/>
      <c r="F107" s="214"/>
      <c r="G107" s="214"/>
      <c r="H107" s="214"/>
      <c r="I107" s="214"/>
      <c r="J107" s="214"/>
      <c r="K107" s="214"/>
      <c r="L107" s="214"/>
      <c r="M107" s="214"/>
      <c r="N107" s="214"/>
      <c r="O107" s="214"/>
      <c r="P107" s="214"/>
      <c r="Q107" s="214"/>
      <c r="R107" s="214"/>
      <c r="S107" s="287"/>
      <c r="T107" s="288"/>
      <c r="V107" s="287"/>
      <c r="W107" s="288"/>
    </row>
    <row r="108" spans="4:23" s="220" customFormat="1" x14ac:dyDescent="0.2">
      <c r="D108" s="212"/>
      <c r="E108" s="212"/>
      <c r="F108" s="214"/>
      <c r="G108" s="214"/>
      <c r="H108" s="214"/>
      <c r="I108" s="214"/>
      <c r="J108" s="214"/>
      <c r="K108" s="214"/>
      <c r="L108" s="214"/>
      <c r="M108" s="214"/>
      <c r="N108" s="214"/>
      <c r="O108" s="214"/>
      <c r="P108" s="214"/>
      <c r="Q108" s="214"/>
      <c r="R108" s="214"/>
      <c r="S108" s="287"/>
      <c r="T108" s="288"/>
      <c r="V108" s="287"/>
      <c r="W108" s="288"/>
    </row>
    <row r="109" spans="4:23" s="220" customFormat="1" x14ac:dyDescent="0.2">
      <c r="D109" s="212"/>
      <c r="E109" s="212"/>
      <c r="F109" s="214"/>
      <c r="G109" s="214"/>
      <c r="H109" s="214"/>
      <c r="I109" s="214"/>
      <c r="J109" s="214"/>
      <c r="K109" s="214"/>
      <c r="L109" s="214"/>
      <c r="M109" s="214"/>
      <c r="N109" s="214"/>
      <c r="O109" s="214"/>
      <c r="P109" s="214"/>
      <c r="Q109" s="214"/>
      <c r="R109" s="214"/>
      <c r="S109" s="287"/>
      <c r="T109" s="288"/>
      <c r="V109" s="287"/>
      <c r="W109" s="288"/>
    </row>
    <row r="110" spans="4:23" s="220" customFormat="1" x14ac:dyDescent="0.2">
      <c r="D110" s="212"/>
      <c r="E110" s="212"/>
      <c r="F110" s="214"/>
      <c r="G110" s="214"/>
      <c r="H110" s="214"/>
      <c r="I110" s="214"/>
      <c r="J110" s="214"/>
      <c r="K110" s="214"/>
      <c r="L110" s="214"/>
      <c r="M110" s="214"/>
      <c r="N110" s="214"/>
      <c r="O110" s="214"/>
      <c r="P110" s="214"/>
      <c r="Q110" s="214"/>
      <c r="R110" s="214"/>
      <c r="S110" s="287"/>
      <c r="T110" s="288"/>
      <c r="V110" s="287"/>
      <c r="W110" s="288"/>
    </row>
    <row r="111" spans="4:23" s="220" customFormat="1" x14ac:dyDescent="0.2">
      <c r="D111" s="212"/>
      <c r="E111" s="212"/>
      <c r="F111" s="214"/>
      <c r="G111" s="214"/>
      <c r="H111" s="214"/>
      <c r="I111" s="214"/>
      <c r="J111" s="214"/>
      <c r="K111" s="214"/>
      <c r="L111" s="214"/>
      <c r="M111" s="214"/>
      <c r="N111" s="214"/>
      <c r="O111" s="214"/>
      <c r="P111" s="214"/>
      <c r="Q111" s="214"/>
      <c r="R111" s="214"/>
      <c r="S111" s="287"/>
      <c r="T111" s="288"/>
      <c r="V111" s="287"/>
      <c r="W111" s="288"/>
    </row>
    <row r="112" spans="4:23" s="220" customFormat="1" x14ac:dyDescent="0.2">
      <c r="D112" s="212"/>
      <c r="E112" s="212"/>
      <c r="F112" s="214"/>
      <c r="G112" s="214"/>
      <c r="H112" s="214"/>
      <c r="I112" s="214"/>
      <c r="J112" s="214"/>
      <c r="K112" s="214"/>
      <c r="L112" s="214"/>
      <c r="M112" s="214"/>
      <c r="N112" s="214"/>
      <c r="O112" s="214"/>
      <c r="P112" s="214"/>
      <c r="Q112" s="214"/>
      <c r="R112" s="214"/>
      <c r="S112" s="287"/>
      <c r="T112" s="288"/>
      <c r="V112" s="287"/>
      <c r="W112" s="288"/>
    </row>
    <row r="113" spans="4:23" s="220" customFormat="1" x14ac:dyDescent="0.2">
      <c r="D113" s="212"/>
      <c r="E113" s="212"/>
      <c r="F113" s="214"/>
      <c r="G113" s="214"/>
      <c r="H113" s="214"/>
      <c r="I113" s="214"/>
      <c r="J113" s="214"/>
      <c r="K113" s="214"/>
      <c r="L113" s="214"/>
      <c r="M113" s="214"/>
      <c r="N113" s="214"/>
      <c r="O113" s="214"/>
      <c r="P113" s="214"/>
      <c r="Q113" s="214"/>
      <c r="R113" s="214"/>
      <c r="S113" s="287"/>
      <c r="T113" s="288"/>
      <c r="V113" s="287"/>
      <c r="W113" s="288"/>
    </row>
    <row r="114" spans="4:23" s="220" customFormat="1" x14ac:dyDescent="0.2">
      <c r="D114" s="212"/>
      <c r="E114" s="212"/>
      <c r="F114" s="214"/>
      <c r="G114" s="214"/>
      <c r="H114" s="214"/>
      <c r="I114" s="214"/>
      <c r="J114" s="214"/>
      <c r="K114" s="214"/>
      <c r="L114" s="214"/>
      <c r="M114" s="214"/>
      <c r="N114" s="214"/>
      <c r="O114" s="214"/>
      <c r="P114" s="214"/>
      <c r="Q114" s="214"/>
      <c r="R114" s="214"/>
      <c r="S114" s="287"/>
      <c r="T114" s="288"/>
      <c r="V114" s="287"/>
      <c r="W114" s="288"/>
    </row>
    <row r="115" spans="4:23" s="220" customFormat="1" x14ac:dyDescent="0.2">
      <c r="D115" s="212"/>
      <c r="E115" s="212"/>
      <c r="F115" s="214"/>
      <c r="G115" s="214"/>
      <c r="H115" s="214"/>
      <c r="I115" s="214"/>
      <c r="J115" s="214"/>
      <c r="K115" s="214"/>
      <c r="L115" s="214"/>
      <c r="M115" s="214"/>
      <c r="N115" s="214"/>
      <c r="O115" s="214"/>
      <c r="P115" s="214"/>
      <c r="Q115" s="214"/>
      <c r="R115" s="214"/>
      <c r="S115" s="287"/>
      <c r="T115" s="288"/>
      <c r="V115" s="287"/>
      <c r="W115" s="288"/>
    </row>
    <row r="116" spans="4:23" s="220" customFormat="1" x14ac:dyDescent="0.2">
      <c r="D116" s="212"/>
      <c r="E116" s="212"/>
      <c r="F116" s="214"/>
      <c r="G116" s="214"/>
      <c r="H116" s="214"/>
      <c r="I116" s="214"/>
      <c r="J116" s="214"/>
      <c r="K116" s="214"/>
      <c r="L116" s="214"/>
      <c r="M116" s="214"/>
      <c r="N116" s="214"/>
      <c r="O116" s="214"/>
      <c r="P116" s="214"/>
      <c r="Q116" s="214"/>
      <c r="R116" s="214"/>
      <c r="S116" s="287"/>
      <c r="T116" s="288"/>
      <c r="V116" s="287"/>
      <c r="W116" s="288"/>
    </row>
    <row r="117" spans="4:23" s="220" customFormat="1" x14ac:dyDescent="0.2">
      <c r="D117" s="212"/>
      <c r="E117" s="212"/>
      <c r="F117" s="214"/>
      <c r="G117" s="214"/>
      <c r="H117" s="214"/>
      <c r="I117" s="214"/>
      <c r="J117" s="214"/>
      <c r="K117" s="214"/>
      <c r="L117" s="214"/>
      <c r="M117" s="214"/>
      <c r="N117" s="214"/>
      <c r="O117" s="214"/>
      <c r="P117" s="214"/>
      <c r="Q117" s="214"/>
      <c r="R117" s="214"/>
      <c r="S117" s="287"/>
      <c r="T117" s="288"/>
      <c r="V117" s="287"/>
      <c r="W117" s="288"/>
    </row>
    <row r="118" spans="4:23" s="220" customFormat="1" x14ac:dyDescent="0.2">
      <c r="D118" s="212"/>
      <c r="E118" s="212"/>
      <c r="F118" s="214"/>
      <c r="G118" s="214"/>
      <c r="H118" s="214"/>
      <c r="I118" s="214"/>
      <c r="J118" s="214"/>
      <c r="K118" s="214"/>
      <c r="L118" s="214"/>
      <c r="M118" s="214"/>
      <c r="N118" s="214"/>
      <c r="O118" s="214"/>
      <c r="P118" s="214"/>
      <c r="Q118" s="214"/>
      <c r="R118" s="214"/>
      <c r="S118" s="287"/>
      <c r="T118" s="288"/>
      <c r="V118" s="287"/>
      <c r="W118" s="288"/>
    </row>
    <row r="119" spans="4:23" s="220" customFormat="1" x14ac:dyDescent="0.2">
      <c r="D119" s="212"/>
      <c r="E119" s="212"/>
      <c r="F119" s="214"/>
      <c r="G119" s="214"/>
      <c r="H119" s="214"/>
      <c r="I119" s="214"/>
      <c r="J119" s="214"/>
      <c r="K119" s="214"/>
      <c r="L119" s="214"/>
      <c r="M119" s="214"/>
      <c r="N119" s="214"/>
      <c r="O119" s="214"/>
      <c r="P119" s="214"/>
      <c r="Q119" s="214"/>
      <c r="R119" s="214"/>
      <c r="S119" s="287"/>
      <c r="T119" s="288"/>
      <c r="V119" s="287"/>
      <c r="W119" s="288"/>
    </row>
    <row r="120" spans="4:23" s="220" customFormat="1" x14ac:dyDescent="0.2">
      <c r="D120" s="212"/>
      <c r="E120" s="212"/>
      <c r="F120" s="214"/>
      <c r="G120" s="214"/>
      <c r="H120" s="214"/>
      <c r="I120" s="214"/>
      <c r="J120" s="214"/>
      <c r="K120" s="214"/>
      <c r="L120" s="214"/>
      <c r="M120" s="214"/>
      <c r="N120" s="214"/>
      <c r="O120" s="214"/>
      <c r="P120" s="214"/>
      <c r="Q120" s="214"/>
      <c r="R120" s="214"/>
      <c r="S120" s="287"/>
      <c r="T120" s="288"/>
      <c r="V120" s="287"/>
      <c r="W120" s="288"/>
    </row>
    <row r="121" spans="4:23" s="220" customFormat="1" x14ac:dyDescent="0.2">
      <c r="D121" s="212"/>
      <c r="E121" s="212"/>
      <c r="F121" s="214"/>
      <c r="G121" s="214"/>
      <c r="H121" s="214"/>
      <c r="I121" s="214"/>
      <c r="J121" s="214"/>
      <c r="K121" s="214"/>
      <c r="L121" s="214"/>
      <c r="M121" s="214"/>
      <c r="N121" s="214"/>
      <c r="O121" s="214"/>
      <c r="P121" s="214"/>
      <c r="Q121" s="214"/>
      <c r="R121" s="214"/>
      <c r="S121" s="287"/>
      <c r="T121" s="288"/>
      <c r="V121" s="287"/>
      <c r="W121" s="288"/>
    </row>
    <row r="122" spans="4:23" s="220" customFormat="1" x14ac:dyDescent="0.2">
      <c r="D122" s="212"/>
      <c r="E122" s="212"/>
      <c r="F122" s="214"/>
      <c r="G122" s="214"/>
      <c r="H122" s="214"/>
      <c r="I122" s="214"/>
      <c r="J122" s="214"/>
      <c r="K122" s="214"/>
      <c r="L122" s="214"/>
      <c r="M122" s="214"/>
      <c r="N122" s="214"/>
      <c r="O122" s="214"/>
      <c r="P122" s="214"/>
      <c r="Q122" s="214"/>
      <c r="R122" s="214"/>
      <c r="S122" s="287"/>
      <c r="T122" s="288"/>
      <c r="V122" s="287"/>
      <c r="W122" s="288"/>
    </row>
    <row r="123" spans="4:23" s="220" customFormat="1" x14ac:dyDescent="0.2">
      <c r="D123" s="212"/>
      <c r="E123" s="212"/>
      <c r="F123" s="214"/>
      <c r="G123" s="214"/>
      <c r="H123" s="214"/>
      <c r="I123" s="214"/>
      <c r="J123" s="214"/>
      <c r="K123" s="214"/>
      <c r="L123" s="214"/>
      <c r="M123" s="214"/>
      <c r="N123" s="214"/>
      <c r="O123" s="214"/>
      <c r="P123" s="214"/>
      <c r="Q123" s="214"/>
      <c r="R123" s="214"/>
      <c r="S123" s="287"/>
      <c r="T123" s="288"/>
      <c r="V123" s="287"/>
      <c r="W123" s="288"/>
    </row>
    <row r="124" spans="4:23" s="220" customFormat="1" x14ac:dyDescent="0.2">
      <c r="D124" s="212"/>
      <c r="E124" s="212"/>
      <c r="F124" s="214"/>
      <c r="G124" s="214"/>
      <c r="H124" s="214"/>
      <c r="I124" s="214"/>
      <c r="J124" s="214"/>
      <c r="K124" s="214"/>
      <c r="L124" s="214"/>
      <c r="M124" s="214"/>
      <c r="N124" s="214"/>
      <c r="O124" s="214"/>
      <c r="P124" s="214"/>
      <c r="Q124" s="214"/>
      <c r="R124" s="214"/>
      <c r="S124" s="287"/>
      <c r="T124" s="288"/>
      <c r="V124" s="287"/>
      <c r="W124" s="288"/>
    </row>
    <row r="125" spans="4:23" s="220" customFormat="1" x14ac:dyDescent="0.2">
      <c r="D125" s="212"/>
      <c r="E125" s="212"/>
      <c r="F125" s="214"/>
      <c r="G125" s="214"/>
      <c r="H125" s="214"/>
      <c r="I125" s="214"/>
      <c r="J125" s="214"/>
      <c r="K125" s="214"/>
      <c r="L125" s="214"/>
      <c r="M125" s="214"/>
      <c r="N125" s="214"/>
      <c r="O125" s="214"/>
      <c r="P125" s="214"/>
      <c r="Q125" s="214"/>
      <c r="R125" s="214"/>
      <c r="S125" s="287"/>
      <c r="T125" s="288"/>
      <c r="V125" s="287"/>
      <c r="W125" s="288"/>
    </row>
    <row r="126" spans="4:23" s="220" customFormat="1" x14ac:dyDescent="0.2">
      <c r="D126" s="212"/>
      <c r="E126" s="212"/>
      <c r="F126" s="214"/>
      <c r="G126" s="214"/>
      <c r="H126" s="214"/>
      <c r="I126" s="214"/>
      <c r="J126" s="214"/>
      <c r="K126" s="214"/>
      <c r="L126" s="214"/>
      <c r="M126" s="214"/>
      <c r="N126" s="214"/>
      <c r="O126" s="214"/>
      <c r="P126" s="214"/>
      <c r="Q126" s="214"/>
      <c r="R126" s="214"/>
      <c r="S126" s="287"/>
      <c r="T126" s="288"/>
      <c r="V126" s="287"/>
      <c r="W126" s="288"/>
    </row>
    <row r="127" spans="4:23" s="220" customFormat="1" x14ac:dyDescent="0.2">
      <c r="D127" s="212"/>
      <c r="E127" s="212"/>
      <c r="F127" s="214"/>
      <c r="G127" s="214"/>
      <c r="H127" s="214"/>
      <c r="I127" s="214"/>
      <c r="J127" s="214"/>
      <c r="K127" s="214"/>
      <c r="L127" s="214"/>
      <c r="M127" s="214"/>
      <c r="N127" s="214"/>
      <c r="O127" s="214"/>
      <c r="P127" s="214"/>
      <c r="Q127" s="214"/>
      <c r="R127" s="214"/>
      <c r="S127" s="287"/>
      <c r="T127" s="288"/>
      <c r="V127" s="287"/>
      <c r="W127" s="288"/>
    </row>
    <row r="128" spans="4:23" s="220" customFormat="1" x14ac:dyDescent="0.2">
      <c r="D128" s="212"/>
      <c r="E128" s="212"/>
      <c r="F128" s="214"/>
      <c r="G128" s="214"/>
      <c r="H128" s="214"/>
      <c r="I128" s="214"/>
      <c r="J128" s="214"/>
      <c r="K128" s="214"/>
      <c r="L128" s="214"/>
      <c r="M128" s="214"/>
      <c r="N128" s="214"/>
      <c r="O128" s="214"/>
      <c r="P128" s="214"/>
      <c r="Q128" s="214"/>
      <c r="R128" s="214"/>
      <c r="S128" s="287"/>
      <c r="T128" s="288"/>
      <c r="V128" s="287"/>
      <c r="W128" s="288"/>
    </row>
    <row r="129" spans="4:23" s="220" customFormat="1" x14ac:dyDescent="0.2">
      <c r="D129" s="212"/>
      <c r="E129" s="212"/>
      <c r="F129" s="214"/>
      <c r="G129" s="214"/>
      <c r="H129" s="214"/>
      <c r="I129" s="214"/>
      <c r="J129" s="214"/>
      <c r="K129" s="214"/>
      <c r="L129" s="214"/>
      <c r="M129" s="214"/>
      <c r="N129" s="214"/>
      <c r="O129" s="214"/>
      <c r="P129" s="214"/>
      <c r="Q129" s="214"/>
      <c r="R129" s="214"/>
      <c r="S129" s="287"/>
      <c r="T129" s="288"/>
      <c r="V129" s="287"/>
      <c r="W129" s="288"/>
    </row>
    <row r="130" spans="4:23" s="220" customFormat="1" x14ac:dyDescent="0.2">
      <c r="D130" s="212"/>
      <c r="E130" s="212"/>
      <c r="F130" s="214"/>
      <c r="G130" s="214"/>
      <c r="H130" s="214"/>
      <c r="I130" s="214"/>
      <c r="J130" s="214"/>
      <c r="K130" s="214"/>
      <c r="L130" s="214"/>
      <c r="M130" s="214"/>
      <c r="N130" s="214"/>
      <c r="O130" s="214"/>
      <c r="P130" s="214"/>
      <c r="Q130" s="214"/>
      <c r="R130" s="214"/>
      <c r="S130" s="287"/>
      <c r="T130" s="288"/>
      <c r="V130" s="287"/>
      <c r="W130" s="288"/>
    </row>
    <row r="131" spans="4:23" s="220" customFormat="1" x14ac:dyDescent="0.2">
      <c r="D131" s="212"/>
      <c r="E131" s="212"/>
      <c r="F131" s="214"/>
      <c r="G131" s="214"/>
      <c r="H131" s="214"/>
      <c r="I131" s="214"/>
      <c r="J131" s="214"/>
      <c r="K131" s="214"/>
      <c r="L131" s="214"/>
      <c r="M131" s="214"/>
      <c r="N131" s="214"/>
      <c r="O131" s="214"/>
      <c r="P131" s="214"/>
      <c r="Q131" s="214"/>
      <c r="R131" s="214"/>
      <c r="S131" s="287"/>
      <c r="T131" s="288"/>
      <c r="V131" s="287"/>
      <c r="W131" s="288"/>
    </row>
    <row r="132" spans="4:23" s="220" customFormat="1" x14ac:dyDescent="0.2">
      <c r="D132" s="212"/>
      <c r="E132" s="212"/>
      <c r="F132" s="214"/>
      <c r="G132" s="214"/>
      <c r="H132" s="214"/>
      <c r="I132" s="214"/>
      <c r="J132" s="214"/>
      <c r="K132" s="214"/>
      <c r="L132" s="214"/>
      <c r="M132" s="214"/>
      <c r="N132" s="214"/>
      <c r="O132" s="214"/>
      <c r="P132" s="214"/>
      <c r="Q132" s="214"/>
      <c r="R132" s="214"/>
      <c r="S132" s="287"/>
      <c r="T132" s="288"/>
      <c r="V132" s="287"/>
      <c r="W132" s="288"/>
    </row>
    <row r="133" spans="4:23" s="220" customFormat="1" x14ac:dyDescent="0.2">
      <c r="D133" s="212"/>
      <c r="E133" s="212"/>
      <c r="F133" s="214"/>
      <c r="G133" s="214"/>
      <c r="H133" s="214"/>
      <c r="I133" s="214"/>
      <c r="J133" s="214"/>
      <c r="K133" s="214"/>
      <c r="L133" s="214"/>
      <c r="M133" s="214"/>
      <c r="N133" s="214"/>
      <c r="O133" s="214"/>
      <c r="P133" s="214"/>
      <c r="Q133" s="214"/>
      <c r="R133" s="214"/>
      <c r="S133" s="287"/>
      <c r="T133" s="288"/>
      <c r="V133" s="287"/>
      <c r="W133" s="288"/>
    </row>
    <row r="134" spans="4:23" s="220" customFormat="1" x14ac:dyDescent="0.2">
      <c r="D134" s="212"/>
      <c r="E134" s="212"/>
      <c r="F134" s="214"/>
      <c r="G134" s="214"/>
      <c r="H134" s="214"/>
      <c r="I134" s="214"/>
      <c r="J134" s="214"/>
      <c r="K134" s="214"/>
      <c r="L134" s="214"/>
      <c r="M134" s="214"/>
      <c r="N134" s="214"/>
      <c r="O134" s="214"/>
      <c r="P134" s="214"/>
      <c r="Q134" s="214"/>
      <c r="R134" s="214"/>
      <c r="S134" s="287"/>
      <c r="T134" s="288"/>
      <c r="V134" s="287"/>
      <c r="W134" s="288"/>
    </row>
    <row r="135" spans="4:23" s="220" customFormat="1" x14ac:dyDescent="0.2">
      <c r="D135" s="212"/>
      <c r="E135" s="212"/>
      <c r="F135" s="214"/>
      <c r="G135" s="214"/>
      <c r="H135" s="214"/>
      <c r="I135" s="214"/>
      <c r="J135" s="214"/>
      <c r="K135" s="214"/>
      <c r="L135" s="214"/>
      <c r="M135" s="214"/>
      <c r="N135" s="214"/>
      <c r="O135" s="214"/>
      <c r="P135" s="214"/>
      <c r="Q135" s="214"/>
      <c r="R135" s="214"/>
      <c r="S135" s="287"/>
      <c r="T135" s="288"/>
      <c r="V135" s="287"/>
      <c r="W135" s="288"/>
    </row>
    <row r="136" spans="4:23" s="220" customFormat="1" x14ac:dyDescent="0.2">
      <c r="D136" s="212"/>
      <c r="E136" s="212"/>
      <c r="F136" s="214"/>
      <c r="G136" s="214"/>
      <c r="H136" s="214"/>
      <c r="I136" s="214"/>
      <c r="J136" s="214"/>
      <c r="K136" s="214"/>
      <c r="L136" s="214"/>
      <c r="M136" s="214"/>
      <c r="N136" s="214"/>
      <c r="O136" s="214"/>
      <c r="P136" s="214"/>
      <c r="Q136" s="214"/>
      <c r="R136" s="214"/>
      <c r="S136" s="287"/>
      <c r="T136" s="288"/>
      <c r="V136" s="287"/>
      <c r="W136" s="288"/>
    </row>
    <row r="137" spans="4:23" s="220" customFormat="1" x14ac:dyDescent="0.2">
      <c r="D137" s="212"/>
      <c r="E137" s="212"/>
      <c r="F137" s="214"/>
      <c r="G137" s="214"/>
      <c r="H137" s="214"/>
      <c r="I137" s="214"/>
      <c r="J137" s="214"/>
      <c r="K137" s="214"/>
      <c r="L137" s="214"/>
      <c r="M137" s="214"/>
      <c r="N137" s="214"/>
      <c r="O137" s="214"/>
      <c r="P137" s="214"/>
      <c r="Q137" s="214"/>
      <c r="R137" s="214"/>
      <c r="S137" s="287"/>
      <c r="T137" s="288"/>
      <c r="V137" s="287"/>
      <c r="W137" s="288"/>
    </row>
    <row r="138" spans="4:23" s="220" customFormat="1" x14ac:dyDescent="0.2">
      <c r="D138" s="212"/>
      <c r="E138" s="212"/>
      <c r="F138" s="214"/>
      <c r="G138" s="214"/>
      <c r="H138" s="214"/>
      <c r="I138" s="214"/>
      <c r="J138" s="214"/>
      <c r="K138" s="214"/>
      <c r="L138" s="214"/>
      <c r="M138" s="214"/>
      <c r="N138" s="214"/>
      <c r="O138" s="214"/>
      <c r="P138" s="214"/>
      <c r="Q138" s="214"/>
      <c r="R138" s="214"/>
      <c r="S138" s="287"/>
      <c r="T138" s="288"/>
      <c r="V138" s="287"/>
      <c r="W138" s="288"/>
    </row>
    <row r="139" spans="4:23" s="220" customFormat="1" x14ac:dyDescent="0.2">
      <c r="D139" s="212"/>
      <c r="E139" s="212"/>
      <c r="F139" s="214"/>
      <c r="G139" s="214"/>
      <c r="H139" s="214"/>
      <c r="I139" s="214"/>
      <c r="J139" s="214"/>
      <c r="K139" s="214"/>
      <c r="L139" s="214"/>
      <c r="M139" s="214"/>
      <c r="N139" s="214"/>
      <c r="O139" s="214"/>
      <c r="P139" s="214"/>
      <c r="Q139" s="214"/>
      <c r="R139" s="214"/>
      <c r="S139" s="287"/>
      <c r="T139" s="288"/>
      <c r="V139" s="287"/>
      <c r="W139" s="288"/>
    </row>
    <row r="140" spans="4:23" s="220" customFormat="1" x14ac:dyDescent="0.2">
      <c r="D140" s="212"/>
      <c r="E140" s="212"/>
      <c r="F140" s="214"/>
      <c r="G140" s="214"/>
      <c r="H140" s="214"/>
      <c r="I140" s="214"/>
      <c r="J140" s="214"/>
      <c r="K140" s="214"/>
      <c r="L140" s="214"/>
      <c r="M140" s="214"/>
      <c r="N140" s="214"/>
      <c r="O140" s="214"/>
      <c r="P140" s="214"/>
      <c r="Q140" s="214"/>
      <c r="R140" s="214"/>
      <c r="S140" s="287"/>
      <c r="T140" s="288"/>
      <c r="V140" s="287"/>
      <c r="W140" s="288"/>
    </row>
    <row r="141" spans="4:23" s="220" customFormat="1" x14ac:dyDescent="0.2">
      <c r="D141" s="212"/>
      <c r="E141" s="212"/>
      <c r="F141" s="214"/>
      <c r="G141" s="214"/>
      <c r="H141" s="214"/>
      <c r="I141" s="214"/>
      <c r="J141" s="214"/>
      <c r="K141" s="214"/>
      <c r="L141" s="214"/>
      <c r="M141" s="214"/>
      <c r="N141" s="214"/>
      <c r="O141" s="214"/>
      <c r="P141" s="214"/>
      <c r="Q141" s="214"/>
      <c r="R141" s="214"/>
      <c r="S141" s="287"/>
      <c r="T141" s="288"/>
      <c r="V141" s="287"/>
      <c r="W141" s="288"/>
    </row>
    <row r="142" spans="4:23" s="220" customFormat="1" x14ac:dyDescent="0.2">
      <c r="D142" s="212"/>
      <c r="E142" s="212"/>
      <c r="F142" s="214"/>
      <c r="G142" s="214"/>
      <c r="H142" s="214"/>
      <c r="I142" s="214"/>
      <c r="J142" s="214"/>
      <c r="K142" s="214"/>
      <c r="L142" s="214"/>
      <c r="M142" s="214"/>
      <c r="N142" s="214"/>
      <c r="O142" s="214"/>
      <c r="P142" s="214"/>
      <c r="Q142" s="214"/>
      <c r="R142" s="214"/>
      <c r="S142" s="287"/>
      <c r="T142" s="288"/>
      <c r="V142" s="287"/>
      <c r="W142" s="288"/>
    </row>
    <row r="143" spans="4:23" s="220" customFormat="1" x14ac:dyDescent="0.2">
      <c r="D143" s="212"/>
      <c r="E143" s="212"/>
      <c r="F143" s="214"/>
      <c r="G143" s="214"/>
      <c r="H143" s="214"/>
      <c r="I143" s="214"/>
      <c r="J143" s="214"/>
      <c r="K143" s="214"/>
      <c r="L143" s="214"/>
      <c r="M143" s="214"/>
      <c r="N143" s="214"/>
      <c r="O143" s="214"/>
      <c r="P143" s="214"/>
      <c r="Q143" s="214"/>
      <c r="R143" s="214"/>
      <c r="S143" s="287"/>
      <c r="T143" s="288"/>
      <c r="V143" s="287"/>
      <c r="W143" s="288"/>
    </row>
    <row r="144" spans="4:23" s="220" customFormat="1" x14ac:dyDescent="0.2">
      <c r="D144" s="212"/>
      <c r="E144" s="212"/>
      <c r="F144" s="214"/>
      <c r="G144" s="214"/>
      <c r="H144" s="214"/>
      <c r="I144" s="214"/>
      <c r="J144" s="214"/>
      <c r="K144" s="214"/>
      <c r="L144" s="214"/>
      <c r="M144" s="214"/>
      <c r="N144" s="214"/>
      <c r="O144" s="214"/>
      <c r="P144" s="214"/>
      <c r="Q144" s="214"/>
      <c r="R144" s="214"/>
      <c r="S144" s="287"/>
      <c r="T144" s="288"/>
      <c r="V144" s="287"/>
      <c r="W144" s="288"/>
    </row>
    <row r="145" spans="4:23" s="220" customFormat="1" x14ac:dyDescent="0.2">
      <c r="D145" s="212"/>
      <c r="E145" s="212"/>
      <c r="F145" s="214"/>
      <c r="G145" s="214"/>
      <c r="H145" s="214"/>
      <c r="I145" s="214"/>
      <c r="J145" s="214"/>
      <c r="K145" s="214"/>
      <c r="L145" s="214"/>
      <c r="M145" s="214"/>
      <c r="N145" s="214"/>
      <c r="O145" s="214"/>
      <c r="P145" s="214"/>
      <c r="Q145" s="214"/>
      <c r="R145" s="214"/>
      <c r="S145" s="287"/>
      <c r="T145" s="288"/>
      <c r="V145" s="287"/>
      <c r="W145" s="288"/>
    </row>
    <row r="146" spans="4:23" s="220" customFormat="1" x14ac:dyDescent="0.2">
      <c r="D146" s="212"/>
      <c r="E146" s="212"/>
      <c r="F146" s="214"/>
      <c r="G146" s="214"/>
      <c r="H146" s="214"/>
      <c r="I146" s="214"/>
      <c r="J146" s="214"/>
      <c r="K146" s="214"/>
      <c r="L146" s="214"/>
      <c r="M146" s="214"/>
      <c r="N146" s="214"/>
      <c r="O146" s="214"/>
      <c r="P146" s="214"/>
      <c r="Q146" s="214"/>
      <c r="R146" s="214"/>
      <c r="S146" s="287"/>
      <c r="T146" s="288"/>
      <c r="V146" s="287"/>
      <c r="W146" s="288"/>
    </row>
    <row r="147" spans="4:23" s="220" customFormat="1" x14ac:dyDescent="0.2">
      <c r="D147" s="212"/>
      <c r="E147" s="212"/>
      <c r="F147" s="214"/>
      <c r="G147" s="214"/>
      <c r="H147" s="214"/>
      <c r="I147" s="214"/>
      <c r="J147" s="214"/>
      <c r="K147" s="214"/>
      <c r="L147" s="214"/>
      <c r="M147" s="214"/>
      <c r="N147" s="214"/>
      <c r="O147" s="214"/>
      <c r="P147" s="214"/>
      <c r="Q147" s="214"/>
      <c r="R147" s="214"/>
      <c r="S147" s="287"/>
      <c r="T147" s="288"/>
      <c r="V147" s="287"/>
      <c r="W147" s="288"/>
    </row>
    <row r="148" spans="4:23" s="220" customFormat="1" x14ac:dyDescent="0.2">
      <c r="D148" s="212"/>
      <c r="E148" s="212"/>
      <c r="F148" s="214"/>
      <c r="G148" s="214"/>
      <c r="H148" s="214"/>
      <c r="I148" s="214"/>
      <c r="J148" s="214"/>
      <c r="K148" s="214"/>
      <c r="L148" s="214"/>
      <c r="M148" s="214"/>
      <c r="N148" s="214"/>
      <c r="O148" s="214"/>
      <c r="P148" s="214"/>
      <c r="Q148" s="214"/>
      <c r="R148" s="214"/>
      <c r="S148" s="287"/>
      <c r="T148" s="288"/>
      <c r="V148" s="287"/>
      <c r="W148" s="288"/>
    </row>
    <row r="149" spans="4:23" s="220" customFormat="1" x14ac:dyDescent="0.2">
      <c r="D149" s="212"/>
      <c r="E149" s="212"/>
      <c r="F149" s="214"/>
      <c r="G149" s="214"/>
      <c r="H149" s="214"/>
      <c r="I149" s="214"/>
      <c r="J149" s="214"/>
      <c r="K149" s="214"/>
      <c r="L149" s="214"/>
      <c r="M149" s="214"/>
      <c r="N149" s="214"/>
      <c r="O149" s="214"/>
      <c r="P149" s="214"/>
      <c r="Q149" s="214"/>
      <c r="R149" s="214"/>
      <c r="S149" s="287"/>
      <c r="T149" s="288"/>
      <c r="V149" s="287"/>
      <c r="W149" s="288"/>
    </row>
    <row r="150" spans="4:23" s="220" customFormat="1" x14ac:dyDescent="0.2">
      <c r="D150" s="212"/>
      <c r="E150" s="212"/>
      <c r="F150" s="214"/>
      <c r="G150" s="214"/>
      <c r="H150" s="214"/>
      <c r="I150" s="214"/>
      <c r="J150" s="214"/>
      <c r="K150" s="214"/>
      <c r="L150" s="214"/>
      <c r="M150" s="214"/>
      <c r="N150" s="214"/>
      <c r="O150" s="214"/>
      <c r="P150" s="214"/>
      <c r="Q150" s="214"/>
      <c r="R150" s="214"/>
      <c r="S150" s="287"/>
      <c r="T150" s="288"/>
      <c r="V150" s="287"/>
      <c r="W150" s="288"/>
    </row>
    <row r="151" spans="4:23" s="220" customFormat="1" x14ac:dyDescent="0.2">
      <c r="D151" s="212"/>
      <c r="E151" s="212"/>
      <c r="F151" s="214"/>
      <c r="G151" s="214"/>
      <c r="H151" s="214"/>
      <c r="I151" s="214"/>
      <c r="J151" s="214"/>
      <c r="K151" s="214"/>
      <c r="L151" s="214"/>
      <c r="M151" s="214"/>
      <c r="N151" s="214"/>
      <c r="O151" s="214"/>
      <c r="P151" s="214"/>
      <c r="Q151" s="214"/>
      <c r="R151" s="214"/>
      <c r="S151" s="287"/>
      <c r="T151" s="288"/>
      <c r="V151" s="287"/>
      <c r="W151" s="288"/>
    </row>
    <row r="152" spans="4:23" s="220" customFormat="1" x14ac:dyDescent="0.2">
      <c r="D152" s="212"/>
      <c r="E152" s="212"/>
      <c r="F152" s="214"/>
      <c r="G152" s="214"/>
      <c r="H152" s="214"/>
      <c r="I152" s="214"/>
      <c r="J152" s="214"/>
      <c r="K152" s="214"/>
      <c r="L152" s="214"/>
      <c r="M152" s="214"/>
      <c r="N152" s="214"/>
      <c r="O152" s="214"/>
      <c r="P152" s="214"/>
      <c r="Q152" s="214"/>
      <c r="R152" s="214"/>
      <c r="S152" s="287"/>
      <c r="T152" s="288"/>
      <c r="V152" s="287"/>
      <c r="W152" s="288"/>
    </row>
    <row r="153" spans="4:23" s="220" customFormat="1" x14ac:dyDescent="0.2">
      <c r="D153" s="212"/>
      <c r="E153" s="212"/>
      <c r="F153" s="214"/>
      <c r="G153" s="214"/>
      <c r="H153" s="214"/>
      <c r="I153" s="214"/>
      <c r="J153" s="214"/>
      <c r="K153" s="214"/>
      <c r="L153" s="214"/>
      <c r="M153" s="214"/>
      <c r="N153" s="214"/>
      <c r="O153" s="214"/>
      <c r="P153" s="214"/>
      <c r="Q153" s="214"/>
      <c r="R153" s="214"/>
      <c r="S153" s="287"/>
      <c r="T153" s="288"/>
      <c r="V153" s="287"/>
      <c r="W153" s="288"/>
    </row>
    <row r="154" spans="4:23" s="220" customFormat="1" x14ac:dyDescent="0.2">
      <c r="D154" s="212"/>
      <c r="E154" s="212"/>
      <c r="F154" s="214"/>
      <c r="G154" s="214"/>
      <c r="H154" s="214"/>
      <c r="I154" s="214"/>
      <c r="J154" s="214"/>
      <c r="K154" s="214"/>
      <c r="L154" s="214"/>
      <c r="M154" s="214"/>
      <c r="N154" s="214"/>
      <c r="O154" s="214"/>
      <c r="P154" s="214"/>
      <c r="Q154" s="214"/>
      <c r="R154" s="214"/>
      <c r="S154" s="287"/>
      <c r="T154" s="288"/>
      <c r="V154" s="287"/>
      <c r="W154" s="288"/>
    </row>
    <row r="155" spans="4:23" s="220" customFormat="1" x14ac:dyDescent="0.2">
      <c r="D155" s="212"/>
      <c r="E155" s="212"/>
      <c r="F155" s="214"/>
      <c r="G155" s="214"/>
      <c r="H155" s="214"/>
      <c r="I155" s="214"/>
      <c r="J155" s="214"/>
      <c r="K155" s="214"/>
      <c r="L155" s="214"/>
      <c r="M155" s="214"/>
      <c r="N155" s="214"/>
      <c r="O155" s="214"/>
      <c r="P155" s="214"/>
      <c r="Q155" s="214"/>
      <c r="R155" s="214"/>
      <c r="S155" s="287"/>
      <c r="T155" s="288"/>
      <c r="V155" s="287"/>
      <c r="W155" s="288"/>
    </row>
    <row r="156" spans="4:23" s="220" customFormat="1" x14ac:dyDescent="0.2">
      <c r="D156" s="212"/>
      <c r="E156" s="212"/>
      <c r="F156" s="214"/>
      <c r="G156" s="214"/>
      <c r="H156" s="214"/>
      <c r="I156" s="214"/>
      <c r="J156" s="214"/>
      <c r="K156" s="214"/>
      <c r="L156" s="214"/>
      <c r="M156" s="214"/>
      <c r="N156" s="214"/>
      <c r="O156" s="214"/>
      <c r="P156" s="214"/>
      <c r="Q156" s="214"/>
      <c r="R156" s="214"/>
      <c r="S156" s="287"/>
      <c r="T156" s="288"/>
      <c r="V156" s="287"/>
      <c r="W156" s="288"/>
    </row>
    <row r="157" spans="4:23" s="220" customFormat="1" x14ac:dyDescent="0.2">
      <c r="D157" s="212"/>
      <c r="E157" s="212"/>
      <c r="F157" s="214"/>
      <c r="G157" s="214"/>
      <c r="H157" s="214"/>
      <c r="I157" s="214"/>
      <c r="J157" s="214"/>
      <c r="K157" s="214"/>
      <c r="L157" s="214"/>
      <c r="M157" s="214"/>
      <c r="N157" s="214"/>
      <c r="O157" s="214"/>
      <c r="P157" s="214"/>
      <c r="Q157" s="214"/>
      <c r="R157" s="214"/>
      <c r="S157" s="287"/>
      <c r="T157" s="288"/>
      <c r="V157" s="287"/>
      <c r="W157" s="288"/>
    </row>
    <row r="158" spans="4:23" s="220" customFormat="1" x14ac:dyDescent="0.2">
      <c r="D158" s="212"/>
      <c r="E158" s="212"/>
      <c r="F158" s="214"/>
      <c r="G158" s="214"/>
      <c r="H158" s="214"/>
      <c r="I158" s="214"/>
      <c r="J158" s="214"/>
      <c r="K158" s="214"/>
      <c r="L158" s="214"/>
      <c r="M158" s="214"/>
      <c r="N158" s="214"/>
      <c r="O158" s="214"/>
      <c r="P158" s="214"/>
      <c r="Q158" s="214"/>
      <c r="R158" s="214"/>
      <c r="S158" s="287"/>
      <c r="T158" s="288"/>
      <c r="V158" s="287"/>
      <c r="W158" s="288"/>
    </row>
    <row r="159" spans="4:23" s="220" customFormat="1" x14ac:dyDescent="0.2">
      <c r="D159" s="212"/>
      <c r="E159" s="212"/>
      <c r="F159" s="214"/>
      <c r="G159" s="214"/>
      <c r="H159" s="214"/>
      <c r="I159" s="214"/>
      <c r="J159" s="214"/>
      <c r="K159" s="214"/>
      <c r="L159" s="214"/>
      <c r="M159" s="214"/>
      <c r="N159" s="214"/>
      <c r="O159" s="214"/>
      <c r="P159" s="214"/>
      <c r="Q159" s="214"/>
      <c r="R159" s="214"/>
      <c r="S159" s="287"/>
      <c r="T159" s="288"/>
      <c r="V159" s="287"/>
      <c r="W159" s="288"/>
    </row>
    <row r="160" spans="4:23" s="220" customFormat="1" x14ac:dyDescent="0.2">
      <c r="D160" s="212"/>
      <c r="E160" s="212"/>
      <c r="F160" s="214"/>
      <c r="G160" s="214"/>
      <c r="H160" s="214"/>
      <c r="I160" s="214"/>
      <c r="J160" s="214"/>
      <c r="K160" s="214"/>
      <c r="L160" s="214"/>
      <c r="M160" s="214"/>
      <c r="N160" s="214"/>
      <c r="O160" s="214"/>
      <c r="P160" s="214"/>
      <c r="Q160" s="214"/>
      <c r="R160" s="214"/>
      <c r="S160" s="287"/>
      <c r="T160" s="288"/>
      <c r="V160" s="287"/>
      <c r="W160" s="288"/>
    </row>
    <row r="161" spans="4:23" s="220" customFormat="1" x14ac:dyDescent="0.2">
      <c r="D161" s="212"/>
      <c r="E161" s="212"/>
      <c r="F161" s="214"/>
      <c r="G161" s="214"/>
      <c r="H161" s="214"/>
      <c r="I161" s="214"/>
      <c r="J161" s="214"/>
      <c r="K161" s="214"/>
      <c r="L161" s="214"/>
      <c r="M161" s="214"/>
      <c r="N161" s="214"/>
      <c r="O161" s="214"/>
      <c r="P161" s="214"/>
      <c r="Q161" s="214"/>
      <c r="R161" s="214"/>
      <c r="S161" s="287"/>
      <c r="T161" s="288"/>
      <c r="V161" s="287"/>
      <c r="W161" s="288"/>
    </row>
    <row r="162" spans="4:23" s="220" customFormat="1" x14ac:dyDescent="0.2">
      <c r="D162" s="212"/>
      <c r="E162" s="212"/>
      <c r="F162" s="214"/>
      <c r="G162" s="214"/>
      <c r="H162" s="214"/>
      <c r="I162" s="214"/>
      <c r="J162" s="214"/>
      <c r="K162" s="214"/>
      <c r="L162" s="214"/>
      <c r="M162" s="214"/>
      <c r="N162" s="214"/>
      <c r="O162" s="214"/>
      <c r="P162" s="214"/>
      <c r="Q162" s="214"/>
      <c r="R162" s="214"/>
      <c r="S162" s="287"/>
      <c r="T162" s="288"/>
      <c r="V162" s="287"/>
      <c r="W162" s="288"/>
    </row>
    <row r="163" spans="4:23" s="220" customFormat="1" x14ac:dyDescent="0.2">
      <c r="D163" s="212"/>
      <c r="E163" s="212"/>
      <c r="F163" s="214"/>
      <c r="G163" s="214"/>
      <c r="H163" s="214"/>
      <c r="I163" s="214"/>
      <c r="J163" s="214"/>
      <c r="K163" s="214"/>
      <c r="L163" s="214"/>
      <c r="M163" s="214"/>
      <c r="N163" s="214"/>
      <c r="O163" s="214"/>
      <c r="P163" s="214"/>
      <c r="Q163" s="214"/>
      <c r="R163" s="214"/>
      <c r="S163" s="287"/>
      <c r="T163" s="288"/>
      <c r="V163" s="287"/>
      <c r="W163" s="288"/>
    </row>
    <row r="164" spans="4:23" s="220" customFormat="1" x14ac:dyDescent="0.2">
      <c r="D164" s="212"/>
      <c r="E164" s="212"/>
      <c r="F164" s="214"/>
      <c r="G164" s="214"/>
      <c r="H164" s="214"/>
      <c r="I164" s="214"/>
      <c r="J164" s="214"/>
      <c r="K164" s="214"/>
      <c r="L164" s="214"/>
      <c r="M164" s="214"/>
      <c r="N164" s="214"/>
      <c r="O164" s="214"/>
      <c r="P164" s="214"/>
      <c r="Q164" s="214"/>
      <c r="R164" s="214"/>
      <c r="S164" s="287"/>
      <c r="T164" s="288"/>
      <c r="V164" s="287"/>
      <c r="W164" s="288"/>
    </row>
    <row r="165" spans="4:23" s="220" customFormat="1" x14ac:dyDescent="0.2">
      <c r="D165" s="212"/>
      <c r="E165" s="212"/>
      <c r="F165" s="214"/>
      <c r="G165" s="214"/>
      <c r="H165" s="214"/>
      <c r="I165" s="214"/>
      <c r="J165" s="214"/>
      <c r="K165" s="214"/>
      <c r="L165" s="214"/>
      <c r="M165" s="214"/>
      <c r="N165" s="214"/>
      <c r="O165" s="214"/>
      <c r="P165" s="214"/>
      <c r="Q165" s="214"/>
      <c r="R165" s="214"/>
      <c r="S165" s="287"/>
      <c r="T165" s="288"/>
      <c r="V165" s="287"/>
      <c r="W165" s="288"/>
    </row>
    <row r="166" spans="4:23" s="220" customFormat="1" x14ac:dyDescent="0.2">
      <c r="D166" s="212"/>
      <c r="E166" s="212"/>
      <c r="F166" s="214"/>
      <c r="G166" s="214"/>
      <c r="H166" s="214"/>
      <c r="I166" s="214"/>
      <c r="J166" s="214"/>
      <c r="K166" s="214"/>
      <c r="L166" s="214"/>
      <c r="M166" s="214"/>
      <c r="N166" s="214"/>
      <c r="O166" s="214"/>
      <c r="P166" s="214"/>
      <c r="Q166" s="214"/>
      <c r="R166" s="214"/>
      <c r="S166" s="287"/>
      <c r="T166" s="288"/>
      <c r="V166" s="287"/>
      <c r="W166" s="288"/>
    </row>
    <row r="167" spans="4:23" s="220" customFormat="1" x14ac:dyDescent="0.2">
      <c r="D167" s="212"/>
      <c r="E167" s="212"/>
      <c r="F167" s="214"/>
      <c r="G167" s="214"/>
      <c r="H167" s="214"/>
      <c r="I167" s="214"/>
      <c r="J167" s="214"/>
      <c r="K167" s="214"/>
      <c r="L167" s="214"/>
      <c r="M167" s="214"/>
      <c r="N167" s="214"/>
      <c r="O167" s="214"/>
      <c r="P167" s="214"/>
      <c r="Q167" s="214"/>
      <c r="R167" s="214"/>
      <c r="S167" s="287"/>
      <c r="T167" s="288"/>
      <c r="V167" s="287"/>
      <c r="W167" s="288"/>
    </row>
    <row r="168" spans="4:23" s="220" customFormat="1" x14ac:dyDescent="0.2">
      <c r="D168" s="212"/>
      <c r="E168" s="212"/>
      <c r="F168" s="214"/>
      <c r="G168" s="214"/>
      <c r="H168" s="214"/>
      <c r="I168" s="214"/>
      <c r="J168" s="214"/>
      <c r="K168" s="214"/>
      <c r="L168" s="214"/>
      <c r="M168" s="214"/>
      <c r="N168" s="214"/>
      <c r="O168" s="214"/>
      <c r="P168" s="214"/>
      <c r="Q168" s="214"/>
      <c r="R168" s="214"/>
      <c r="S168" s="287"/>
      <c r="T168" s="288"/>
      <c r="V168" s="287"/>
      <c r="W168" s="288"/>
    </row>
    <row r="169" spans="4:23" s="220" customFormat="1" x14ac:dyDescent="0.2">
      <c r="D169" s="212"/>
      <c r="E169" s="212"/>
      <c r="F169" s="214"/>
      <c r="G169" s="214"/>
      <c r="H169" s="214"/>
      <c r="I169" s="214"/>
      <c r="J169" s="214"/>
      <c r="K169" s="214"/>
      <c r="L169" s="214"/>
      <c r="M169" s="214"/>
      <c r="N169" s="214"/>
      <c r="O169" s="214"/>
      <c r="P169" s="214"/>
      <c r="Q169" s="214"/>
      <c r="R169" s="214"/>
      <c r="S169" s="287"/>
      <c r="T169" s="288"/>
      <c r="V169" s="287"/>
      <c r="W169" s="288"/>
    </row>
    <row r="170" spans="4:23" s="220" customFormat="1" x14ac:dyDescent="0.2">
      <c r="D170" s="212"/>
      <c r="E170" s="212"/>
      <c r="F170" s="214"/>
      <c r="G170" s="214"/>
      <c r="H170" s="214"/>
      <c r="I170" s="214"/>
      <c r="J170" s="214"/>
      <c r="K170" s="214"/>
      <c r="L170" s="214"/>
      <c r="M170" s="214"/>
      <c r="N170" s="214"/>
      <c r="O170" s="214"/>
      <c r="P170" s="214"/>
      <c r="Q170" s="214"/>
      <c r="R170" s="214"/>
      <c r="S170" s="287"/>
      <c r="T170" s="288"/>
      <c r="V170" s="287"/>
      <c r="W170" s="288"/>
    </row>
    <row r="171" spans="4:23" s="220" customFormat="1" x14ac:dyDescent="0.2">
      <c r="D171" s="212"/>
      <c r="E171" s="212"/>
      <c r="F171" s="214"/>
      <c r="G171" s="214"/>
      <c r="H171" s="214"/>
      <c r="I171" s="214"/>
      <c r="J171" s="214"/>
      <c r="K171" s="214"/>
      <c r="L171" s="214"/>
      <c r="M171" s="214"/>
      <c r="N171" s="214"/>
      <c r="O171" s="214"/>
      <c r="P171" s="214"/>
      <c r="Q171" s="214"/>
      <c r="R171" s="214"/>
      <c r="S171" s="287"/>
      <c r="T171" s="288"/>
      <c r="V171" s="287"/>
      <c r="W171" s="288"/>
    </row>
    <row r="172" spans="4:23" s="220" customFormat="1" x14ac:dyDescent="0.2">
      <c r="D172" s="212"/>
      <c r="E172" s="212"/>
      <c r="F172" s="214"/>
      <c r="G172" s="214"/>
      <c r="H172" s="214"/>
      <c r="I172" s="214"/>
      <c r="J172" s="214"/>
      <c r="K172" s="214"/>
      <c r="L172" s="214"/>
      <c r="M172" s="214"/>
      <c r="N172" s="214"/>
      <c r="O172" s="214"/>
      <c r="P172" s="214"/>
      <c r="Q172" s="214"/>
      <c r="R172" s="214"/>
      <c r="S172" s="287"/>
      <c r="T172" s="288"/>
      <c r="V172" s="287"/>
      <c r="W172" s="288"/>
    </row>
    <row r="173" spans="4:23" s="220" customFormat="1" x14ac:dyDescent="0.2">
      <c r="D173" s="212"/>
      <c r="E173" s="212"/>
      <c r="F173" s="214"/>
      <c r="G173" s="214"/>
      <c r="H173" s="214"/>
      <c r="I173" s="214"/>
      <c r="J173" s="214"/>
      <c r="K173" s="214"/>
      <c r="L173" s="214"/>
      <c r="M173" s="214"/>
      <c r="N173" s="214"/>
      <c r="O173" s="214"/>
      <c r="P173" s="214"/>
      <c r="Q173" s="214"/>
      <c r="R173" s="214"/>
      <c r="S173" s="287"/>
      <c r="T173" s="288"/>
      <c r="V173" s="287"/>
      <c r="W173" s="288"/>
    </row>
    <row r="174" spans="4:23" s="220" customFormat="1" x14ac:dyDescent="0.2">
      <c r="D174" s="212"/>
      <c r="E174" s="212"/>
      <c r="F174" s="214"/>
      <c r="G174" s="214"/>
      <c r="H174" s="214"/>
      <c r="I174" s="214"/>
      <c r="J174" s="214"/>
      <c r="K174" s="214"/>
      <c r="L174" s="214"/>
      <c r="M174" s="214"/>
      <c r="N174" s="214"/>
      <c r="O174" s="214"/>
      <c r="P174" s="214"/>
      <c r="Q174" s="214"/>
      <c r="R174" s="214"/>
      <c r="S174" s="287"/>
      <c r="T174" s="288"/>
      <c r="V174" s="287"/>
      <c r="W174" s="288"/>
    </row>
    <row r="175" spans="4:23" s="220" customFormat="1" x14ac:dyDescent="0.2">
      <c r="D175" s="212"/>
      <c r="E175" s="212"/>
      <c r="F175" s="214"/>
      <c r="G175" s="214"/>
      <c r="H175" s="214"/>
      <c r="I175" s="214"/>
      <c r="J175" s="214"/>
      <c r="K175" s="214"/>
      <c r="L175" s="214"/>
      <c r="M175" s="214"/>
      <c r="N175" s="214"/>
      <c r="O175" s="214"/>
      <c r="P175" s="214"/>
      <c r="Q175" s="214"/>
      <c r="R175" s="214"/>
      <c r="S175" s="287"/>
      <c r="T175" s="288"/>
      <c r="V175" s="287"/>
      <c r="W175" s="288"/>
    </row>
    <row r="176" spans="4:23" s="220" customFormat="1" x14ac:dyDescent="0.2">
      <c r="D176" s="212"/>
      <c r="E176" s="212"/>
      <c r="F176" s="214"/>
      <c r="G176" s="214"/>
      <c r="H176" s="214"/>
      <c r="I176" s="214"/>
      <c r="J176" s="214"/>
      <c r="K176" s="214"/>
      <c r="L176" s="214"/>
      <c r="M176" s="214"/>
      <c r="N176" s="214"/>
      <c r="O176" s="214"/>
      <c r="P176" s="214"/>
      <c r="Q176" s="214"/>
      <c r="R176" s="214"/>
      <c r="S176" s="287"/>
      <c r="T176" s="288"/>
      <c r="V176" s="287"/>
      <c r="W176" s="288"/>
    </row>
    <row r="177" spans="4:23" s="220" customFormat="1" x14ac:dyDescent="0.2">
      <c r="D177" s="212"/>
      <c r="E177" s="212"/>
      <c r="F177" s="214"/>
      <c r="G177" s="214"/>
      <c r="H177" s="214"/>
      <c r="I177" s="214"/>
      <c r="J177" s="214"/>
      <c r="K177" s="214"/>
      <c r="L177" s="214"/>
      <c r="M177" s="214"/>
      <c r="N177" s="214"/>
      <c r="O177" s="214"/>
      <c r="P177" s="214"/>
      <c r="Q177" s="214"/>
      <c r="R177" s="214"/>
      <c r="S177" s="287"/>
      <c r="T177" s="288"/>
      <c r="V177" s="287"/>
      <c r="W177" s="288"/>
    </row>
    <row r="178" spans="4:23" s="220" customFormat="1" x14ac:dyDescent="0.2">
      <c r="D178" s="212"/>
      <c r="E178" s="212"/>
      <c r="F178" s="214"/>
      <c r="G178" s="214"/>
      <c r="H178" s="214"/>
      <c r="I178" s="214"/>
      <c r="J178" s="214"/>
      <c r="K178" s="214"/>
      <c r="L178" s="214"/>
      <c r="M178" s="214"/>
      <c r="N178" s="214"/>
      <c r="O178" s="214"/>
      <c r="P178" s="214"/>
      <c r="Q178" s="214"/>
      <c r="R178" s="214"/>
      <c r="S178" s="287"/>
      <c r="T178" s="288"/>
      <c r="V178" s="287"/>
      <c r="W178" s="288"/>
    </row>
    <row r="179" spans="4:23" s="220" customFormat="1" x14ac:dyDescent="0.2">
      <c r="D179" s="212"/>
      <c r="E179" s="212"/>
      <c r="F179" s="214"/>
      <c r="G179" s="214"/>
      <c r="H179" s="214"/>
      <c r="I179" s="214"/>
      <c r="J179" s="214"/>
      <c r="K179" s="214"/>
      <c r="L179" s="214"/>
      <c r="M179" s="214"/>
      <c r="N179" s="214"/>
      <c r="O179" s="214"/>
      <c r="P179" s="214"/>
      <c r="Q179" s="214"/>
      <c r="R179" s="214"/>
      <c r="S179" s="287"/>
      <c r="T179" s="288"/>
      <c r="V179" s="287"/>
      <c r="W179" s="288"/>
    </row>
    <row r="180" spans="4:23" s="220" customFormat="1" x14ac:dyDescent="0.2">
      <c r="D180" s="212"/>
      <c r="E180" s="212"/>
      <c r="F180" s="214"/>
      <c r="G180" s="214"/>
      <c r="H180" s="214"/>
      <c r="I180" s="214"/>
      <c r="J180" s="214"/>
      <c r="K180" s="214"/>
      <c r="L180" s="214"/>
      <c r="M180" s="214"/>
      <c r="N180" s="214"/>
      <c r="O180" s="214"/>
      <c r="P180" s="214"/>
      <c r="Q180" s="214"/>
      <c r="R180" s="214"/>
      <c r="S180" s="287"/>
      <c r="T180" s="288"/>
      <c r="V180" s="287"/>
      <c r="W180" s="288"/>
    </row>
    <row r="181" spans="4:23" s="220" customFormat="1" x14ac:dyDescent="0.2">
      <c r="D181" s="212"/>
      <c r="E181" s="212"/>
      <c r="F181" s="214"/>
      <c r="G181" s="214"/>
      <c r="H181" s="214"/>
      <c r="I181" s="214"/>
      <c r="J181" s="214"/>
      <c r="K181" s="214"/>
      <c r="L181" s="214"/>
      <c r="M181" s="214"/>
      <c r="N181" s="214"/>
      <c r="O181" s="214"/>
      <c r="P181" s="214"/>
      <c r="Q181" s="214"/>
      <c r="R181" s="214"/>
      <c r="S181" s="287"/>
      <c r="T181" s="288"/>
      <c r="V181" s="287"/>
      <c r="W181" s="288"/>
    </row>
    <row r="182" spans="4:23" s="220" customFormat="1" x14ac:dyDescent="0.2">
      <c r="D182" s="212"/>
      <c r="E182" s="212"/>
      <c r="F182" s="214"/>
      <c r="G182" s="214"/>
      <c r="H182" s="214"/>
      <c r="I182" s="214"/>
      <c r="J182" s="214"/>
      <c r="K182" s="214"/>
      <c r="L182" s="214"/>
      <c r="M182" s="214"/>
      <c r="N182" s="214"/>
      <c r="O182" s="214"/>
      <c r="P182" s="214"/>
      <c r="Q182" s="214"/>
      <c r="R182" s="214"/>
      <c r="S182" s="287"/>
      <c r="T182" s="288"/>
      <c r="V182" s="287"/>
      <c r="W182" s="288"/>
    </row>
    <row r="183" spans="4:23" s="220" customFormat="1" x14ac:dyDescent="0.2">
      <c r="D183" s="212"/>
      <c r="E183" s="212"/>
      <c r="F183" s="214"/>
      <c r="G183" s="214"/>
      <c r="H183" s="214"/>
      <c r="I183" s="214"/>
      <c r="J183" s="214"/>
      <c r="K183" s="214"/>
      <c r="L183" s="214"/>
      <c r="M183" s="214"/>
      <c r="N183" s="214"/>
      <c r="O183" s="214"/>
      <c r="P183" s="214"/>
      <c r="Q183" s="214"/>
      <c r="R183" s="214"/>
      <c r="S183" s="287"/>
      <c r="T183" s="288"/>
      <c r="V183" s="287"/>
      <c r="W183" s="288"/>
    </row>
    <row r="184" spans="4:23" s="220" customFormat="1" x14ac:dyDescent="0.2">
      <c r="D184" s="212"/>
      <c r="E184" s="212"/>
      <c r="F184" s="214"/>
      <c r="G184" s="214"/>
      <c r="H184" s="214"/>
      <c r="I184" s="214"/>
      <c r="J184" s="214"/>
      <c r="K184" s="214"/>
      <c r="L184" s="214"/>
      <c r="M184" s="214"/>
      <c r="N184" s="214"/>
      <c r="O184" s="214"/>
      <c r="P184" s="214"/>
      <c r="Q184" s="214"/>
      <c r="R184" s="214"/>
      <c r="S184" s="287"/>
      <c r="T184" s="288"/>
      <c r="V184" s="287"/>
      <c r="W184" s="288"/>
    </row>
    <row r="185" spans="4:23" s="220" customFormat="1" x14ac:dyDescent="0.2">
      <c r="D185" s="212"/>
      <c r="E185" s="212"/>
      <c r="F185" s="214"/>
      <c r="G185" s="214"/>
      <c r="H185" s="214"/>
      <c r="I185" s="214"/>
      <c r="J185" s="214"/>
      <c r="K185" s="214"/>
      <c r="L185" s="214"/>
      <c r="M185" s="214"/>
      <c r="N185" s="214"/>
      <c r="O185" s="214"/>
      <c r="P185" s="214"/>
      <c r="Q185" s="214"/>
      <c r="R185" s="214"/>
      <c r="S185" s="287"/>
      <c r="T185" s="288"/>
      <c r="V185" s="287"/>
      <c r="W185" s="288"/>
    </row>
    <row r="186" spans="4:23" s="220" customFormat="1" x14ac:dyDescent="0.2">
      <c r="D186" s="212"/>
      <c r="E186" s="212"/>
      <c r="F186" s="214"/>
      <c r="G186" s="214"/>
      <c r="H186" s="214"/>
      <c r="I186" s="214"/>
      <c r="J186" s="214"/>
      <c r="K186" s="214"/>
      <c r="L186" s="214"/>
      <c r="M186" s="214"/>
      <c r="N186" s="214"/>
      <c r="O186" s="214"/>
      <c r="P186" s="214"/>
      <c r="Q186" s="214"/>
      <c r="R186" s="214"/>
      <c r="S186" s="287"/>
      <c r="T186" s="288"/>
      <c r="V186" s="287"/>
      <c r="W186" s="288"/>
    </row>
    <row r="187" spans="4:23" s="220" customFormat="1" x14ac:dyDescent="0.2">
      <c r="D187" s="212"/>
      <c r="E187" s="212"/>
      <c r="F187" s="214"/>
      <c r="G187" s="214"/>
      <c r="H187" s="214"/>
      <c r="I187" s="214"/>
      <c r="J187" s="214"/>
      <c r="K187" s="214"/>
      <c r="L187" s="214"/>
      <c r="M187" s="214"/>
      <c r="N187" s="214"/>
      <c r="O187" s="214"/>
      <c r="P187" s="214"/>
      <c r="Q187" s="214"/>
      <c r="R187" s="214"/>
      <c r="S187" s="287"/>
      <c r="T187" s="288"/>
      <c r="V187" s="287"/>
      <c r="W187" s="288"/>
    </row>
    <row r="188" spans="4:23" s="220" customFormat="1" x14ac:dyDescent="0.2">
      <c r="D188" s="212"/>
      <c r="E188" s="212"/>
      <c r="F188" s="214"/>
      <c r="G188" s="214"/>
      <c r="H188" s="214"/>
      <c r="I188" s="214"/>
      <c r="J188" s="214"/>
      <c r="K188" s="214"/>
      <c r="L188" s="214"/>
      <c r="M188" s="214"/>
      <c r="N188" s="214"/>
      <c r="O188" s="214"/>
      <c r="P188" s="214"/>
      <c r="Q188" s="214"/>
      <c r="R188" s="214"/>
      <c r="S188" s="287"/>
      <c r="T188" s="288"/>
      <c r="V188" s="287"/>
      <c r="W188" s="288"/>
    </row>
    <row r="189" spans="4:23" s="220" customFormat="1" x14ac:dyDescent="0.2">
      <c r="D189" s="212"/>
      <c r="E189" s="212"/>
      <c r="F189" s="214"/>
      <c r="G189" s="214"/>
      <c r="H189" s="214"/>
      <c r="I189" s="214"/>
      <c r="J189" s="214"/>
      <c r="K189" s="214"/>
      <c r="L189" s="214"/>
      <c r="M189" s="214"/>
      <c r="N189" s="214"/>
      <c r="O189" s="214"/>
      <c r="P189" s="214"/>
      <c r="Q189" s="214"/>
      <c r="R189" s="214"/>
      <c r="S189" s="287"/>
      <c r="T189" s="288"/>
      <c r="V189" s="287"/>
      <c r="W189" s="288"/>
    </row>
    <row r="190" spans="4:23" s="220" customFormat="1" x14ac:dyDescent="0.2">
      <c r="D190" s="212"/>
      <c r="E190" s="212"/>
      <c r="F190" s="214"/>
      <c r="G190" s="214"/>
      <c r="H190" s="214"/>
      <c r="I190" s="214"/>
      <c r="J190" s="214"/>
      <c r="K190" s="214"/>
      <c r="L190" s="214"/>
      <c r="M190" s="214"/>
      <c r="N190" s="214"/>
      <c r="O190" s="214"/>
      <c r="P190" s="214"/>
      <c r="Q190" s="214"/>
      <c r="R190" s="214"/>
      <c r="S190" s="287"/>
      <c r="T190" s="288"/>
      <c r="V190" s="287"/>
      <c r="W190" s="288"/>
    </row>
    <row r="191" spans="4:23" s="220" customFormat="1" x14ac:dyDescent="0.2">
      <c r="D191" s="212"/>
      <c r="E191" s="212"/>
      <c r="F191" s="214"/>
      <c r="G191" s="214"/>
      <c r="H191" s="214"/>
      <c r="I191" s="214"/>
      <c r="J191" s="214"/>
      <c r="K191" s="214"/>
      <c r="L191" s="214"/>
      <c r="M191" s="214"/>
      <c r="N191" s="214"/>
      <c r="O191" s="214"/>
      <c r="P191" s="214"/>
      <c r="Q191" s="214"/>
      <c r="R191" s="214"/>
      <c r="S191" s="287"/>
      <c r="T191" s="288"/>
      <c r="V191" s="287"/>
      <c r="W191" s="288"/>
    </row>
    <row r="192" spans="4:23" s="220" customFormat="1" x14ac:dyDescent="0.2">
      <c r="D192" s="212"/>
      <c r="E192" s="212"/>
      <c r="F192" s="214"/>
      <c r="G192" s="214"/>
      <c r="H192" s="214"/>
      <c r="I192" s="214"/>
      <c r="J192" s="214"/>
      <c r="K192" s="214"/>
      <c r="L192" s="214"/>
      <c r="M192" s="214"/>
      <c r="N192" s="214"/>
      <c r="O192" s="214"/>
      <c r="P192" s="214"/>
      <c r="Q192" s="214"/>
      <c r="R192" s="214"/>
      <c r="S192" s="287"/>
      <c r="T192" s="288"/>
      <c r="V192" s="287"/>
      <c r="W192" s="288"/>
    </row>
    <row r="193" spans="4:23" s="220" customFormat="1" x14ac:dyDescent="0.2">
      <c r="D193" s="212"/>
      <c r="E193" s="212"/>
      <c r="F193" s="214"/>
      <c r="G193" s="214"/>
      <c r="H193" s="214"/>
      <c r="I193" s="214"/>
      <c r="J193" s="214"/>
      <c r="K193" s="214"/>
      <c r="L193" s="214"/>
      <c r="M193" s="214"/>
      <c r="N193" s="214"/>
      <c r="O193" s="214"/>
      <c r="P193" s="214"/>
      <c r="Q193" s="214"/>
      <c r="R193" s="214"/>
      <c r="S193" s="287"/>
      <c r="T193" s="288"/>
      <c r="V193" s="287"/>
      <c r="W193" s="288"/>
    </row>
    <row r="194" spans="4:23" s="220" customFormat="1" x14ac:dyDescent="0.2">
      <c r="D194" s="212"/>
      <c r="E194" s="212"/>
      <c r="F194" s="214"/>
      <c r="G194" s="214"/>
      <c r="H194" s="214"/>
      <c r="I194" s="214"/>
      <c r="J194" s="214"/>
      <c r="K194" s="214"/>
      <c r="L194" s="214"/>
      <c r="M194" s="214"/>
      <c r="N194" s="214"/>
      <c r="O194" s="214"/>
      <c r="P194" s="214"/>
      <c r="Q194" s="214"/>
      <c r="R194" s="214"/>
      <c r="S194" s="287"/>
      <c r="T194" s="288"/>
      <c r="V194" s="287"/>
      <c r="W194" s="288"/>
    </row>
    <row r="195" spans="4:23" s="220" customFormat="1" x14ac:dyDescent="0.2">
      <c r="D195" s="212"/>
      <c r="E195" s="212"/>
      <c r="F195" s="214"/>
      <c r="G195" s="214"/>
      <c r="H195" s="214"/>
      <c r="I195" s="214"/>
      <c r="J195" s="214"/>
      <c r="K195" s="214"/>
      <c r="L195" s="214"/>
      <c r="M195" s="214"/>
      <c r="N195" s="214"/>
      <c r="O195" s="214"/>
      <c r="P195" s="214"/>
      <c r="Q195" s="214"/>
      <c r="R195" s="214"/>
      <c r="S195" s="287"/>
      <c r="T195" s="288"/>
      <c r="V195" s="287"/>
      <c r="W195" s="288"/>
    </row>
    <row r="196" spans="4:23" s="220" customFormat="1" x14ac:dyDescent="0.2">
      <c r="D196" s="212"/>
      <c r="E196" s="212"/>
      <c r="F196" s="214"/>
      <c r="G196" s="214"/>
      <c r="H196" s="214"/>
      <c r="I196" s="214"/>
      <c r="J196" s="214"/>
      <c r="K196" s="214"/>
      <c r="L196" s="214"/>
      <c r="M196" s="214"/>
      <c r="N196" s="214"/>
      <c r="O196" s="214"/>
      <c r="P196" s="214"/>
      <c r="Q196" s="214"/>
      <c r="R196" s="214"/>
      <c r="S196" s="287"/>
      <c r="T196" s="288"/>
      <c r="V196" s="287"/>
      <c r="W196" s="288"/>
    </row>
    <row r="197" spans="4:23" s="220" customFormat="1" x14ac:dyDescent="0.2">
      <c r="D197" s="212"/>
      <c r="E197" s="212"/>
      <c r="F197" s="214"/>
      <c r="G197" s="214"/>
      <c r="H197" s="214"/>
      <c r="I197" s="214"/>
      <c r="J197" s="214"/>
      <c r="K197" s="214"/>
      <c r="L197" s="214"/>
      <c r="M197" s="214"/>
      <c r="N197" s="214"/>
      <c r="O197" s="214"/>
      <c r="P197" s="214"/>
      <c r="Q197" s="214"/>
      <c r="R197" s="214"/>
      <c r="S197" s="287"/>
      <c r="T197" s="288"/>
      <c r="V197" s="287"/>
      <c r="W197" s="288"/>
    </row>
    <row r="198" spans="4:23" s="220" customFormat="1" x14ac:dyDescent="0.2">
      <c r="D198" s="212"/>
      <c r="E198" s="212"/>
      <c r="F198" s="214"/>
      <c r="G198" s="214"/>
      <c r="H198" s="214"/>
      <c r="I198" s="214"/>
      <c r="J198" s="214"/>
      <c r="K198" s="214"/>
      <c r="L198" s="214"/>
      <c r="M198" s="214"/>
      <c r="N198" s="214"/>
      <c r="O198" s="214"/>
      <c r="P198" s="214"/>
      <c r="Q198" s="214"/>
      <c r="R198" s="214"/>
      <c r="S198" s="287"/>
      <c r="T198" s="288"/>
      <c r="V198" s="287"/>
      <c r="W198" s="288"/>
    </row>
    <row r="199" spans="4:23" s="220" customFormat="1" x14ac:dyDescent="0.2">
      <c r="D199" s="212"/>
      <c r="E199" s="212"/>
      <c r="F199" s="214"/>
      <c r="G199" s="214"/>
      <c r="H199" s="214"/>
      <c r="I199" s="214"/>
      <c r="J199" s="214"/>
      <c r="K199" s="214"/>
      <c r="L199" s="214"/>
      <c r="M199" s="214"/>
      <c r="N199" s="214"/>
      <c r="O199" s="214"/>
      <c r="P199" s="214"/>
      <c r="Q199" s="214"/>
      <c r="R199" s="214"/>
      <c r="S199" s="287"/>
      <c r="T199" s="288"/>
      <c r="V199" s="287"/>
      <c r="W199" s="288"/>
    </row>
    <row r="200" spans="4:23" s="220" customFormat="1" x14ac:dyDescent="0.2">
      <c r="D200" s="212"/>
      <c r="E200" s="212"/>
      <c r="F200" s="214"/>
      <c r="G200" s="214"/>
      <c r="H200" s="214"/>
      <c r="I200" s="214"/>
      <c r="J200" s="214"/>
      <c r="K200" s="214"/>
      <c r="L200" s="214"/>
      <c r="M200" s="214"/>
      <c r="N200" s="214"/>
      <c r="O200" s="214"/>
      <c r="P200" s="214"/>
      <c r="Q200" s="214"/>
      <c r="R200" s="214"/>
      <c r="S200" s="287"/>
      <c r="T200" s="288"/>
      <c r="V200" s="287"/>
      <c r="W200" s="288"/>
    </row>
    <row r="201" spans="4:23" s="220" customFormat="1" x14ac:dyDescent="0.2">
      <c r="D201" s="212"/>
      <c r="E201" s="212"/>
      <c r="F201" s="214"/>
      <c r="G201" s="214"/>
      <c r="H201" s="214"/>
      <c r="I201" s="214"/>
      <c r="J201" s="214"/>
      <c r="K201" s="214"/>
      <c r="L201" s="214"/>
      <c r="M201" s="214"/>
      <c r="N201" s="214"/>
      <c r="O201" s="214"/>
      <c r="P201" s="214"/>
      <c r="Q201" s="214"/>
      <c r="R201" s="214"/>
      <c r="S201" s="287"/>
      <c r="T201" s="288"/>
      <c r="V201" s="287"/>
      <c r="W201" s="288"/>
    </row>
    <row r="202" spans="4:23" s="220" customFormat="1" x14ac:dyDescent="0.2">
      <c r="D202" s="212"/>
      <c r="E202" s="212"/>
      <c r="F202" s="214"/>
      <c r="G202" s="214"/>
      <c r="H202" s="214"/>
      <c r="I202" s="214"/>
      <c r="J202" s="214"/>
      <c r="K202" s="214"/>
      <c r="L202" s="214"/>
      <c r="M202" s="214"/>
      <c r="N202" s="214"/>
      <c r="O202" s="214"/>
      <c r="P202" s="214"/>
      <c r="Q202" s="214"/>
      <c r="R202" s="214"/>
      <c r="S202" s="287"/>
      <c r="T202" s="288"/>
      <c r="V202" s="287"/>
      <c r="W202" s="288"/>
    </row>
    <row r="203" spans="4:23" s="220" customFormat="1" x14ac:dyDescent="0.2">
      <c r="D203" s="212"/>
      <c r="E203" s="212"/>
      <c r="F203" s="214"/>
      <c r="G203" s="214"/>
      <c r="H203" s="214"/>
      <c r="I203" s="214"/>
      <c r="J203" s="214"/>
      <c r="K203" s="214"/>
      <c r="L203" s="214"/>
      <c r="M203" s="214"/>
      <c r="N203" s="214"/>
      <c r="O203" s="214"/>
      <c r="P203" s="214"/>
      <c r="Q203" s="214"/>
      <c r="R203" s="214"/>
      <c r="S203" s="287"/>
      <c r="T203" s="288"/>
      <c r="V203" s="287"/>
      <c r="W203" s="288"/>
    </row>
    <row r="204" spans="4:23" s="220" customFormat="1" x14ac:dyDescent="0.2">
      <c r="D204" s="212"/>
      <c r="E204" s="212"/>
      <c r="F204" s="214"/>
      <c r="G204" s="214"/>
      <c r="H204" s="214"/>
      <c r="I204" s="214"/>
      <c r="J204" s="214"/>
      <c r="K204" s="214"/>
      <c r="L204" s="214"/>
      <c r="M204" s="214"/>
      <c r="N204" s="214"/>
      <c r="O204" s="214"/>
      <c r="P204" s="214"/>
      <c r="Q204" s="214"/>
      <c r="R204" s="214"/>
      <c r="S204" s="287"/>
      <c r="T204" s="288"/>
      <c r="V204" s="287"/>
      <c r="W204" s="288"/>
    </row>
    <row r="205" spans="4:23" s="220" customFormat="1" x14ac:dyDescent="0.2">
      <c r="D205" s="212"/>
      <c r="E205" s="212"/>
      <c r="F205" s="214"/>
      <c r="G205" s="214"/>
      <c r="H205" s="214"/>
      <c r="I205" s="214"/>
      <c r="J205" s="214"/>
      <c r="K205" s="214"/>
      <c r="L205" s="214"/>
      <c r="M205" s="214"/>
      <c r="N205" s="214"/>
      <c r="O205" s="214"/>
      <c r="P205" s="214"/>
      <c r="Q205" s="214"/>
      <c r="R205" s="214"/>
      <c r="S205" s="287"/>
      <c r="T205" s="288"/>
      <c r="V205" s="287"/>
      <c r="W205" s="288"/>
    </row>
    <row r="206" spans="4:23" s="220" customFormat="1" x14ac:dyDescent="0.2">
      <c r="D206" s="212"/>
      <c r="E206" s="212"/>
      <c r="F206" s="214"/>
      <c r="G206" s="214"/>
      <c r="H206" s="214"/>
      <c r="I206" s="214"/>
      <c r="J206" s="214"/>
      <c r="K206" s="214"/>
      <c r="L206" s="214"/>
      <c r="M206" s="214"/>
      <c r="N206" s="214"/>
      <c r="O206" s="214"/>
      <c r="P206" s="214"/>
      <c r="Q206" s="214"/>
      <c r="R206" s="214"/>
      <c r="S206" s="287"/>
      <c r="T206" s="288"/>
      <c r="V206" s="287"/>
      <c r="W206" s="288"/>
    </row>
    <row r="207" spans="4:23" s="220" customFormat="1" x14ac:dyDescent="0.2">
      <c r="D207" s="212"/>
      <c r="E207" s="212"/>
      <c r="F207" s="214"/>
      <c r="G207" s="214"/>
      <c r="H207" s="214"/>
      <c r="I207" s="214"/>
      <c r="J207" s="214"/>
      <c r="K207" s="214"/>
      <c r="L207" s="214"/>
      <c r="M207" s="214"/>
      <c r="N207" s="214"/>
      <c r="O207" s="214"/>
      <c r="P207" s="214"/>
      <c r="Q207" s="214"/>
      <c r="R207" s="214"/>
      <c r="S207" s="287"/>
      <c r="T207" s="288"/>
      <c r="V207" s="287"/>
      <c r="W207" s="288"/>
    </row>
    <row r="208" spans="4:23" s="220" customFormat="1" x14ac:dyDescent="0.2">
      <c r="D208" s="212"/>
      <c r="E208" s="212"/>
      <c r="F208" s="214"/>
      <c r="G208" s="214"/>
      <c r="H208" s="214"/>
      <c r="I208" s="214"/>
      <c r="J208" s="214"/>
      <c r="K208" s="214"/>
      <c r="L208" s="214"/>
      <c r="M208" s="214"/>
      <c r="N208" s="214"/>
      <c r="O208" s="214"/>
      <c r="P208" s="214"/>
      <c r="Q208" s="214"/>
      <c r="R208" s="214"/>
      <c r="S208" s="287"/>
      <c r="T208" s="288"/>
      <c r="V208" s="287"/>
      <c r="W208" s="288"/>
    </row>
    <row r="209" spans="4:23" s="220" customFormat="1" x14ac:dyDescent="0.2">
      <c r="D209" s="212"/>
      <c r="E209" s="212"/>
      <c r="F209" s="214"/>
      <c r="G209" s="214"/>
      <c r="H209" s="214"/>
      <c r="I209" s="214"/>
      <c r="J209" s="214"/>
      <c r="K209" s="214"/>
      <c r="L209" s="214"/>
      <c r="M209" s="214"/>
      <c r="N209" s="214"/>
      <c r="O209" s="214"/>
      <c r="P209" s="214"/>
      <c r="Q209" s="214"/>
      <c r="R209" s="214"/>
      <c r="S209" s="287"/>
      <c r="T209" s="288"/>
      <c r="V209" s="287"/>
      <c r="W209" s="288"/>
    </row>
    <row r="210" spans="4:23" s="220" customFormat="1" x14ac:dyDescent="0.2">
      <c r="D210" s="212"/>
      <c r="E210" s="212"/>
      <c r="F210" s="214"/>
      <c r="G210" s="214"/>
      <c r="H210" s="214"/>
      <c r="I210" s="214"/>
      <c r="J210" s="214"/>
      <c r="K210" s="214"/>
      <c r="L210" s="214"/>
      <c r="M210" s="214"/>
      <c r="N210" s="214"/>
      <c r="O210" s="214"/>
      <c r="P210" s="214"/>
      <c r="Q210" s="214"/>
      <c r="R210" s="214"/>
      <c r="S210" s="287"/>
      <c r="T210" s="288"/>
      <c r="V210" s="287"/>
      <c r="W210" s="288"/>
    </row>
    <row r="211" spans="4:23" s="220" customFormat="1" x14ac:dyDescent="0.2">
      <c r="D211" s="212"/>
      <c r="E211" s="212"/>
      <c r="F211" s="214"/>
      <c r="G211" s="214"/>
      <c r="H211" s="214"/>
      <c r="I211" s="214"/>
      <c r="J211" s="214"/>
      <c r="K211" s="214"/>
      <c r="L211" s="214"/>
      <c r="M211" s="214"/>
      <c r="N211" s="214"/>
      <c r="O211" s="214"/>
      <c r="P211" s="214"/>
      <c r="Q211" s="214"/>
      <c r="R211" s="214"/>
      <c r="S211" s="287"/>
      <c r="T211" s="288"/>
      <c r="V211" s="287"/>
      <c r="W211" s="288"/>
    </row>
    <row r="212" spans="4:23" s="220" customFormat="1" x14ac:dyDescent="0.2">
      <c r="D212" s="212"/>
      <c r="E212" s="212"/>
      <c r="F212" s="214"/>
      <c r="G212" s="214"/>
      <c r="H212" s="214"/>
      <c r="I212" s="214"/>
      <c r="J212" s="214"/>
      <c r="K212" s="214"/>
      <c r="L212" s="214"/>
      <c r="M212" s="214"/>
      <c r="N212" s="214"/>
      <c r="O212" s="214"/>
      <c r="P212" s="214"/>
      <c r="Q212" s="214"/>
      <c r="R212" s="214"/>
      <c r="S212" s="287"/>
      <c r="T212" s="288"/>
      <c r="V212" s="287"/>
      <c r="W212" s="288"/>
    </row>
    <row r="213" spans="4:23" s="220" customFormat="1" x14ac:dyDescent="0.2">
      <c r="D213" s="212"/>
      <c r="E213" s="212"/>
      <c r="F213" s="214"/>
      <c r="G213" s="214"/>
      <c r="H213" s="214"/>
      <c r="I213" s="214"/>
      <c r="J213" s="214"/>
      <c r="K213" s="214"/>
      <c r="L213" s="214"/>
      <c r="M213" s="214"/>
      <c r="N213" s="214"/>
      <c r="O213" s="214"/>
      <c r="P213" s="214"/>
      <c r="Q213" s="214"/>
      <c r="R213" s="214"/>
      <c r="S213" s="287"/>
      <c r="T213" s="288"/>
      <c r="V213" s="287"/>
      <c r="W213" s="288"/>
    </row>
    <row r="214" spans="4:23" s="220" customFormat="1" x14ac:dyDescent="0.2">
      <c r="D214" s="212"/>
      <c r="E214" s="212"/>
      <c r="F214" s="214"/>
      <c r="G214" s="214"/>
      <c r="H214" s="214"/>
      <c r="I214" s="214"/>
      <c r="J214" s="214"/>
      <c r="K214" s="214"/>
      <c r="L214" s="214"/>
      <c r="M214" s="214"/>
      <c r="N214" s="214"/>
      <c r="O214" s="214"/>
      <c r="P214" s="214"/>
      <c r="Q214" s="214"/>
      <c r="R214" s="214"/>
      <c r="S214" s="287"/>
      <c r="T214" s="288"/>
      <c r="V214" s="287"/>
      <c r="W214" s="288"/>
    </row>
    <row r="215" spans="4:23" s="220" customFormat="1" x14ac:dyDescent="0.2">
      <c r="D215" s="212"/>
      <c r="E215" s="212"/>
      <c r="F215" s="214"/>
      <c r="G215" s="214"/>
      <c r="H215" s="214"/>
      <c r="I215" s="214"/>
      <c r="J215" s="214"/>
      <c r="K215" s="214"/>
      <c r="L215" s="214"/>
      <c r="M215" s="214"/>
      <c r="N215" s="214"/>
      <c r="O215" s="214"/>
      <c r="P215" s="214"/>
      <c r="Q215" s="214"/>
      <c r="R215" s="214"/>
      <c r="S215" s="287"/>
      <c r="T215" s="288"/>
      <c r="V215" s="287"/>
      <c r="W215" s="288"/>
    </row>
    <row r="216" spans="4:23" s="220" customFormat="1" x14ac:dyDescent="0.2">
      <c r="D216" s="212"/>
      <c r="E216" s="212"/>
      <c r="F216" s="214"/>
      <c r="G216" s="214"/>
      <c r="H216" s="214"/>
      <c r="I216" s="214"/>
      <c r="J216" s="214"/>
      <c r="K216" s="214"/>
      <c r="L216" s="214"/>
      <c r="M216" s="214"/>
      <c r="N216" s="214"/>
      <c r="O216" s="214"/>
      <c r="P216" s="214"/>
      <c r="Q216" s="214"/>
      <c r="R216" s="214"/>
      <c r="S216" s="287"/>
      <c r="T216" s="288"/>
      <c r="V216" s="287"/>
      <c r="W216" s="288"/>
    </row>
    <row r="217" spans="4:23" s="220" customFormat="1" x14ac:dyDescent="0.2">
      <c r="D217" s="212"/>
      <c r="E217" s="212"/>
      <c r="F217" s="214"/>
      <c r="G217" s="214"/>
      <c r="H217" s="214"/>
      <c r="I217" s="214"/>
      <c r="J217" s="214"/>
      <c r="K217" s="214"/>
      <c r="L217" s="214"/>
      <c r="M217" s="214"/>
      <c r="N217" s="214"/>
      <c r="O217" s="214"/>
      <c r="P217" s="214"/>
      <c r="Q217" s="214"/>
      <c r="R217" s="214"/>
      <c r="S217" s="287"/>
      <c r="T217" s="288"/>
      <c r="V217" s="287"/>
      <c r="W217" s="288"/>
    </row>
    <row r="218" spans="4:23" s="220" customFormat="1" x14ac:dyDescent="0.2">
      <c r="D218" s="212"/>
      <c r="E218" s="212"/>
      <c r="F218" s="214"/>
      <c r="G218" s="214"/>
      <c r="H218" s="214"/>
      <c r="I218" s="214"/>
      <c r="J218" s="214"/>
      <c r="K218" s="214"/>
      <c r="L218" s="214"/>
      <c r="M218" s="214"/>
      <c r="N218" s="214"/>
      <c r="O218" s="214"/>
      <c r="P218" s="214"/>
      <c r="Q218" s="214"/>
      <c r="R218" s="214"/>
      <c r="S218" s="287"/>
      <c r="T218" s="288"/>
      <c r="V218" s="287"/>
      <c r="W218" s="288"/>
    </row>
    <row r="219" spans="4:23" s="220" customFormat="1" x14ac:dyDescent="0.2">
      <c r="D219" s="212"/>
      <c r="E219" s="212"/>
      <c r="F219" s="214"/>
      <c r="G219" s="214"/>
      <c r="H219" s="214"/>
      <c r="I219" s="214"/>
      <c r="J219" s="214"/>
      <c r="K219" s="214"/>
      <c r="L219" s="214"/>
      <c r="M219" s="214"/>
      <c r="N219" s="214"/>
      <c r="O219" s="214"/>
      <c r="P219" s="214"/>
      <c r="Q219" s="214"/>
      <c r="R219" s="214"/>
      <c r="S219" s="287"/>
      <c r="T219" s="288"/>
      <c r="V219" s="287"/>
      <c r="W219" s="288"/>
    </row>
    <row r="220" spans="4:23" s="220" customFormat="1" x14ac:dyDescent="0.2">
      <c r="D220" s="212"/>
      <c r="E220" s="212"/>
      <c r="F220" s="214"/>
      <c r="G220" s="214"/>
      <c r="H220" s="214"/>
      <c r="I220" s="214"/>
      <c r="J220" s="214"/>
      <c r="K220" s="214"/>
      <c r="L220" s="214"/>
      <c r="M220" s="214"/>
      <c r="N220" s="214"/>
      <c r="O220" s="214"/>
      <c r="P220" s="214"/>
      <c r="Q220" s="214"/>
      <c r="R220" s="214"/>
      <c r="S220" s="287"/>
      <c r="T220" s="288"/>
      <c r="V220" s="287"/>
      <c r="W220" s="288"/>
    </row>
    <row r="221" spans="4:23" s="220" customFormat="1" x14ac:dyDescent="0.2">
      <c r="D221" s="212"/>
      <c r="E221" s="212"/>
      <c r="F221" s="214"/>
      <c r="G221" s="214"/>
      <c r="H221" s="214"/>
      <c r="I221" s="214"/>
      <c r="J221" s="214"/>
      <c r="K221" s="214"/>
      <c r="L221" s="214"/>
      <c r="M221" s="214"/>
      <c r="N221" s="214"/>
      <c r="O221" s="214"/>
      <c r="P221" s="214"/>
      <c r="Q221" s="214"/>
      <c r="R221" s="214"/>
      <c r="S221" s="287"/>
      <c r="T221" s="288"/>
      <c r="V221" s="287"/>
      <c r="W221" s="288"/>
    </row>
    <row r="222" spans="4:23" s="220" customFormat="1" x14ac:dyDescent="0.2">
      <c r="D222" s="212"/>
      <c r="E222" s="212"/>
      <c r="F222" s="214"/>
      <c r="G222" s="214"/>
      <c r="H222" s="214"/>
      <c r="I222" s="214"/>
      <c r="J222" s="214"/>
      <c r="K222" s="214"/>
      <c r="L222" s="214"/>
      <c r="M222" s="214"/>
      <c r="N222" s="214"/>
      <c r="O222" s="214"/>
      <c r="P222" s="214"/>
      <c r="Q222" s="214"/>
      <c r="R222" s="214"/>
      <c r="S222" s="287"/>
      <c r="T222" s="288"/>
      <c r="V222" s="287"/>
      <c r="W222" s="288"/>
    </row>
    <row r="223" spans="4:23" s="220" customFormat="1" x14ac:dyDescent="0.2">
      <c r="D223" s="212"/>
      <c r="E223" s="212"/>
      <c r="F223" s="214"/>
      <c r="G223" s="214"/>
      <c r="H223" s="214"/>
      <c r="I223" s="214"/>
      <c r="J223" s="214"/>
      <c r="K223" s="214"/>
      <c r="L223" s="214"/>
      <c r="M223" s="214"/>
      <c r="N223" s="214"/>
      <c r="O223" s="214"/>
      <c r="P223" s="214"/>
      <c r="Q223" s="214"/>
      <c r="R223" s="214"/>
      <c r="S223" s="287"/>
      <c r="T223" s="288"/>
      <c r="V223" s="287"/>
      <c r="W223" s="288"/>
    </row>
    <row r="224" spans="4:23" s="220" customFormat="1" x14ac:dyDescent="0.2">
      <c r="D224" s="212"/>
      <c r="E224" s="212"/>
      <c r="F224" s="214"/>
      <c r="G224" s="214"/>
      <c r="H224" s="214"/>
      <c r="I224" s="214"/>
      <c r="J224" s="214"/>
      <c r="K224" s="214"/>
      <c r="L224" s="214"/>
      <c r="M224" s="214"/>
      <c r="N224" s="214"/>
      <c r="O224" s="214"/>
      <c r="P224" s="214"/>
      <c r="Q224" s="214"/>
      <c r="R224" s="214"/>
      <c r="S224" s="287"/>
      <c r="T224" s="288"/>
      <c r="V224" s="287"/>
      <c r="W224" s="288"/>
    </row>
    <row r="225" spans="4:23" s="220" customFormat="1" x14ac:dyDescent="0.2">
      <c r="D225" s="212"/>
      <c r="E225" s="212"/>
      <c r="F225" s="214"/>
      <c r="G225" s="214"/>
      <c r="H225" s="214"/>
      <c r="I225" s="214"/>
      <c r="J225" s="214"/>
      <c r="K225" s="214"/>
      <c r="L225" s="214"/>
      <c r="M225" s="214"/>
      <c r="N225" s="214"/>
      <c r="O225" s="214"/>
      <c r="P225" s="214"/>
      <c r="Q225" s="214"/>
      <c r="R225" s="214"/>
      <c r="S225" s="287"/>
      <c r="T225" s="288"/>
      <c r="V225" s="287"/>
      <c r="W225" s="288"/>
    </row>
    <row r="226" spans="4:23" s="220" customFormat="1" x14ac:dyDescent="0.2">
      <c r="D226" s="212"/>
      <c r="E226" s="212"/>
      <c r="F226" s="214"/>
      <c r="G226" s="214"/>
      <c r="H226" s="214"/>
      <c r="I226" s="214"/>
      <c r="J226" s="214"/>
      <c r="K226" s="214"/>
      <c r="L226" s="214"/>
      <c r="M226" s="214"/>
      <c r="N226" s="214"/>
      <c r="O226" s="214"/>
      <c r="P226" s="214"/>
      <c r="Q226" s="214"/>
      <c r="R226" s="214"/>
      <c r="S226" s="287"/>
      <c r="T226" s="288"/>
      <c r="V226" s="287"/>
      <c r="W226" s="288"/>
    </row>
    <row r="227" spans="4:23" s="220" customFormat="1" x14ac:dyDescent="0.2">
      <c r="D227" s="212"/>
      <c r="E227" s="212"/>
      <c r="F227" s="214"/>
      <c r="G227" s="214"/>
      <c r="H227" s="214"/>
      <c r="I227" s="214"/>
      <c r="J227" s="214"/>
      <c r="K227" s="214"/>
      <c r="L227" s="214"/>
      <c r="M227" s="214"/>
      <c r="N227" s="214"/>
      <c r="O227" s="214"/>
      <c r="P227" s="214"/>
      <c r="Q227" s="214"/>
      <c r="R227" s="214"/>
      <c r="S227" s="287"/>
      <c r="T227" s="288"/>
      <c r="V227" s="287"/>
      <c r="W227" s="288"/>
    </row>
    <row r="228" spans="4:23" s="220" customFormat="1" x14ac:dyDescent="0.2">
      <c r="D228" s="212"/>
      <c r="E228" s="212"/>
      <c r="F228" s="214"/>
      <c r="G228" s="214"/>
      <c r="H228" s="214"/>
      <c r="I228" s="214"/>
      <c r="J228" s="214"/>
      <c r="K228" s="214"/>
      <c r="L228" s="214"/>
      <c r="M228" s="214"/>
      <c r="N228" s="214"/>
      <c r="O228" s="214"/>
      <c r="P228" s="214"/>
      <c r="Q228" s="214"/>
      <c r="R228" s="214"/>
      <c r="S228" s="287"/>
      <c r="T228" s="288"/>
      <c r="V228" s="287"/>
      <c r="W228" s="288"/>
    </row>
    <row r="229" spans="4:23" s="220" customFormat="1" x14ac:dyDescent="0.2">
      <c r="D229" s="212"/>
      <c r="E229" s="212"/>
      <c r="F229" s="214"/>
      <c r="G229" s="214"/>
      <c r="H229" s="214"/>
      <c r="I229" s="214"/>
      <c r="J229" s="214"/>
      <c r="K229" s="214"/>
      <c r="L229" s="214"/>
      <c r="M229" s="214"/>
      <c r="N229" s="214"/>
      <c r="O229" s="214"/>
      <c r="P229" s="214"/>
      <c r="Q229" s="214"/>
      <c r="R229" s="214"/>
      <c r="S229" s="287"/>
      <c r="T229" s="288"/>
      <c r="V229" s="287"/>
      <c r="W229" s="288"/>
    </row>
    <row r="230" spans="4:23" s="220" customFormat="1" x14ac:dyDescent="0.2">
      <c r="D230" s="212"/>
      <c r="E230" s="212"/>
      <c r="F230" s="214"/>
      <c r="G230" s="214"/>
      <c r="H230" s="214"/>
      <c r="I230" s="214"/>
      <c r="J230" s="214"/>
      <c r="K230" s="214"/>
      <c r="L230" s="214"/>
      <c r="M230" s="214"/>
      <c r="N230" s="214"/>
      <c r="O230" s="214"/>
      <c r="P230" s="214"/>
      <c r="Q230" s="214"/>
      <c r="R230" s="214"/>
      <c r="S230" s="287"/>
      <c r="T230" s="288"/>
      <c r="V230" s="287"/>
      <c r="W230" s="288"/>
    </row>
    <row r="231" spans="4:23" s="220" customFormat="1" x14ac:dyDescent="0.2">
      <c r="D231" s="212"/>
      <c r="E231" s="212"/>
      <c r="F231" s="214"/>
      <c r="G231" s="214"/>
      <c r="H231" s="214"/>
      <c r="I231" s="214"/>
      <c r="J231" s="214"/>
      <c r="K231" s="214"/>
      <c r="L231" s="214"/>
      <c r="M231" s="214"/>
      <c r="N231" s="214"/>
      <c r="O231" s="214"/>
      <c r="P231" s="214"/>
      <c r="Q231" s="214"/>
      <c r="R231" s="214"/>
      <c r="S231" s="287"/>
      <c r="T231" s="288"/>
      <c r="V231" s="287"/>
      <c r="W231" s="288"/>
    </row>
    <row r="232" spans="4:23" s="220" customFormat="1" x14ac:dyDescent="0.2">
      <c r="D232" s="212"/>
      <c r="E232" s="212"/>
      <c r="F232" s="214"/>
      <c r="G232" s="214"/>
      <c r="H232" s="214"/>
      <c r="I232" s="214"/>
      <c r="J232" s="214"/>
      <c r="K232" s="214"/>
      <c r="L232" s="214"/>
      <c r="M232" s="214"/>
      <c r="N232" s="214"/>
      <c r="O232" s="214"/>
      <c r="P232" s="214"/>
      <c r="Q232" s="214"/>
      <c r="R232" s="214"/>
      <c r="S232" s="287"/>
      <c r="T232" s="288"/>
      <c r="V232" s="287"/>
      <c r="W232" s="288"/>
    </row>
    <row r="233" spans="4:23" s="220" customFormat="1" x14ac:dyDescent="0.2">
      <c r="D233" s="212"/>
      <c r="E233" s="212"/>
      <c r="F233" s="214"/>
      <c r="G233" s="214"/>
      <c r="H233" s="214"/>
      <c r="I233" s="214"/>
      <c r="J233" s="214"/>
      <c r="K233" s="214"/>
      <c r="L233" s="214"/>
      <c r="M233" s="214"/>
      <c r="N233" s="214"/>
      <c r="O233" s="214"/>
      <c r="P233" s="214"/>
      <c r="Q233" s="214"/>
      <c r="R233" s="214"/>
      <c r="S233" s="287"/>
      <c r="T233" s="288"/>
      <c r="V233" s="287"/>
      <c r="W233" s="288"/>
    </row>
    <row r="234" spans="4:23" s="220" customFormat="1" x14ac:dyDescent="0.2">
      <c r="D234" s="212"/>
      <c r="E234" s="212"/>
      <c r="F234" s="214"/>
      <c r="G234" s="214"/>
      <c r="H234" s="214"/>
      <c r="I234" s="214"/>
      <c r="J234" s="214"/>
      <c r="K234" s="214"/>
      <c r="L234" s="214"/>
      <c r="M234" s="214"/>
      <c r="N234" s="214"/>
      <c r="O234" s="214"/>
      <c r="P234" s="214"/>
      <c r="Q234" s="214"/>
      <c r="R234" s="214"/>
      <c r="S234" s="287"/>
      <c r="T234" s="288"/>
      <c r="V234" s="287"/>
      <c r="W234" s="288"/>
    </row>
    <row r="235" spans="4:23" s="220" customFormat="1" x14ac:dyDescent="0.2">
      <c r="D235" s="212"/>
      <c r="E235" s="212"/>
      <c r="F235" s="214"/>
      <c r="G235" s="214"/>
      <c r="H235" s="214"/>
      <c r="I235" s="214"/>
      <c r="J235" s="214"/>
      <c r="K235" s="214"/>
      <c r="L235" s="214"/>
      <c r="M235" s="214"/>
      <c r="N235" s="214"/>
      <c r="O235" s="214"/>
      <c r="P235" s="214"/>
      <c r="Q235" s="214"/>
      <c r="R235" s="214"/>
      <c r="S235" s="287"/>
      <c r="T235" s="288"/>
      <c r="V235" s="287"/>
      <c r="W235" s="288"/>
    </row>
    <row r="236" spans="4:23" s="220" customFormat="1" x14ac:dyDescent="0.2">
      <c r="D236" s="212"/>
      <c r="E236" s="212"/>
      <c r="F236" s="214"/>
      <c r="G236" s="214"/>
      <c r="H236" s="214"/>
      <c r="I236" s="214"/>
      <c r="J236" s="214"/>
      <c r="K236" s="214"/>
      <c r="L236" s="214"/>
      <c r="M236" s="214"/>
      <c r="N236" s="214"/>
      <c r="O236" s="214"/>
      <c r="P236" s="214"/>
      <c r="Q236" s="214"/>
      <c r="R236" s="214"/>
      <c r="S236" s="287"/>
      <c r="T236" s="288"/>
      <c r="V236" s="287"/>
      <c r="W236" s="288"/>
    </row>
    <row r="237" spans="4:23" s="220" customFormat="1" x14ac:dyDescent="0.2">
      <c r="D237" s="212"/>
      <c r="E237" s="212"/>
      <c r="F237" s="214"/>
      <c r="G237" s="214"/>
      <c r="H237" s="214"/>
      <c r="I237" s="214"/>
      <c r="J237" s="214"/>
      <c r="K237" s="214"/>
      <c r="L237" s="214"/>
      <c r="M237" s="214"/>
      <c r="N237" s="214"/>
      <c r="O237" s="214"/>
      <c r="P237" s="214"/>
      <c r="Q237" s="214"/>
      <c r="R237" s="214"/>
      <c r="S237" s="287"/>
      <c r="T237" s="288"/>
      <c r="V237" s="287"/>
      <c r="W237" s="288"/>
    </row>
    <row r="238" spans="4:23" s="220" customFormat="1" x14ac:dyDescent="0.2">
      <c r="D238" s="212"/>
      <c r="E238" s="212"/>
      <c r="F238" s="214"/>
      <c r="G238" s="214"/>
      <c r="H238" s="214"/>
      <c r="I238" s="214"/>
      <c r="J238" s="214"/>
      <c r="K238" s="214"/>
      <c r="L238" s="214"/>
      <c r="M238" s="214"/>
      <c r="N238" s="214"/>
      <c r="O238" s="214"/>
      <c r="P238" s="214"/>
      <c r="Q238" s="214"/>
      <c r="R238" s="214"/>
      <c r="S238" s="287"/>
      <c r="T238" s="288"/>
      <c r="V238" s="287"/>
      <c r="W238" s="288"/>
    </row>
    <row r="239" spans="4:23" s="220" customFormat="1" x14ac:dyDescent="0.2">
      <c r="D239" s="212"/>
      <c r="E239" s="212"/>
      <c r="F239" s="214"/>
      <c r="G239" s="214"/>
      <c r="H239" s="214"/>
      <c r="I239" s="214"/>
      <c r="J239" s="214"/>
      <c r="K239" s="214"/>
      <c r="L239" s="214"/>
      <c r="M239" s="214"/>
      <c r="N239" s="214"/>
      <c r="O239" s="214"/>
      <c r="P239" s="214"/>
      <c r="Q239" s="214"/>
      <c r="R239" s="214"/>
      <c r="S239" s="287"/>
      <c r="T239" s="288"/>
      <c r="V239" s="287"/>
      <c r="W239" s="288"/>
    </row>
    <row r="240" spans="4:23" s="220" customFormat="1" x14ac:dyDescent="0.2">
      <c r="D240" s="212"/>
      <c r="E240" s="212"/>
      <c r="F240" s="214"/>
      <c r="G240" s="214"/>
      <c r="H240" s="214"/>
      <c r="I240" s="214"/>
      <c r="J240" s="214"/>
      <c r="K240" s="214"/>
      <c r="L240" s="214"/>
      <c r="M240" s="214"/>
      <c r="N240" s="214"/>
      <c r="O240" s="214"/>
      <c r="P240" s="214"/>
      <c r="Q240" s="214"/>
      <c r="R240" s="214"/>
      <c r="S240" s="287"/>
      <c r="T240" s="288"/>
      <c r="V240" s="287"/>
      <c r="W240" s="288"/>
    </row>
    <row r="241" spans="1:23" s="220" customFormat="1" x14ac:dyDescent="0.2">
      <c r="D241" s="212"/>
      <c r="E241" s="212"/>
      <c r="F241" s="214"/>
      <c r="G241" s="214"/>
      <c r="H241" s="214"/>
      <c r="I241" s="214"/>
      <c r="J241" s="214"/>
      <c r="K241" s="214"/>
      <c r="L241" s="214"/>
      <c r="M241" s="214"/>
      <c r="N241" s="214"/>
      <c r="O241" s="214"/>
      <c r="P241" s="214"/>
      <c r="Q241" s="214"/>
      <c r="R241" s="214"/>
      <c r="S241" s="287"/>
      <c r="T241" s="288"/>
      <c r="V241" s="287"/>
      <c r="W241" s="288"/>
    </row>
    <row r="242" spans="1:23" s="289" customFormat="1" x14ac:dyDescent="0.2">
      <c r="D242" s="290"/>
      <c r="E242" s="290"/>
      <c r="F242" s="291"/>
      <c r="G242" s="291"/>
      <c r="H242" s="291"/>
      <c r="I242" s="291"/>
      <c r="J242" s="291"/>
      <c r="K242" s="291"/>
      <c r="L242" s="291"/>
      <c r="M242" s="291"/>
      <c r="N242" s="291"/>
      <c r="O242" s="291"/>
      <c r="P242" s="291"/>
      <c r="Q242" s="291"/>
      <c r="R242" s="291"/>
      <c r="S242" s="292"/>
      <c r="T242" s="293"/>
      <c r="V242" s="292"/>
      <c r="W242" s="293"/>
    </row>
    <row r="243" spans="1:23" s="289" customFormat="1" x14ac:dyDescent="0.2">
      <c r="D243" s="290"/>
      <c r="E243" s="290"/>
      <c r="F243" s="291"/>
      <c r="G243" s="291"/>
      <c r="H243" s="291"/>
      <c r="I243" s="291"/>
      <c r="J243" s="291"/>
      <c r="K243" s="291"/>
      <c r="L243" s="291"/>
      <c r="M243" s="291"/>
      <c r="N243" s="291"/>
      <c r="O243" s="291"/>
      <c r="P243" s="291"/>
      <c r="Q243" s="291"/>
      <c r="R243" s="291"/>
      <c r="S243" s="292"/>
      <c r="T243" s="293"/>
      <c r="V243" s="292"/>
      <c r="W243" s="293"/>
    </row>
    <row r="244" spans="1:23" s="289" customFormat="1" x14ac:dyDescent="0.2">
      <c r="D244" s="290"/>
      <c r="E244" s="290"/>
      <c r="F244" s="291"/>
      <c r="G244" s="291"/>
      <c r="H244" s="291"/>
      <c r="I244" s="291"/>
      <c r="J244" s="291"/>
      <c r="K244" s="291"/>
      <c r="L244" s="291"/>
      <c r="M244" s="291"/>
      <c r="N244" s="291"/>
      <c r="O244" s="291"/>
      <c r="P244" s="291"/>
      <c r="Q244" s="291"/>
      <c r="R244" s="291"/>
      <c r="S244" s="292"/>
      <c r="T244" s="293"/>
      <c r="V244" s="292"/>
      <c r="W244" s="293"/>
    </row>
    <row r="245" spans="1:23" s="289" customFormat="1" x14ac:dyDescent="0.2">
      <c r="D245" s="290"/>
      <c r="E245" s="290"/>
      <c r="F245" s="291"/>
      <c r="G245" s="291"/>
      <c r="H245" s="291"/>
      <c r="I245" s="291"/>
      <c r="J245" s="291"/>
      <c r="K245" s="291"/>
      <c r="L245" s="291"/>
      <c r="M245" s="291"/>
      <c r="N245" s="291"/>
      <c r="O245" s="291"/>
      <c r="P245" s="291"/>
      <c r="Q245" s="291"/>
      <c r="R245" s="291"/>
      <c r="S245" s="292"/>
      <c r="T245" s="293"/>
      <c r="V245" s="292"/>
      <c r="W245" s="293"/>
    </row>
    <row r="246" spans="1:23" s="289" customFormat="1" x14ac:dyDescent="0.2">
      <c r="D246" s="290"/>
      <c r="E246" s="290"/>
      <c r="F246" s="291"/>
      <c r="G246" s="291"/>
      <c r="H246" s="291"/>
      <c r="I246" s="291"/>
      <c r="J246" s="291"/>
      <c r="K246" s="291"/>
      <c r="L246" s="291"/>
      <c r="M246" s="291"/>
      <c r="N246" s="291"/>
      <c r="O246" s="291"/>
      <c r="P246" s="291"/>
      <c r="Q246" s="291"/>
      <c r="R246" s="291"/>
      <c r="S246" s="292"/>
      <c r="T246" s="293"/>
      <c r="V246" s="292"/>
      <c r="W246" s="293"/>
    </row>
    <row r="247" spans="1:23" s="289" customFormat="1" x14ac:dyDescent="0.2">
      <c r="D247" s="290"/>
      <c r="E247" s="290"/>
      <c r="F247" s="291"/>
      <c r="G247" s="291"/>
      <c r="H247" s="291"/>
      <c r="I247" s="291"/>
      <c r="J247" s="291"/>
      <c r="K247" s="291"/>
      <c r="L247" s="291"/>
      <c r="M247" s="291"/>
      <c r="N247" s="291"/>
      <c r="O247" s="291"/>
      <c r="P247" s="291"/>
      <c r="Q247" s="291"/>
      <c r="R247" s="291"/>
      <c r="S247" s="292"/>
      <c r="T247" s="293"/>
      <c r="V247" s="292"/>
      <c r="W247" s="293"/>
    </row>
    <row r="248" spans="1:23" s="289" customFormat="1" x14ac:dyDescent="0.2">
      <c r="D248" s="290"/>
      <c r="E248" s="290"/>
      <c r="F248" s="291"/>
      <c r="G248" s="291"/>
      <c r="H248" s="291"/>
      <c r="I248" s="291"/>
      <c r="J248" s="291"/>
      <c r="K248" s="291"/>
      <c r="L248" s="291"/>
      <c r="M248" s="291"/>
      <c r="N248" s="291"/>
      <c r="O248" s="291"/>
      <c r="P248" s="291"/>
      <c r="Q248" s="291"/>
      <c r="R248" s="291"/>
      <c r="S248" s="292"/>
      <c r="T248" s="293"/>
      <c r="V248" s="292"/>
      <c r="W248" s="293"/>
    </row>
    <row r="249" spans="1:23" s="289" customFormat="1" x14ac:dyDescent="0.2">
      <c r="D249" s="290"/>
      <c r="E249" s="290"/>
      <c r="F249" s="291"/>
      <c r="G249" s="291"/>
      <c r="H249" s="291"/>
      <c r="I249" s="291"/>
      <c r="J249" s="291"/>
      <c r="K249" s="291"/>
      <c r="L249" s="291"/>
      <c r="M249" s="291"/>
      <c r="N249" s="291"/>
      <c r="O249" s="291"/>
      <c r="P249" s="291"/>
      <c r="Q249" s="291"/>
      <c r="R249" s="291"/>
      <c r="S249" s="292"/>
      <c r="T249" s="293"/>
      <c r="V249" s="292"/>
      <c r="W249" s="293"/>
    </row>
    <row r="250" spans="1:23" s="289" customFormat="1" x14ac:dyDescent="0.2">
      <c r="A250" s="294"/>
      <c r="B250" s="294"/>
      <c r="C250" s="294"/>
      <c r="D250" s="295"/>
      <c r="E250" s="295"/>
      <c r="F250" s="291"/>
      <c r="G250" s="291"/>
      <c r="H250" s="291"/>
      <c r="I250" s="291"/>
      <c r="J250" s="291"/>
      <c r="K250" s="291"/>
      <c r="L250" s="291"/>
      <c r="M250" s="291"/>
      <c r="N250" s="291"/>
      <c r="O250" s="291"/>
      <c r="P250" s="291"/>
      <c r="Q250" s="291"/>
      <c r="R250" s="291"/>
      <c r="S250" s="292"/>
      <c r="T250" s="293"/>
      <c r="V250" s="292"/>
      <c r="W250" s="293"/>
    </row>
    <row r="251" spans="1:23" s="220" customFormat="1" x14ac:dyDescent="0.2">
      <c r="A251" s="296"/>
      <c r="B251" s="296"/>
      <c r="C251" s="296"/>
      <c r="D251" s="208"/>
      <c r="E251" s="208"/>
      <c r="F251" s="214"/>
      <c r="G251" s="214"/>
      <c r="H251" s="214"/>
      <c r="I251" s="214"/>
      <c r="J251" s="214"/>
      <c r="K251" s="214"/>
      <c r="L251" s="214"/>
      <c r="M251" s="214"/>
      <c r="N251" s="214"/>
      <c r="O251" s="214"/>
      <c r="P251" s="214"/>
      <c r="Q251" s="214"/>
      <c r="R251" s="214"/>
      <c r="S251" s="287"/>
      <c r="T251" s="288"/>
      <c r="V251" s="287"/>
      <c r="W251" s="288"/>
    </row>
    <row r="252" spans="1:23" s="296" customFormat="1" ht="48" customHeight="1" x14ac:dyDescent="0.2">
      <c r="A252" s="297"/>
      <c r="B252" s="572"/>
      <c r="C252" s="572"/>
      <c r="D252" s="572"/>
      <c r="E252" s="528"/>
      <c r="F252" s="298"/>
      <c r="G252" s="298"/>
      <c r="H252" s="298"/>
      <c r="I252" s="298"/>
      <c r="J252" s="298"/>
      <c r="K252" s="298"/>
      <c r="L252" s="298"/>
      <c r="M252" s="298"/>
      <c r="N252" s="298"/>
      <c r="O252" s="298"/>
      <c r="P252" s="298"/>
      <c r="Q252" s="298"/>
      <c r="R252" s="298"/>
      <c r="S252" s="299"/>
      <c r="T252" s="300"/>
      <c r="V252" s="299"/>
      <c r="W252" s="300"/>
    </row>
    <row r="253" spans="1:23" s="301" customFormat="1" ht="24.75" customHeight="1" x14ac:dyDescent="0.2">
      <c r="B253" s="573"/>
      <c r="C253" s="573"/>
      <c r="D253" s="573"/>
      <c r="E253" s="302"/>
      <c r="F253" s="303"/>
      <c r="G253" s="303"/>
      <c r="H253" s="303"/>
      <c r="I253" s="303"/>
      <c r="J253" s="303"/>
      <c r="K253" s="303"/>
      <c r="L253" s="303"/>
      <c r="M253" s="303"/>
      <c r="N253" s="303"/>
      <c r="O253" s="303"/>
      <c r="P253" s="303"/>
      <c r="Q253" s="303"/>
      <c r="R253" s="303"/>
      <c r="S253" s="304"/>
      <c r="T253" s="305"/>
      <c r="W253" s="305"/>
    </row>
    <row r="254" spans="1:23" s="311" customFormat="1" x14ac:dyDescent="0.2">
      <c r="A254" s="306"/>
      <c r="B254" s="306"/>
      <c r="C254" s="306"/>
      <c r="D254" s="307"/>
      <c r="E254" s="307"/>
      <c r="F254" s="308"/>
      <c r="G254" s="309"/>
      <c r="H254" s="308"/>
      <c r="I254" s="308"/>
      <c r="J254" s="308"/>
      <c r="K254" s="308"/>
      <c r="L254" s="308"/>
      <c r="M254" s="308"/>
      <c r="N254" s="308"/>
      <c r="O254" s="308"/>
      <c r="P254" s="308"/>
      <c r="Q254" s="308"/>
      <c r="R254" s="308"/>
      <c r="S254" s="307"/>
      <c r="T254" s="310"/>
    </row>
    <row r="255" spans="1:23" s="220" customFormat="1" x14ac:dyDescent="0.2">
      <c r="D255" s="212"/>
      <c r="E255" s="212"/>
      <c r="F255" s="214"/>
      <c r="G255" s="214"/>
      <c r="H255" s="214"/>
      <c r="I255" s="214"/>
      <c r="J255" s="214"/>
      <c r="K255" s="214"/>
      <c r="L255" s="214"/>
      <c r="M255" s="214"/>
      <c r="N255" s="214"/>
      <c r="O255" s="214"/>
      <c r="P255" s="312"/>
      <c r="Q255" s="312"/>
      <c r="R255" s="214"/>
      <c r="S255" s="287"/>
    </row>
    <row r="256" spans="1:23" s="220" customFormat="1" x14ac:dyDescent="0.2">
      <c r="D256" s="212"/>
      <c r="E256" s="212"/>
      <c r="F256" s="214"/>
      <c r="G256" s="214"/>
      <c r="H256" s="214"/>
      <c r="I256" s="214"/>
      <c r="J256" s="214"/>
      <c r="K256" s="214"/>
      <c r="L256" s="214"/>
      <c r="M256" s="214"/>
      <c r="N256" s="214"/>
      <c r="O256" s="214"/>
      <c r="P256" s="214"/>
      <c r="Q256" s="214"/>
      <c r="R256" s="214"/>
      <c r="S256" s="287"/>
    </row>
    <row r="257" spans="1:19" s="220" customFormat="1" x14ac:dyDescent="0.2">
      <c r="D257" s="212"/>
      <c r="E257" s="212"/>
      <c r="F257" s="214"/>
      <c r="G257" s="214"/>
      <c r="H257" s="214"/>
      <c r="I257" s="214"/>
      <c r="J257" s="214"/>
      <c r="K257" s="214"/>
      <c r="L257" s="214"/>
      <c r="M257" s="214"/>
      <c r="N257" s="214"/>
      <c r="O257" s="214"/>
      <c r="P257" s="214"/>
      <c r="Q257" s="214"/>
      <c r="R257" s="214"/>
      <c r="S257" s="287"/>
    </row>
    <row r="258" spans="1:19" s="220" customFormat="1" x14ac:dyDescent="0.2">
      <c r="D258" s="212"/>
      <c r="E258" s="212"/>
      <c r="F258" s="214"/>
      <c r="G258" s="214"/>
      <c r="H258" s="214"/>
      <c r="I258" s="214"/>
      <c r="J258" s="214"/>
      <c r="K258" s="214"/>
      <c r="L258" s="214"/>
      <c r="M258" s="214"/>
      <c r="N258" s="214"/>
      <c r="O258" s="214"/>
      <c r="P258" s="214"/>
      <c r="Q258" s="214"/>
      <c r="R258" s="214"/>
    </row>
    <row r="259" spans="1:19" x14ac:dyDescent="0.2">
      <c r="P259" s="283"/>
    </row>
    <row r="260" spans="1:19" ht="11.25" customHeight="1" x14ac:dyDescent="0.2">
      <c r="A260" s="574"/>
      <c r="B260" s="574"/>
      <c r="C260" s="574"/>
      <c r="D260" s="574"/>
      <c r="E260" s="574"/>
      <c r="F260" s="574"/>
      <c r="G260" s="574"/>
      <c r="H260" s="574"/>
      <c r="I260" s="574"/>
      <c r="J260" s="574"/>
      <c r="K260" s="574"/>
      <c r="L260" s="574"/>
    </row>
    <row r="261" spans="1:19" x14ac:dyDescent="0.2">
      <c r="A261" s="571"/>
      <c r="B261" s="571"/>
      <c r="C261" s="571"/>
      <c r="D261" s="571"/>
      <c r="E261" s="571"/>
      <c r="F261" s="571"/>
      <c r="G261" s="571"/>
      <c r="H261" s="571"/>
      <c r="I261" s="571"/>
      <c r="J261" s="571"/>
      <c r="K261" s="571"/>
      <c r="L261" s="571"/>
    </row>
    <row r="262" spans="1:19" x14ac:dyDescent="0.2">
      <c r="A262" s="570"/>
      <c r="B262" s="570"/>
      <c r="C262" s="570"/>
      <c r="D262" s="570"/>
      <c r="E262" s="570"/>
      <c r="F262" s="570"/>
      <c r="G262" s="570"/>
      <c r="H262" s="570"/>
      <c r="I262" s="570"/>
      <c r="J262" s="570"/>
      <c r="K262" s="570"/>
      <c r="L262" s="570"/>
      <c r="M262" s="282"/>
      <c r="N262" s="282"/>
      <c r="O262" s="282"/>
      <c r="P262" s="282"/>
      <c r="Q262" s="282"/>
      <c r="R262" s="283"/>
    </row>
    <row r="263" spans="1:19" x14ac:dyDescent="0.2">
      <c r="A263" s="527"/>
      <c r="B263" s="527"/>
      <c r="C263" s="527"/>
      <c r="D263" s="527"/>
      <c r="E263" s="527"/>
      <c r="F263" s="527"/>
      <c r="G263" s="527"/>
      <c r="H263" s="527"/>
      <c r="I263" s="527"/>
      <c r="J263" s="527"/>
      <c r="K263" s="527"/>
      <c r="L263" s="527"/>
      <c r="M263" s="282"/>
      <c r="N263" s="282"/>
      <c r="O263" s="282"/>
      <c r="P263" s="282"/>
      <c r="Q263" s="282"/>
      <c r="R263" s="283"/>
    </row>
    <row r="264" spans="1:19" x14ac:dyDescent="0.2">
      <c r="A264" s="284"/>
      <c r="B264" s="285"/>
      <c r="C264" s="285"/>
      <c r="F264" s="282"/>
      <c r="G264" s="282"/>
      <c r="H264" s="282"/>
      <c r="I264" s="282"/>
      <c r="J264" s="282"/>
      <c r="K264" s="282"/>
      <c r="L264" s="282"/>
      <c r="M264" s="282"/>
      <c r="N264" s="282"/>
      <c r="O264" s="282"/>
      <c r="P264" s="282"/>
      <c r="Q264" s="282"/>
      <c r="R264" s="283"/>
    </row>
    <row r="265" spans="1:19" ht="11.25" customHeight="1" x14ac:dyDescent="0.2">
      <c r="A265" s="568"/>
      <c r="B265" s="568"/>
      <c r="C265" s="568"/>
      <c r="D265" s="568"/>
      <c r="E265" s="568"/>
      <c r="F265" s="568"/>
      <c r="G265" s="568"/>
      <c r="H265" s="568"/>
      <c r="I265" s="568"/>
      <c r="J265" s="568"/>
      <c r="K265" s="568"/>
      <c r="L265" s="282"/>
      <c r="M265" s="282"/>
      <c r="N265" s="282"/>
      <c r="O265" s="282"/>
      <c r="P265" s="282"/>
      <c r="Q265" s="282"/>
      <c r="R265" s="283"/>
    </row>
    <row r="266" spans="1:19" ht="21.75" customHeight="1" x14ac:dyDescent="0.2">
      <c r="A266" s="568"/>
      <c r="B266" s="568"/>
      <c r="C266" s="568"/>
      <c r="D266" s="568"/>
      <c r="E266" s="568"/>
      <c r="F266" s="568"/>
      <c r="G266" s="568"/>
      <c r="H266" s="568"/>
      <c r="I266" s="568"/>
      <c r="J266" s="568"/>
      <c r="K266" s="568"/>
      <c r="L266" s="282"/>
      <c r="M266" s="282"/>
      <c r="N266" s="282"/>
      <c r="O266" s="282"/>
      <c r="P266" s="282"/>
      <c r="Q266" s="282"/>
      <c r="R266" s="283"/>
    </row>
    <row r="267" spans="1:19" ht="24.75" customHeight="1" x14ac:dyDescent="0.2">
      <c r="A267" s="568"/>
      <c r="B267" s="568"/>
      <c r="C267" s="568"/>
      <c r="D267" s="568"/>
      <c r="E267" s="568"/>
      <c r="F267" s="568"/>
      <c r="G267" s="568"/>
      <c r="H267" s="568"/>
      <c r="I267" s="568"/>
      <c r="J267" s="568"/>
      <c r="K267" s="568"/>
      <c r="L267" s="282"/>
      <c r="M267" s="282"/>
      <c r="N267" s="282"/>
      <c r="O267" s="282"/>
      <c r="P267" s="282"/>
      <c r="Q267" s="282"/>
      <c r="R267" s="283"/>
    </row>
    <row r="268" spans="1:19" x14ac:dyDescent="0.2">
      <c r="A268" s="568"/>
      <c r="B268" s="568"/>
      <c r="C268" s="568"/>
      <c r="D268" s="568"/>
      <c r="E268" s="568"/>
      <c r="F268" s="568"/>
      <c r="G268" s="568"/>
      <c r="H268" s="568"/>
      <c r="I268" s="568"/>
      <c r="J268" s="568"/>
      <c r="K268" s="568"/>
      <c r="L268" s="282"/>
      <c r="M268" s="282"/>
      <c r="N268" s="282"/>
      <c r="O268" s="282"/>
      <c r="P268" s="282"/>
      <c r="Q268" s="282"/>
      <c r="R268" s="283"/>
    </row>
    <row r="269" spans="1:19" x14ac:dyDescent="0.2">
      <c r="A269" s="568"/>
      <c r="B269" s="568"/>
      <c r="C269" s="568"/>
      <c r="D269" s="568"/>
      <c r="E269" s="568"/>
      <c r="F269" s="568"/>
      <c r="G269" s="568"/>
      <c r="H269" s="568"/>
      <c r="I269" s="568"/>
      <c r="J269" s="568"/>
      <c r="K269" s="568"/>
      <c r="L269" s="282"/>
      <c r="M269" s="282"/>
      <c r="N269" s="282"/>
      <c r="O269" s="282"/>
      <c r="P269" s="282"/>
      <c r="Q269" s="282"/>
      <c r="R269" s="283"/>
    </row>
    <row r="270" spans="1:19" ht="23.25" customHeight="1" x14ac:dyDescent="0.2">
      <c r="A270" s="568"/>
      <c r="B270" s="568"/>
      <c r="C270" s="568"/>
      <c r="D270" s="568"/>
      <c r="E270" s="568"/>
      <c r="F270" s="568"/>
      <c r="G270" s="568"/>
      <c r="H270" s="568"/>
      <c r="I270" s="568"/>
      <c r="J270" s="568"/>
      <c r="K270" s="568"/>
      <c r="L270" s="282"/>
      <c r="M270" s="282"/>
      <c r="N270" s="282"/>
      <c r="O270" s="282"/>
      <c r="P270" s="282"/>
      <c r="Q270" s="282"/>
      <c r="R270" s="283"/>
    </row>
    <row r="271" spans="1:19" ht="23.25" customHeight="1" x14ac:dyDescent="0.2">
      <c r="A271" s="568"/>
      <c r="B271" s="568"/>
      <c r="C271" s="568"/>
      <c r="D271" s="568"/>
      <c r="E271" s="568"/>
      <c r="F271" s="568"/>
      <c r="G271" s="568"/>
      <c r="H271" s="568"/>
      <c r="I271" s="568"/>
      <c r="J271" s="568"/>
      <c r="K271" s="568"/>
      <c r="L271" s="282"/>
      <c r="M271" s="282"/>
      <c r="N271" s="282"/>
      <c r="O271" s="282"/>
      <c r="P271" s="282"/>
      <c r="Q271" s="282"/>
      <c r="R271" s="283"/>
    </row>
    <row r="272" spans="1:19" ht="12.75" customHeight="1" x14ac:dyDescent="0.2">
      <c r="A272" s="568"/>
      <c r="B272" s="568"/>
      <c r="C272" s="568"/>
      <c r="D272" s="568"/>
      <c r="E272" s="568"/>
      <c r="F272" s="568"/>
      <c r="G272" s="568"/>
      <c r="H272" s="568"/>
      <c r="I272" s="568"/>
      <c r="J272" s="568"/>
      <c r="K272" s="568"/>
      <c r="L272" s="282"/>
      <c r="M272" s="282"/>
      <c r="N272" s="282"/>
      <c r="O272" s="282"/>
      <c r="P272" s="282"/>
      <c r="Q272" s="282"/>
      <c r="R272" s="283"/>
    </row>
    <row r="273" spans="1:18" ht="57" customHeight="1" x14ac:dyDescent="0.2">
      <c r="A273" s="569"/>
      <c r="B273" s="569"/>
      <c r="C273" s="569"/>
      <c r="D273" s="569"/>
      <c r="E273" s="569"/>
      <c r="F273" s="569"/>
      <c r="G273" s="569"/>
      <c r="H273" s="569"/>
      <c r="I273" s="569"/>
      <c r="J273" s="569"/>
      <c r="K273" s="569"/>
      <c r="L273" s="282"/>
      <c r="M273" s="282"/>
      <c r="N273" s="282"/>
      <c r="O273" s="282"/>
      <c r="P273" s="282"/>
      <c r="Q273" s="282"/>
      <c r="R273" s="283"/>
    </row>
    <row r="274" spans="1:18" x14ac:dyDescent="0.2">
      <c r="A274" s="285"/>
      <c r="B274" s="285"/>
      <c r="C274" s="285"/>
      <c r="F274" s="282"/>
      <c r="G274" s="282"/>
      <c r="H274" s="282"/>
      <c r="I274" s="282"/>
      <c r="J274" s="282"/>
      <c r="K274" s="282"/>
      <c r="L274" s="282"/>
      <c r="M274" s="282"/>
      <c r="N274" s="282"/>
      <c r="O274" s="282"/>
      <c r="P274" s="282"/>
      <c r="Q274" s="282"/>
      <c r="R274" s="283"/>
    </row>
  </sheetData>
  <mergeCells count="28">
    <mergeCell ref="A270:K270"/>
    <mergeCell ref="A271:K271"/>
    <mergeCell ref="A272:K272"/>
    <mergeCell ref="A273:K273"/>
    <mergeCell ref="A262:L262"/>
    <mergeCell ref="A265:K265"/>
    <mergeCell ref="A266:K266"/>
    <mergeCell ref="A267:K267"/>
    <mergeCell ref="A268:K268"/>
    <mergeCell ref="A269:K269"/>
    <mergeCell ref="A54:K54"/>
    <mergeCell ref="A55:K55"/>
    <mergeCell ref="B252:D252"/>
    <mergeCell ref="B253:D253"/>
    <mergeCell ref="A260:L260"/>
    <mergeCell ref="A261:L261"/>
    <mergeCell ref="A48:K48"/>
    <mergeCell ref="A49:K49"/>
    <mergeCell ref="A50:K50"/>
    <mergeCell ref="A51:K51"/>
    <mergeCell ref="A52:K52"/>
    <mergeCell ref="A53:K53"/>
    <mergeCell ref="B34:D34"/>
    <mergeCell ref="B35:D35"/>
    <mergeCell ref="A42:L42"/>
    <mergeCell ref="A43:L43"/>
    <mergeCell ref="A44:L44"/>
    <mergeCell ref="A47:K47"/>
  </mergeCells>
  <pageMargins left="0.75" right="0.75" top="1" bottom="1" header="0.5" footer="0.5"/>
  <pageSetup paperSize="9"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D82"/>
  <sheetViews>
    <sheetView topLeftCell="E1" zoomScaleNormal="100" workbookViewId="0">
      <selection activeCell="P66" sqref="P66"/>
    </sheetView>
  </sheetViews>
  <sheetFormatPr defaultColWidth="9.140625" defaultRowHeight="12.75" x14ac:dyDescent="0.2"/>
  <cols>
    <col min="1" max="1" width="17.7109375" style="132" customWidth="1"/>
    <col min="2" max="2" width="14.28515625" style="132" customWidth="1"/>
    <col min="3" max="3" width="11.5703125" style="132" customWidth="1"/>
    <col min="4" max="4" width="12.7109375" style="132" customWidth="1"/>
    <col min="5" max="5" width="15.7109375" style="132" customWidth="1"/>
    <col min="6" max="6" width="9.140625" style="132"/>
    <col min="7" max="9" width="9.140625" style="132" customWidth="1"/>
    <col min="10" max="10" width="18" style="132" customWidth="1"/>
    <col min="11" max="16" width="18.140625" style="132" customWidth="1"/>
    <col min="17" max="18" width="10.140625" style="132" bestFit="1" customWidth="1"/>
    <col min="19" max="19" width="24.85546875" style="132" bestFit="1" customWidth="1"/>
    <col min="20" max="20" width="10.140625" style="132" bestFit="1" customWidth="1"/>
    <col min="21" max="21" width="15.140625" style="132" customWidth="1"/>
    <col min="22" max="24" width="9.140625" style="132"/>
    <col min="25" max="25" width="10.7109375" style="132" bestFit="1" customWidth="1"/>
    <col min="26" max="16384" width="9.140625" style="132"/>
  </cols>
  <sheetData>
    <row r="1" spans="1:21" x14ac:dyDescent="0.2">
      <c r="A1" s="578" t="s">
        <v>251</v>
      </c>
      <c r="B1" s="578"/>
      <c r="C1" s="578"/>
      <c r="D1" s="578"/>
      <c r="E1" s="578"/>
      <c r="F1" s="556"/>
      <c r="G1" s="556"/>
      <c r="H1" s="556"/>
      <c r="I1" s="556"/>
      <c r="J1" s="556"/>
      <c r="K1" s="556"/>
      <c r="L1" s="313"/>
      <c r="M1" s="313"/>
      <c r="N1" s="313"/>
      <c r="O1" s="313"/>
      <c r="P1" s="313"/>
      <c r="Q1" s="147"/>
      <c r="R1" s="147"/>
      <c r="S1" s="147"/>
    </row>
    <row r="2" spans="1:21" x14ac:dyDescent="0.2">
      <c r="A2" s="314" t="s">
        <v>252</v>
      </c>
      <c r="B2" s="529"/>
      <c r="C2" s="529"/>
      <c r="D2" s="529"/>
      <c r="E2" s="529"/>
      <c r="F2" s="524"/>
      <c r="G2" s="524"/>
      <c r="H2" s="524"/>
      <c r="I2" s="524"/>
      <c r="J2" s="524"/>
      <c r="K2" s="524"/>
      <c r="L2" s="313"/>
      <c r="M2" s="313"/>
      <c r="N2" s="313"/>
      <c r="O2" s="313"/>
      <c r="P2" s="313"/>
      <c r="Q2" s="147"/>
      <c r="R2" s="147"/>
      <c r="S2" s="147"/>
    </row>
    <row r="3" spans="1:21" x14ac:dyDescent="0.2">
      <c r="A3" s="314" t="s">
        <v>253</v>
      </c>
      <c r="B3" s="529"/>
      <c r="C3" s="529"/>
      <c r="D3" s="529"/>
      <c r="E3" s="529"/>
      <c r="F3" s="524"/>
      <c r="G3" s="524"/>
      <c r="H3" s="524"/>
      <c r="I3" s="524"/>
      <c r="J3" s="524"/>
      <c r="K3" s="524"/>
      <c r="L3" s="313"/>
      <c r="M3" s="313"/>
      <c r="N3" s="313"/>
      <c r="O3" s="313"/>
      <c r="P3" s="313"/>
      <c r="Q3" s="147"/>
      <c r="R3" s="147"/>
      <c r="S3" s="147"/>
    </row>
    <row r="4" spans="1:21" x14ac:dyDescent="0.2">
      <c r="A4" s="578" t="s">
        <v>254</v>
      </c>
      <c r="B4" s="578"/>
      <c r="C4" s="578"/>
      <c r="D4" s="578"/>
      <c r="E4" s="578"/>
      <c r="F4" s="313"/>
      <c r="G4" s="313"/>
      <c r="H4" s="313"/>
      <c r="I4" s="313"/>
      <c r="J4" s="147"/>
      <c r="K4" s="313"/>
      <c r="L4" s="313"/>
      <c r="M4" s="313"/>
      <c r="N4" s="313"/>
      <c r="O4" s="313"/>
      <c r="P4" s="313"/>
      <c r="Q4" s="147"/>
      <c r="R4" s="147"/>
      <c r="S4" s="147"/>
    </row>
    <row r="5" spans="1:21" ht="16.5" customHeight="1" x14ac:dyDescent="0.25">
      <c r="A5" s="579" t="s">
        <v>255</v>
      </c>
      <c r="B5" s="579"/>
      <c r="C5" s="579"/>
      <c r="D5" s="579"/>
      <c r="E5" s="579"/>
      <c r="F5" s="315"/>
      <c r="G5" s="315"/>
      <c r="H5" s="315"/>
      <c r="I5" s="315"/>
      <c r="J5" s="315"/>
      <c r="K5" s="315"/>
      <c r="L5" s="315"/>
      <c r="M5" s="315"/>
      <c r="N5" s="315"/>
      <c r="O5" s="315"/>
      <c r="P5" s="315"/>
      <c r="Q5" s="315"/>
      <c r="R5" s="315"/>
      <c r="S5" s="315"/>
    </row>
    <row r="6" spans="1:21" ht="22.5" customHeight="1" thickBot="1" x14ac:dyDescent="0.25">
      <c r="A6" s="316" t="s">
        <v>256</v>
      </c>
      <c r="B6" s="317"/>
      <c r="C6" s="317"/>
      <c r="D6" s="317"/>
      <c r="E6" s="317"/>
      <c r="F6" s="317"/>
      <c r="G6" s="317"/>
      <c r="H6" s="317"/>
      <c r="I6" s="317"/>
      <c r="J6" s="317"/>
      <c r="K6" s="317"/>
      <c r="L6" s="317"/>
      <c r="M6" s="317"/>
      <c r="N6" s="317"/>
      <c r="O6" s="317"/>
      <c r="P6" s="317"/>
      <c r="Q6" s="317"/>
      <c r="R6" s="317"/>
      <c r="S6" s="317"/>
    </row>
    <row r="7" spans="1:21" ht="16.5" customHeight="1" thickBot="1" x14ac:dyDescent="0.25">
      <c r="A7" s="318" t="s">
        <v>257</v>
      </c>
      <c r="B7" s="319">
        <v>1990</v>
      </c>
      <c r="C7" s="320">
        <v>1995</v>
      </c>
      <c r="D7" s="320">
        <v>2000</v>
      </c>
      <c r="E7" s="320">
        <v>2001</v>
      </c>
      <c r="F7" s="320">
        <v>2002</v>
      </c>
      <c r="G7" s="320">
        <v>2003</v>
      </c>
      <c r="H7" s="320">
        <v>2004</v>
      </c>
      <c r="I7" s="320">
        <v>2005</v>
      </c>
      <c r="J7" s="320">
        <v>2006</v>
      </c>
      <c r="K7" s="320">
        <v>2007</v>
      </c>
      <c r="L7" s="320">
        <v>2008</v>
      </c>
      <c r="M7" s="320">
        <v>2009</v>
      </c>
      <c r="N7" s="320">
        <v>2010</v>
      </c>
      <c r="O7" s="320">
        <v>2011</v>
      </c>
      <c r="P7" s="320">
        <v>2012</v>
      </c>
      <c r="Q7" s="319" t="s">
        <v>258</v>
      </c>
      <c r="R7" s="321" t="s">
        <v>259</v>
      </c>
      <c r="S7" s="321" t="s">
        <v>260</v>
      </c>
    </row>
    <row r="8" spans="1:21" x14ac:dyDescent="0.2">
      <c r="A8" s="285" t="s">
        <v>261</v>
      </c>
      <c r="B8" s="322">
        <v>12389.297824218456</v>
      </c>
      <c r="C8" s="322">
        <v>13640.021697613576</v>
      </c>
      <c r="D8" s="322">
        <v>12914.912450314114</v>
      </c>
      <c r="E8" s="322">
        <v>13934.862726257226</v>
      </c>
      <c r="F8" s="322">
        <v>13119.362272687853</v>
      </c>
      <c r="G8" s="322">
        <v>14538.329053116187</v>
      </c>
      <c r="H8" s="322">
        <v>13665.904765304665</v>
      </c>
      <c r="I8" s="322">
        <v>13504.057785004994</v>
      </c>
      <c r="J8" s="322">
        <v>12911.006016839225</v>
      </c>
      <c r="K8" s="322">
        <v>12210.171952822138</v>
      </c>
      <c r="L8" s="322">
        <v>12799.934431995964</v>
      </c>
      <c r="M8" s="322">
        <v>12883.45764399062</v>
      </c>
      <c r="N8" s="322">
        <v>13822.112491014224</v>
      </c>
      <c r="O8" s="322">
        <v>10799.528890780595</v>
      </c>
      <c r="P8" s="322"/>
      <c r="Q8" s="323">
        <f>(O8-B8)/B8</f>
        <v>-0.12831792051444588</v>
      </c>
      <c r="R8" s="323">
        <f>(O8-D8)/D8</f>
        <v>-0.16379387531055764</v>
      </c>
      <c r="S8" s="323">
        <f>(O8-N8)/N8</f>
        <v>-0.21867739842217426</v>
      </c>
      <c r="U8" s="324"/>
    </row>
    <row r="9" spans="1:21" x14ac:dyDescent="0.2">
      <c r="A9" s="285" t="s">
        <v>119</v>
      </c>
      <c r="B9" s="322">
        <v>25744.82862837287</v>
      </c>
      <c r="C9" s="322">
        <v>27614.855096317729</v>
      </c>
      <c r="D9" s="322">
        <v>24686.885145340839</v>
      </c>
      <c r="E9" s="322">
        <v>23813.658073922874</v>
      </c>
      <c r="F9" s="322">
        <v>24033.904403301916</v>
      </c>
      <c r="G9" s="322">
        <v>23119.98414063911</v>
      </c>
      <c r="H9" s="322">
        <v>24465.200380270926</v>
      </c>
      <c r="I9" s="322">
        <v>23929.101869053298</v>
      </c>
      <c r="J9" s="322">
        <v>22847.510191165355</v>
      </c>
      <c r="K9" s="322">
        <v>21611.23172677977</v>
      </c>
      <c r="L9" s="322">
        <v>21011.75908487472</v>
      </c>
      <c r="M9" s="325">
        <v>18095.393945903765</v>
      </c>
      <c r="N9" s="325">
        <v>20545.176085437321</v>
      </c>
      <c r="O9" s="325">
        <v>19784.036062479376</v>
      </c>
      <c r="P9" s="325"/>
      <c r="Q9" s="323">
        <f t="shared" ref="Q9:Q14" si="0">(O9-B9)/B9</f>
        <v>-0.23153358882040576</v>
      </c>
      <c r="R9" s="323">
        <f t="shared" ref="R9:R14" si="1">(O9-D9)/D9</f>
        <v>-0.19860136481360746</v>
      </c>
      <c r="S9" s="323">
        <f t="shared" ref="S9:S14" si="2">(O9-N9)/N9</f>
        <v>-3.7047140398930457E-2</v>
      </c>
      <c r="U9" s="324"/>
    </row>
    <row r="10" spans="1:21" x14ac:dyDescent="0.2">
      <c r="A10" s="167" t="s">
        <v>262</v>
      </c>
      <c r="B10" s="322">
        <v>23723.888823235266</v>
      </c>
      <c r="C10" s="322">
        <v>22865.151305479187</v>
      </c>
      <c r="D10" s="322">
        <v>23757.165884309059</v>
      </c>
      <c r="E10" s="322">
        <v>22600.467385222946</v>
      </c>
      <c r="F10" s="322">
        <v>23763.805932585554</v>
      </c>
      <c r="G10" s="322">
        <v>24860.147261301005</v>
      </c>
      <c r="H10" s="322">
        <v>24440.255133016006</v>
      </c>
      <c r="I10" s="322">
        <v>24443.843312703557</v>
      </c>
      <c r="J10" s="322">
        <v>23451.63252319978</v>
      </c>
      <c r="K10" s="322">
        <v>23787.489550402599</v>
      </c>
      <c r="L10" s="322">
        <v>22613.776350195778</v>
      </c>
      <c r="M10" s="325">
        <v>22416.109528106394</v>
      </c>
      <c r="N10" s="325">
        <v>22704.232541891761</v>
      </c>
      <c r="O10" s="325">
        <v>19033.477101794564</v>
      </c>
      <c r="P10" s="325"/>
      <c r="Q10" s="323">
        <f t="shared" si="0"/>
        <v>-0.19770838400013468</v>
      </c>
      <c r="R10" s="323">
        <f t="shared" si="1"/>
        <v>-0.19883216733500855</v>
      </c>
      <c r="S10" s="323">
        <f t="shared" si="2"/>
        <v>-0.16167714250302256</v>
      </c>
      <c r="U10" s="324"/>
    </row>
    <row r="11" spans="1:21" x14ac:dyDescent="0.2">
      <c r="A11" s="167" t="s">
        <v>263</v>
      </c>
      <c r="B11" s="322">
        <v>10957.398262338937</v>
      </c>
      <c r="C11" s="322">
        <v>11058.440859841454</v>
      </c>
      <c r="D11" s="322">
        <v>9971.150913871752</v>
      </c>
      <c r="E11" s="322">
        <v>9763.2806442508081</v>
      </c>
      <c r="F11" s="322">
        <v>9632.2308468886131</v>
      </c>
      <c r="G11" s="322">
        <v>9345.219267465649</v>
      </c>
      <c r="H11" s="322">
        <v>9355.0606514341234</v>
      </c>
      <c r="I11" s="322">
        <v>9186.2202289120069</v>
      </c>
      <c r="J11" s="322">
        <v>9056.3121622294348</v>
      </c>
      <c r="K11" s="322">
        <v>8872.7212754525717</v>
      </c>
      <c r="L11" s="322">
        <v>8608.0193841215187</v>
      </c>
      <c r="M11" s="325">
        <v>8736.3679933261865</v>
      </c>
      <c r="N11" s="326">
        <v>9007.1554617129113</v>
      </c>
      <c r="O11" s="326">
        <v>8960.7387333843762</v>
      </c>
      <c r="P11" s="326"/>
      <c r="Q11" s="323">
        <f t="shared" si="0"/>
        <v>-0.18222022063551049</v>
      </c>
      <c r="R11" s="323">
        <f t="shared" si="1"/>
        <v>-0.1013335560974914</v>
      </c>
      <c r="S11" s="323">
        <f t="shared" si="2"/>
        <v>-5.1533171072532958E-3</v>
      </c>
      <c r="U11" s="324"/>
    </row>
    <row r="12" spans="1:21" x14ac:dyDescent="0.2">
      <c r="A12" s="285" t="s">
        <v>118</v>
      </c>
      <c r="B12" s="322">
        <v>12174.718313495096</v>
      </c>
      <c r="C12" s="322">
        <v>13585.454127649849</v>
      </c>
      <c r="D12" s="322">
        <v>13400.588707648782</v>
      </c>
      <c r="E12" s="322">
        <v>13382.822975452285</v>
      </c>
      <c r="F12" s="322">
        <v>13364.171806987568</v>
      </c>
      <c r="G12" s="322">
        <v>13527.340444079642</v>
      </c>
      <c r="H12" s="322">
        <v>13601.389426667913</v>
      </c>
      <c r="I12" s="322">
        <v>13541.70575785099</v>
      </c>
      <c r="J12" s="322">
        <v>13566.72630479506</v>
      </c>
      <c r="K12" s="322">
        <v>13678.426431235881</v>
      </c>
      <c r="L12" s="322">
        <v>13783.771629528659</v>
      </c>
      <c r="M12" s="325">
        <v>12758.54442121484</v>
      </c>
      <c r="N12" s="326">
        <v>13596.814376570295</v>
      </c>
      <c r="O12" s="326">
        <v>13608.287148665004</v>
      </c>
      <c r="P12" s="326"/>
      <c r="Q12" s="323">
        <f t="shared" si="0"/>
        <v>0.11774965122444479</v>
      </c>
      <c r="R12" s="323">
        <f t="shared" si="1"/>
        <v>1.5499202725151335E-2</v>
      </c>
      <c r="S12" s="323">
        <f t="shared" si="2"/>
        <v>8.4378382884141561E-4</v>
      </c>
      <c r="U12" s="324"/>
    </row>
    <row r="13" spans="1:21" x14ac:dyDescent="0.2">
      <c r="A13" s="285" t="s">
        <v>264</v>
      </c>
      <c r="B13" s="322">
        <v>2264.3320898801517</v>
      </c>
      <c r="C13" s="322">
        <v>3283.8320164868746</v>
      </c>
      <c r="D13" s="322">
        <v>3699.9131822400955</v>
      </c>
      <c r="E13" s="322">
        <v>3921.2629097778272</v>
      </c>
      <c r="F13" s="322">
        <v>3875.8542150390626</v>
      </c>
      <c r="G13" s="322">
        <v>4032.7650865603127</v>
      </c>
      <c r="H13" s="322">
        <v>4141.1906542470269</v>
      </c>
      <c r="I13" s="322">
        <v>4023.6587524563106</v>
      </c>
      <c r="J13" s="322">
        <v>3677.2601334352221</v>
      </c>
      <c r="K13" s="322">
        <v>3568.6921743597668</v>
      </c>
      <c r="L13" s="322">
        <v>3828.2431145575697</v>
      </c>
      <c r="M13" s="325">
        <v>3997.6492421456469</v>
      </c>
      <c r="N13" s="326">
        <v>4139.9195438262877</v>
      </c>
      <c r="O13" s="326">
        <v>3329.5842522987487</v>
      </c>
      <c r="P13" s="326"/>
      <c r="Q13" s="323">
        <f t="shared" si="0"/>
        <v>0.47044873284244249</v>
      </c>
      <c r="R13" s="323">
        <f t="shared" si="1"/>
        <v>-0.10009124855117082</v>
      </c>
      <c r="S13" s="323">
        <f t="shared" si="2"/>
        <v>-0.19573696612919997</v>
      </c>
      <c r="U13" s="324"/>
    </row>
    <row r="14" spans="1:21" x14ac:dyDescent="0.2">
      <c r="A14" s="285" t="s">
        <v>265</v>
      </c>
      <c r="B14" s="322">
        <v>-658.94829262160158</v>
      </c>
      <c r="C14" s="322">
        <v>-462.33149081335961</v>
      </c>
      <c r="D14" s="322">
        <v>-432.80718573140331</v>
      </c>
      <c r="E14" s="322">
        <v>-609.616299740572</v>
      </c>
      <c r="F14" s="322">
        <v>-409.91378972067753</v>
      </c>
      <c r="G14" s="322">
        <v>-461.26065567171725</v>
      </c>
      <c r="H14" s="322">
        <v>-345.27556426035966</v>
      </c>
      <c r="I14" s="322">
        <v>-361.63404448110913</v>
      </c>
      <c r="J14" s="322">
        <v>-324.60556737650279</v>
      </c>
      <c r="K14" s="322">
        <v>-274.76946624283227</v>
      </c>
      <c r="L14" s="322">
        <v>-266.39190414885127</v>
      </c>
      <c r="M14" s="325">
        <v>-318.88527607477624</v>
      </c>
      <c r="N14" s="326">
        <v>-329.44194686309498</v>
      </c>
      <c r="O14" s="326">
        <v>-340.00858318048427</v>
      </c>
      <c r="P14" s="326"/>
      <c r="Q14" s="323">
        <f t="shared" si="0"/>
        <v>-0.48401325720448779</v>
      </c>
      <c r="R14" s="323">
        <f t="shared" si="1"/>
        <v>-0.21441095621852527</v>
      </c>
      <c r="S14" s="323">
        <f t="shared" si="2"/>
        <v>3.2074350027382584E-2</v>
      </c>
      <c r="U14" s="324"/>
    </row>
    <row r="15" spans="1:21" x14ac:dyDescent="0.2">
      <c r="A15" s="327"/>
      <c r="B15" s="325"/>
      <c r="C15" s="325"/>
      <c r="D15" s="325"/>
      <c r="E15" s="325"/>
      <c r="F15" s="325"/>
      <c r="G15" s="325"/>
      <c r="H15" s="325"/>
      <c r="I15" s="325"/>
      <c r="J15" s="325"/>
      <c r="K15" s="328"/>
      <c r="L15" s="285"/>
      <c r="M15" s="285"/>
      <c r="N15" s="285"/>
      <c r="O15" s="329"/>
      <c r="P15" s="329"/>
      <c r="Q15" s="330"/>
      <c r="R15" s="325"/>
      <c r="S15" s="325"/>
    </row>
    <row r="16" spans="1:21" ht="12.75" customHeight="1" x14ac:dyDescent="0.2">
      <c r="A16" s="322" t="s">
        <v>266</v>
      </c>
      <c r="B16" s="322"/>
      <c r="C16" s="322"/>
      <c r="D16" s="322"/>
      <c r="E16" s="322"/>
      <c r="F16" s="322"/>
      <c r="G16" s="322"/>
      <c r="H16" s="322"/>
      <c r="I16" s="322"/>
      <c r="J16" s="322"/>
      <c r="K16" s="322"/>
      <c r="L16" s="325"/>
      <c r="M16" s="325"/>
      <c r="N16" s="325"/>
      <c r="O16" s="325"/>
      <c r="P16" s="325"/>
      <c r="Q16" s="325"/>
      <c r="R16" s="325"/>
      <c r="S16" s="325"/>
    </row>
    <row r="17" spans="1:21" x14ac:dyDescent="0.2">
      <c r="S17" s="330"/>
    </row>
    <row r="18" spans="1:21" x14ac:dyDescent="0.2">
      <c r="S18" s="330"/>
    </row>
    <row r="19" spans="1:21" x14ac:dyDescent="0.2">
      <c r="S19" s="330"/>
    </row>
    <row r="20" spans="1:21" x14ac:dyDescent="0.2">
      <c r="S20" s="330"/>
    </row>
    <row r="21" spans="1:21" x14ac:dyDescent="0.2">
      <c r="S21" s="330"/>
    </row>
    <row r="22" spans="1:21" x14ac:dyDescent="0.2">
      <c r="G22" s="331" t="s">
        <v>267</v>
      </c>
      <c r="H22" s="331"/>
      <c r="I22" s="331"/>
      <c r="S22" s="330"/>
    </row>
    <row r="23" spans="1:21" x14ac:dyDescent="0.2">
      <c r="T23" s="332"/>
      <c r="U23" s="332"/>
    </row>
    <row r="24" spans="1:21" x14ac:dyDescent="0.2">
      <c r="T24" s="332"/>
      <c r="U24" s="332"/>
    </row>
    <row r="25" spans="1:21" x14ac:dyDescent="0.2">
      <c r="T25" s="332"/>
      <c r="U25" s="332"/>
    </row>
    <row r="26" spans="1:21" x14ac:dyDescent="0.2">
      <c r="T26" s="332"/>
      <c r="U26" s="332"/>
    </row>
    <row r="27" spans="1:21" x14ac:dyDescent="0.2">
      <c r="T27" s="332"/>
      <c r="U27" s="332"/>
    </row>
    <row r="28" spans="1:21" x14ac:dyDescent="0.2">
      <c r="T28" s="332"/>
      <c r="U28" s="332"/>
    </row>
    <row r="29" spans="1:21" x14ac:dyDescent="0.2">
      <c r="T29" s="332"/>
      <c r="U29" s="332"/>
    </row>
    <row r="30" spans="1:21" x14ac:dyDescent="0.2">
      <c r="A30" s="322"/>
      <c r="B30" s="322"/>
      <c r="C30" s="322"/>
      <c r="D30" s="322"/>
      <c r="E30" s="322"/>
      <c r="F30" s="322"/>
      <c r="G30" s="322"/>
      <c r="H30" s="322"/>
      <c r="I30" s="322"/>
      <c r="J30" s="322"/>
      <c r="K30" s="322"/>
      <c r="L30" s="322"/>
      <c r="M30" s="322"/>
      <c r="N30" s="322"/>
    </row>
    <row r="31" spans="1:21" x14ac:dyDescent="0.2">
      <c r="A31" s="322"/>
      <c r="B31" s="322"/>
      <c r="C31" s="322"/>
      <c r="D31" s="322"/>
      <c r="E31" s="322"/>
      <c r="F31" s="322"/>
      <c r="G31" s="322"/>
      <c r="H31" s="322"/>
      <c r="I31" s="322"/>
      <c r="J31" s="322"/>
      <c r="K31" s="322"/>
      <c r="L31" s="322"/>
      <c r="M31" s="322"/>
      <c r="N31" s="322"/>
    </row>
    <row r="32" spans="1:21" x14ac:dyDescent="0.2">
      <c r="A32" s="322"/>
      <c r="B32" s="322"/>
      <c r="C32" s="322"/>
      <c r="D32" s="322"/>
      <c r="E32" s="322"/>
      <c r="F32" s="322"/>
      <c r="G32" s="322"/>
      <c r="H32" s="322"/>
      <c r="I32" s="322"/>
      <c r="J32" s="322"/>
      <c r="K32" s="322"/>
      <c r="L32" s="322"/>
      <c r="M32" s="322"/>
      <c r="N32" s="322"/>
      <c r="O32" s="322"/>
      <c r="P32" s="322"/>
      <c r="R32" s="325"/>
      <c r="S32" s="325"/>
    </row>
    <row r="33" spans="1:56" x14ac:dyDescent="0.2">
      <c r="A33" s="322"/>
      <c r="B33" s="322"/>
      <c r="C33" s="322"/>
      <c r="D33" s="322"/>
      <c r="E33" s="322"/>
      <c r="F33" s="322"/>
      <c r="G33" s="322"/>
      <c r="H33" s="322"/>
      <c r="I33" s="322"/>
      <c r="J33" s="322"/>
      <c r="K33" s="322"/>
      <c r="L33" s="322"/>
      <c r="M33" s="322"/>
      <c r="N33" s="322"/>
      <c r="O33" s="322"/>
      <c r="P33" s="322"/>
      <c r="R33" s="325"/>
      <c r="S33" s="325"/>
    </row>
    <row r="34" spans="1:56" x14ac:dyDescent="0.2">
      <c r="A34" s="322"/>
      <c r="B34" s="322"/>
      <c r="C34" s="322"/>
      <c r="D34" s="322"/>
      <c r="E34" s="322"/>
      <c r="F34" s="322"/>
      <c r="G34" s="322"/>
      <c r="H34" s="322"/>
      <c r="I34" s="322"/>
      <c r="J34" s="322"/>
      <c r="K34" s="322"/>
      <c r="L34" s="322"/>
      <c r="M34" s="322"/>
      <c r="N34" s="322"/>
      <c r="O34" s="322"/>
      <c r="P34" s="322"/>
      <c r="R34" s="208"/>
      <c r="S34" s="325"/>
    </row>
    <row r="35" spans="1:56" ht="93" customHeight="1" x14ac:dyDescent="0.2">
      <c r="A35" s="322"/>
      <c r="B35" s="322"/>
      <c r="C35" s="322"/>
      <c r="D35" s="322"/>
      <c r="E35" s="322"/>
      <c r="F35" s="322"/>
      <c r="G35" s="580" t="s">
        <v>268</v>
      </c>
      <c r="H35" s="580"/>
      <c r="I35" s="580"/>
      <c r="J35" s="580"/>
      <c r="K35" s="580"/>
      <c r="L35" s="322"/>
      <c r="M35" s="322"/>
      <c r="N35" s="322"/>
      <c r="O35" s="322"/>
      <c r="P35" s="322"/>
      <c r="R35" s="208"/>
      <c r="S35" s="325"/>
    </row>
    <row r="36" spans="1:56" x14ac:dyDescent="0.2">
      <c r="A36" s="322"/>
      <c r="B36" s="322"/>
      <c r="C36" s="322"/>
      <c r="D36" s="322"/>
      <c r="E36" s="322"/>
      <c r="F36" s="322"/>
      <c r="G36" s="322"/>
      <c r="H36" s="322"/>
      <c r="I36" s="322"/>
      <c r="J36" s="322"/>
      <c r="K36" s="322"/>
      <c r="L36" s="322"/>
      <c r="M36" s="322"/>
      <c r="N36" s="322"/>
      <c r="O36" s="322"/>
      <c r="P36" s="322"/>
      <c r="R36" s="325"/>
      <c r="S36" s="325"/>
    </row>
    <row r="37" spans="1:56" x14ac:dyDescent="0.2">
      <c r="A37" s="322"/>
      <c r="B37" s="322"/>
      <c r="C37" s="322"/>
      <c r="D37" s="322"/>
      <c r="E37" s="322"/>
      <c r="F37" s="322"/>
      <c r="G37" s="322"/>
      <c r="H37" s="322"/>
      <c r="I37" s="322"/>
      <c r="J37" s="322"/>
      <c r="K37" s="322"/>
      <c r="L37" s="322"/>
      <c r="M37" s="322"/>
      <c r="N37" s="322"/>
      <c r="O37" s="322"/>
      <c r="P37" s="322"/>
      <c r="R37" s="325"/>
      <c r="S37" s="325"/>
    </row>
    <row r="38" spans="1:56" x14ac:dyDescent="0.2">
      <c r="A38" s="578" t="s">
        <v>269</v>
      </c>
      <c r="B38" s="578"/>
      <c r="C38" s="578"/>
      <c r="D38" s="578"/>
      <c r="E38" s="578"/>
      <c r="F38" s="556"/>
      <c r="G38" s="556"/>
      <c r="H38" s="556"/>
      <c r="I38" s="556"/>
      <c r="J38" s="556"/>
      <c r="K38" s="556"/>
      <c r="L38" s="556"/>
      <c r="M38" s="556"/>
      <c r="N38" s="556"/>
      <c r="O38" s="556"/>
      <c r="P38" s="556"/>
      <c r="Q38" s="556"/>
      <c r="R38" s="556"/>
      <c r="S38" s="147"/>
    </row>
    <row r="39" spans="1:56" ht="13.15" customHeight="1" x14ac:dyDescent="0.2">
      <c r="A39" s="578" t="s">
        <v>269</v>
      </c>
      <c r="B39" s="578"/>
      <c r="C39" s="578"/>
      <c r="D39" s="578"/>
      <c r="E39" s="578"/>
      <c r="F39" s="556"/>
      <c r="G39" s="556"/>
      <c r="H39" s="556"/>
      <c r="I39" s="556"/>
      <c r="J39" s="556"/>
      <c r="K39" s="556"/>
      <c r="L39" s="556"/>
      <c r="M39" s="556"/>
      <c r="N39" s="556"/>
      <c r="O39" s="556"/>
      <c r="P39" s="556"/>
      <c r="Q39" s="556"/>
      <c r="R39" s="556"/>
      <c r="S39" s="147"/>
    </row>
    <row r="40" spans="1:56" x14ac:dyDescent="0.2">
      <c r="A40" s="578" t="s">
        <v>254</v>
      </c>
      <c r="B40" s="578"/>
      <c r="C40" s="578"/>
      <c r="D40" s="578"/>
      <c r="E40" s="578"/>
      <c r="F40" s="313"/>
      <c r="G40" s="313"/>
      <c r="H40" s="313"/>
      <c r="I40" s="313"/>
      <c r="J40" s="147"/>
      <c r="K40" s="313"/>
      <c r="L40" s="313"/>
      <c r="M40" s="313"/>
      <c r="N40" s="313"/>
      <c r="O40" s="313"/>
      <c r="P40" s="313"/>
      <c r="Q40" s="147"/>
      <c r="R40" s="147"/>
      <c r="S40" s="147"/>
    </row>
    <row r="41" spans="1:56" ht="13.5" thickBot="1" x14ac:dyDescent="0.25">
      <c r="A41" s="579" t="s">
        <v>270</v>
      </c>
      <c r="B41" s="579"/>
      <c r="C41" s="579"/>
      <c r="D41" s="579"/>
      <c r="E41" s="579"/>
      <c r="F41" s="333"/>
      <c r="G41" s="333"/>
      <c r="H41" s="333"/>
      <c r="I41" s="333"/>
      <c r="J41" s="333"/>
      <c r="K41" s="333"/>
      <c r="L41" s="333"/>
      <c r="M41" s="333"/>
      <c r="N41" s="333"/>
      <c r="O41" s="333"/>
      <c r="P41" s="333"/>
      <c r="Q41" s="315"/>
      <c r="R41" s="334"/>
      <c r="S41" s="334"/>
    </row>
    <row r="42" spans="1:56" ht="13.5" thickBot="1" x14ac:dyDescent="0.25">
      <c r="D42" s="203"/>
      <c r="E42" s="203">
        <v>1995</v>
      </c>
      <c r="F42" s="203">
        <v>2000</v>
      </c>
      <c r="G42" s="203">
        <v>2001</v>
      </c>
      <c r="H42" s="203">
        <v>2002</v>
      </c>
      <c r="I42" s="203">
        <v>2003</v>
      </c>
      <c r="J42" s="203">
        <v>2004</v>
      </c>
      <c r="K42" s="203">
        <v>2005</v>
      </c>
      <c r="L42" s="203">
        <v>2006</v>
      </c>
      <c r="M42" s="203">
        <v>2007</v>
      </c>
      <c r="N42" s="203">
        <v>2008</v>
      </c>
      <c r="O42" s="203">
        <v>2009</v>
      </c>
      <c r="P42" s="203"/>
      <c r="Q42" s="203">
        <v>2010</v>
      </c>
      <c r="R42" s="335">
        <v>2011</v>
      </c>
      <c r="S42" s="336" t="s">
        <v>271</v>
      </c>
      <c r="T42" s="162" t="s">
        <v>260</v>
      </c>
    </row>
    <row r="43" spans="1:56" s="331" customFormat="1" x14ac:dyDescent="0.2">
      <c r="A43" s="337" t="s">
        <v>210</v>
      </c>
      <c r="B43" s="337" t="s">
        <v>181</v>
      </c>
      <c r="C43" s="338" t="s">
        <v>213</v>
      </c>
      <c r="D43" s="339">
        <v>3875.1156000000001</v>
      </c>
      <c r="E43" s="339">
        <v>4617.6289850000003</v>
      </c>
      <c r="F43" s="339">
        <v>4693.4715329999999</v>
      </c>
      <c r="G43" s="339">
        <v>4747.7227273999997</v>
      </c>
      <c r="H43" s="339">
        <v>4796.3769984999999</v>
      </c>
      <c r="I43" s="339">
        <v>4930.9273309</v>
      </c>
      <c r="J43" s="339">
        <v>4997.1941841000007</v>
      </c>
      <c r="K43" s="339">
        <v>5053.5753862000001</v>
      </c>
      <c r="L43" s="339">
        <v>5002.7208806000008</v>
      </c>
      <c r="M43" s="339">
        <v>5095.8679984</v>
      </c>
      <c r="N43" s="339">
        <v>5260.0715782999996</v>
      </c>
      <c r="O43" s="339">
        <v>4447.8581448999994</v>
      </c>
      <c r="P43" s="339"/>
      <c r="Q43" s="339">
        <v>5535.9451088300002</v>
      </c>
      <c r="R43" s="339">
        <v>5535.9451088300002</v>
      </c>
      <c r="S43" s="340">
        <f>R43/($R$43+$R$44+$R$45+$R$46)</f>
        <v>0.92241516425449388</v>
      </c>
      <c r="T43" s="341">
        <f>(R43-Q43)/Q43</f>
        <v>0</v>
      </c>
      <c r="U43" s="342"/>
      <c r="V43" s="342"/>
      <c r="W43" s="342"/>
      <c r="X43" s="342"/>
      <c r="Y43" s="342"/>
      <c r="Z43" s="342"/>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row>
    <row r="44" spans="1:56" s="331" customFormat="1" x14ac:dyDescent="0.2">
      <c r="A44" s="337" t="s">
        <v>217</v>
      </c>
      <c r="B44" s="337" t="s">
        <v>183</v>
      </c>
      <c r="C44" s="338" t="s">
        <v>213</v>
      </c>
      <c r="D44" s="339">
        <v>154.99923773119741</v>
      </c>
      <c r="E44" s="339">
        <v>162.56373882618618</v>
      </c>
      <c r="F44" s="339">
        <v>221.77458406131913</v>
      </c>
      <c r="G44" s="339">
        <v>230.30595867895698</v>
      </c>
      <c r="H44" s="339">
        <v>238.0948938988515</v>
      </c>
      <c r="I44" s="339">
        <v>242.0039042282836</v>
      </c>
      <c r="J44" s="339">
        <v>250.25478129229086</v>
      </c>
      <c r="K44" s="339">
        <v>243.05998395968271</v>
      </c>
      <c r="L44" s="339">
        <v>235.23338995318858</v>
      </c>
      <c r="M44" s="339">
        <v>238.08834744080252</v>
      </c>
      <c r="N44" s="339">
        <v>235.36893349106924</v>
      </c>
      <c r="O44" s="339">
        <v>198.10783626433815</v>
      </c>
      <c r="P44" s="339"/>
      <c r="Q44" s="339">
        <v>217.67913064720199</v>
      </c>
      <c r="R44" s="339">
        <v>229.552702406024</v>
      </c>
      <c r="S44" s="340">
        <f t="shared" ref="S44:S46" si="3">R44/($R$43+$R$44+$R$45+$R$46)</f>
        <v>3.824873432310217E-2</v>
      </c>
      <c r="T44" s="341">
        <f t="shared" ref="T44:T54" si="4">(R44-Q44)/Q44</f>
        <v>5.454621085411171E-2</v>
      </c>
      <c r="U44" s="342"/>
      <c r="V44" s="342"/>
      <c r="W44" s="342"/>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row>
    <row r="45" spans="1:56" s="331" customFormat="1" x14ac:dyDescent="0.2">
      <c r="A45" s="337" t="s">
        <v>217</v>
      </c>
      <c r="B45" s="337" t="s">
        <v>272</v>
      </c>
      <c r="C45" s="338" t="s">
        <v>213</v>
      </c>
      <c r="D45" s="339">
        <v>138.7652028319842</v>
      </c>
      <c r="E45" s="339">
        <v>138.37346183788932</v>
      </c>
      <c r="F45" s="339">
        <v>140.3633788779415</v>
      </c>
      <c r="G45" s="339">
        <v>141.75381027913861</v>
      </c>
      <c r="H45" s="339">
        <v>141.09657400928074</v>
      </c>
      <c r="I45" s="339">
        <v>141.60682652894269</v>
      </c>
      <c r="J45" s="339">
        <v>144.89685217903468</v>
      </c>
      <c r="K45" s="339">
        <v>145.33875672438612</v>
      </c>
      <c r="L45" s="339">
        <v>149.72181149924668</v>
      </c>
      <c r="M45" s="339">
        <v>174.13301894696582</v>
      </c>
      <c r="N45" s="339">
        <v>179.53905835012293</v>
      </c>
      <c r="O45" s="339">
        <v>161.2770350256576</v>
      </c>
      <c r="P45" s="339"/>
      <c r="Q45" s="339">
        <v>188.95785531579301</v>
      </c>
      <c r="R45" s="339">
        <v>189.45707209944601</v>
      </c>
      <c r="S45" s="340">
        <f t="shared" si="3"/>
        <v>3.1567884587771933E-2</v>
      </c>
      <c r="T45" s="341">
        <f t="shared" si="4"/>
        <v>2.6419477656469408E-3</v>
      </c>
      <c r="U45" s="342"/>
      <c r="V45" s="342"/>
      <c r="W45" s="342"/>
      <c r="X45" s="342"/>
      <c r="Y45" s="342"/>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row>
    <row r="46" spans="1:56" s="331" customFormat="1" x14ac:dyDescent="0.2">
      <c r="A46" s="337" t="s">
        <v>220</v>
      </c>
      <c r="B46" s="337" t="s">
        <v>182</v>
      </c>
      <c r="C46" s="338" t="s">
        <v>213</v>
      </c>
      <c r="D46" s="339">
        <v>73.336829988325604</v>
      </c>
      <c r="E46" s="339">
        <v>56.120572954300897</v>
      </c>
      <c r="F46" s="339">
        <v>54.404034059074199</v>
      </c>
      <c r="G46" s="339">
        <v>46.099849223953598</v>
      </c>
      <c r="H46" s="339">
        <v>42.764899236500398</v>
      </c>
      <c r="I46" s="339">
        <v>45.785929791853597</v>
      </c>
      <c r="J46" s="339">
        <v>45.073277860404403</v>
      </c>
      <c r="K46" s="339">
        <v>49.907500207570898</v>
      </c>
      <c r="L46" s="339">
        <v>65.390017534266605</v>
      </c>
      <c r="M46" s="339">
        <v>75.0083308662321</v>
      </c>
      <c r="N46" s="339">
        <v>69.603764929381597</v>
      </c>
      <c r="O46" s="339">
        <v>48.865481038994197</v>
      </c>
      <c r="P46" s="339"/>
      <c r="Q46" s="339">
        <v>48.076288597939403</v>
      </c>
      <c r="R46" s="339">
        <v>46.621547060935796</v>
      </c>
      <c r="S46" s="340">
        <f t="shared" si="3"/>
        <v>7.7682168346319682E-3</v>
      </c>
      <c r="T46" s="341">
        <f t="shared" si="4"/>
        <v>-3.0259023302933539E-2</v>
      </c>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row>
    <row r="47" spans="1:56" s="346" customFormat="1" x14ac:dyDescent="0.2">
      <c r="A47" s="343" t="s">
        <v>210</v>
      </c>
      <c r="B47" s="343" t="s">
        <v>181</v>
      </c>
      <c r="C47" s="344" t="s">
        <v>224</v>
      </c>
      <c r="D47" s="345">
        <v>7.4964937739999993</v>
      </c>
      <c r="E47" s="345">
        <v>8.4228899223000031</v>
      </c>
      <c r="F47" s="345">
        <v>7.7472348198000009</v>
      </c>
      <c r="G47" s="345">
        <v>7.6715156903699997</v>
      </c>
      <c r="H47" s="345">
        <v>7.4884021480800023</v>
      </c>
      <c r="I47" s="345">
        <v>7.4935654143000008</v>
      </c>
      <c r="J47" s="345">
        <v>7.4097473015999986</v>
      </c>
      <c r="K47" s="345">
        <v>7.3879467618600012</v>
      </c>
      <c r="L47" s="345">
        <v>6.7388599365990007</v>
      </c>
      <c r="M47" s="345">
        <v>5.8426424573999984</v>
      </c>
      <c r="N47" s="345">
        <v>4.9726996641000003</v>
      </c>
      <c r="O47" s="345">
        <v>3.5136958891019994</v>
      </c>
      <c r="P47" s="345"/>
      <c r="Q47" s="345">
        <v>4.6812016162800001</v>
      </c>
      <c r="R47" s="345">
        <v>4.6812016162800001</v>
      </c>
      <c r="S47" s="346">
        <f>R47/($Q$47+$R$49+$R$48+$R$50)</f>
        <v>0.94199933004805847</v>
      </c>
      <c r="T47" s="341">
        <f t="shared" si="4"/>
        <v>0</v>
      </c>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row>
    <row r="48" spans="1:56" s="346" customFormat="1" x14ac:dyDescent="0.2">
      <c r="A48" s="343" t="s">
        <v>217</v>
      </c>
      <c r="B48" s="343" t="s">
        <v>183</v>
      </c>
      <c r="C48" s="344" t="s">
        <v>224</v>
      </c>
      <c r="D48" s="345">
        <v>0.10903584775762573</v>
      </c>
      <c r="E48" s="345">
        <v>0.10704961894545949</v>
      </c>
      <c r="F48" s="345">
        <v>0.10697464756491128</v>
      </c>
      <c r="G48" s="345">
        <v>0.10612586020984542</v>
      </c>
      <c r="H48" s="345">
        <v>0.10484426727301223</v>
      </c>
      <c r="I48" s="345">
        <v>0.10399432698667348</v>
      </c>
      <c r="J48" s="345">
        <v>0.10482071326726286</v>
      </c>
      <c r="K48" s="345">
        <v>0.1044781902649899</v>
      </c>
      <c r="L48" s="345">
        <v>0.10530527488741317</v>
      </c>
      <c r="M48" s="345">
        <v>0.1196425413976239</v>
      </c>
      <c r="N48" s="345">
        <v>0.1204461267673879</v>
      </c>
      <c r="O48" s="345">
        <v>0.10572067437373679</v>
      </c>
      <c r="P48" s="345"/>
      <c r="Q48" s="345">
        <v>0.11989758085930842</v>
      </c>
      <c r="R48" s="345">
        <v>0.11720967316409736</v>
      </c>
      <c r="S48" s="346">
        <f t="shared" ref="S48:S50" si="5">R48/($Q$47+$R$49+$R$48+$R$50)</f>
        <v>2.3586130794228003E-2</v>
      </c>
      <c r="T48" s="341">
        <f t="shared" si="4"/>
        <v>-2.241836470716731E-2</v>
      </c>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row>
    <row r="49" spans="1:56" s="346" customFormat="1" x14ac:dyDescent="0.2">
      <c r="A49" s="343" t="s">
        <v>217</v>
      </c>
      <c r="B49" s="343" t="s">
        <v>272</v>
      </c>
      <c r="C49" s="344" t="s">
        <v>224</v>
      </c>
      <c r="D49" s="345">
        <v>0.14445238315542844</v>
      </c>
      <c r="E49" s="345">
        <v>0.12891133766906701</v>
      </c>
      <c r="F49" s="345">
        <v>0.15009586667079566</v>
      </c>
      <c r="G49" s="345">
        <v>0.15139244498659979</v>
      </c>
      <c r="H49" s="345">
        <v>0.15201214922719003</v>
      </c>
      <c r="I49" s="345">
        <v>0.14997154812458513</v>
      </c>
      <c r="J49" s="345">
        <v>0.15039177369436471</v>
      </c>
      <c r="K49" s="345">
        <v>0.14080246434185933</v>
      </c>
      <c r="L49" s="345">
        <v>0.13184204466056129</v>
      </c>
      <c r="M49" s="345">
        <v>0.12915988218024402</v>
      </c>
      <c r="N49" s="345">
        <v>0.12303876825593377</v>
      </c>
      <c r="O49" s="345">
        <v>9.9607469875184651E-2</v>
      </c>
      <c r="P49" s="345"/>
      <c r="Q49" s="345">
        <v>0.10350978867694564</v>
      </c>
      <c r="R49" s="345">
        <v>0.10424426948460462</v>
      </c>
      <c r="S49" s="346">
        <f t="shared" si="5"/>
        <v>2.0977099485384187E-2</v>
      </c>
      <c r="T49" s="341">
        <f t="shared" si="4"/>
        <v>7.0957618312920516E-3</v>
      </c>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row>
    <row r="50" spans="1:56" s="346" customFormat="1" x14ac:dyDescent="0.2">
      <c r="A50" s="343" t="s">
        <v>220</v>
      </c>
      <c r="B50" s="343" t="s">
        <v>182</v>
      </c>
      <c r="C50" s="344" t="s">
        <v>224</v>
      </c>
      <c r="D50" s="345">
        <v>0.1050409721746917</v>
      </c>
      <c r="E50" s="345">
        <v>8.0381979191886124E-2</v>
      </c>
      <c r="F50" s="345">
        <v>7.7923365772694403E-2</v>
      </c>
      <c r="G50" s="345">
        <v>6.6029210430306906E-2</v>
      </c>
      <c r="H50" s="345">
        <v>6.1252532887906497E-2</v>
      </c>
      <c r="I50" s="345">
        <v>6.5579580928492254E-2</v>
      </c>
      <c r="J50" s="345">
        <v>6.4558843439381966E-2</v>
      </c>
      <c r="K50" s="345">
        <v>7.1482941674004624E-2</v>
      </c>
      <c r="L50" s="345">
        <v>9.3658684366543996E-2</v>
      </c>
      <c r="M50" s="345">
        <v>0.10743507725441905</v>
      </c>
      <c r="N50" s="345">
        <v>9.9694070992226116E-2</v>
      </c>
      <c r="O50" s="345">
        <v>6.9990448659111956E-2</v>
      </c>
      <c r="P50" s="345"/>
      <c r="Q50" s="345">
        <v>6.8860081539964257E-2</v>
      </c>
      <c r="R50" s="345">
        <v>6.6776442728004662E-2</v>
      </c>
      <c r="S50" s="346">
        <f t="shared" si="5"/>
        <v>1.3437439672329304E-2</v>
      </c>
      <c r="T50" s="341">
        <f t="shared" si="4"/>
        <v>-3.0259023302932283E-2</v>
      </c>
      <c r="U50" s="342"/>
      <c r="V50" s="342"/>
      <c r="W50" s="342"/>
      <c r="X50" s="342"/>
      <c r="Y50" s="342"/>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row>
    <row r="51" spans="1:56" s="350" customFormat="1" x14ac:dyDescent="0.2">
      <c r="A51" s="347" t="s">
        <v>210</v>
      </c>
      <c r="B51" s="347" t="s">
        <v>181</v>
      </c>
      <c r="C51" s="348" t="s">
        <v>227</v>
      </c>
      <c r="D51" s="349">
        <v>40.601268787999985</v>
      </c>
      <c r="E51" s="349">
        <v>47.445401760999992</v>
      </c>
      <c r="F51" s="349">
        <v>55.261135320399987</v>
      </c>
      <c r="G51" s="349">
        <v>56.34466844380001</v>
      </c>
      <c r="H51" s="349">
        <v>57.02406543269997</v>
      </c>
      <c r="I51" s="349">
        <v>58.45188671990001</v>
      </c>
      <c r="J51" s="349">
        <v>58.798634467100001</v>
      </c>
      <c r="K51" s="349">
        <v>58.738286156400022</v>
      </c>
      <c r="L51" s="349">
        <v>57.4859101411</v>
      </c>
      <c r="M51" s="349">
        <v>59.508806476599993</v>
      </c>
      <c r="N51" s="349">
        <v>61.831683819800013</v>
      </c>
      <c r="O51" s="349">
        <v>52.440146412199994</v>
      </c>
      <c r="P51" s="349"/>
      <c r="Q51" s="349">
        <v>42.436519582808202</v>
      </c>
      <c r="R51" s="349">
        <v>42.436519582808202</v>
      </c>
      <c r="S51" s="350">
        <f>R51/($R$51+$R$52+$R$53+$R$54)</f>
        <v>0.92506804804292908</v>
      </c>
      <c r="T51" s="341">
        <f t="shared" si="4"/>
        <v>0</v>
      </c>
      <c r="U51" s="342"/>
      <c r="V51" s="342"/>
      <c r="W51" s="342"/>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row>
    <row r="52" spans="1:56" s="352" customFormat="1" x14ac:dyDescent="0.2">
      <c r="A52" s="347" t="s">
        <v>217</v>
      </c>
      <c r="B52" s="347" t="s">
        <v>183</v>
      </c>
      <c r="C52" s="348" t="s">
        <v>227</v>
      </c>
      <c r="D52" s="349">
        <v>1.2277950757516267</v>
      </c>
      <c r="E52" s="349">
        <v>1.2877157394329033</v>
      </c>
      <c r="F52" s="349">
        <v>1.7567424603053199</v>
      </c>
      <c r="G52" s="349">
        <v>1.8243220168131633</v>
      </c>
      <c r="H52" s="349">
        <v>1.8860204899690112</v>
      </c>
      <c r="I52" s="349">
        <v>1.9169849237545633</v>
      </c>
      <c r="J52" s="349">
        <v>1.9823425756895237</v>
      </c>
      <c r="K52" s="349">
        <v>1.925350445500303</v>
      </c>
      <c r="L52" s="349">
        <v>1.8633536658919601</v>
      </c>
      <c r="M52" s="349">
        <v>1.8859686335271717</v>
      </c>
      <c r="N52" s="349">
        <v>1.8644273465809507</v>
      </c>
      <c r="O52" s="349">
        <v>1.5692711099327314</v>
      </c>
      <c r="P52" s="349"/>
      <c r="Q52" s="349">
        <v>1.7243011553774621</v>
      </c>
      <c r="R52" s="349">
        <v>1.8183552497746724</v>
      </c>
      <c r="S52" s="350">
        <f t="shared" ref="S52:S54" si="6">R52/($R$51+$R$52+$R$53+$R$54)</f>
        <v>3.9638084322049801E-2</v>
      </c>
      <c r="T52" s="341">
        <f t="shared" si="4"/>
        <v>5.4546210854113375E-2</v>
      </c>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351"/>
      <c r="AY52" s="351"/>
      <c r="AZ52" s="351"/>
      <c r="BA52" s="351"/>
      <c r="BB52" s="351"/>
      <c r="BC52" s="351"/>
      <c r="BD52" s="351"/>
    </row>
    <row r="53" spans="1:56" s="352" customFormat="1" x14ac:dyDescent="0.2">
      <c r="A53" s="347" t="s">
        <v>217</v>
      </c>
      <c r="B53" s="347" t="s">
        <v>272</v>
      </c>
      <c r="C53" s="348" t="s">
        <v>227</v>
      </c>
      <c r="D53" s="349">
        <v>1.0998316907347749</v>
      </c>
      <c r="E53" s="349">
        <v>1.0967371311974325</v>
      </c>
      <c r="F53" s="349">
        <v>1.1125568000352852</v>
      </c>
      <c r="G53" s="349">
        <v>1.1236880645813576</v>
      </c>
      <c r="H53" s="349">
        <v>1.118466038115407</v>
      </c>
      <c r="I53" s="349">
        <v>1.1225296184685845</v>
      </c>
      <c r="J53" s="349">
        <v>1.1486718771396043</v>
      </c>
      <c r="K53" s="349">
        <v>1.1522029183130094</v>
      </c>
      <c r="L53" s="349">
        <v>1.1869183283588891</v>
      </c>
      <c r="M53" s="349">
        <v>1.3803727500953413</v>
      </c>
      <c r="N53" s="349">
        <v>1.4232443198375782</v>
      </c>
      <c r="O53" s="349">
        <v>1.2785220672771229</v>
      </c>
      <c r="P53" s="349"/>
      <c r="Q53" s="349">
        <v>1.4972289254058671</v>
      </c>
      <c r="R53" s="349">
        <v>1.5011477031078457</v>
      </c>
      <c r="S53" s="350">
        <f t="shared" si="6"/>
        <v>3.2723319188048446E-2</v>
      </c>
      <c r="T53" s="341">
        <f t="shared" si="4"/>
        <v>2.6173537229227549E-3</v>
      </c>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51"/>
      <c r="AY53" s="351"/>
      <c r="AZ53" s="351"/>
      <c r="BA53" s="351"/>
      <c r="BB53" s="351"/>
      <c r="BC53" s="351"/>
      <c r="BD53" s="351"/>
    </row>
    <row r="54" spans="1:56" s="352" customFormat="1" x14ac:dyDescent="0.2">
      <c r="A54" s="347" t="s">
        <v>220</v>
      </c>
      <c r="B54" s="347" t="s">
        <v>182</v>
      </c>
      <c r="C54" s="348" t="s">
        <v>227</v>
      </c>
      <c r="D54" s="349">
        <v>0.18549291392486736</v>
      </c>
      <c r="E54" s="349">
        <v>0.14194734910253828</v>
      </c>
      <c r="F54" s="349">
        <v>0.13760565882779308</v>
      </c>
      <c r="G54" s="349">
        <v>0.11660164974964719</v>
      </c>
      <c r="H54" s="349">
        <v>0.10816646662181297</v>
      </c>
      <c r="I54" s="349">
        <v>0.11580764447007461</v>
      </c>
      <c r="J54" s="349">
        <v>0.11400511382619834</v>
      </c>
      <c r="K54" s="349">
        <v>0.12623244884844231</v>
      </c>
      <c r="L54" s="349">
        <v>0.16539281689650517</v>
      </c>
      <c r="M54" s="349">
        <v>0.1897206882712659</v>
      </c>
      <c r="N54" s="349">
        <v>0.17605076711043749</v>
      </c>
      <c r="O54" s="349">
        <v>0.12359684035574368</v>
      </c>
      <c r="P54" s="349"/>
      <c r="Q54" s="349">
        <v>0.12160071364066675</v>
      </c>
      <c r="R54" s="349">
        <v>0.1179211948129605</v>
      </c>
      <c r="S54" s="350">
        <f t="shared" si="6"/>
        <v>2.5705484469727273E-3</v>
      </c>
      <c r="T54" s="341">
        <f t="shared" si="4"/>
        <v>-3.0259023302933324E-2</v>
      </c>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51"/>
      <c r="AY54" s="351"/>
      <c r="AZ54" s="351"/>
      <c r="BA54" s="351"/>
      <c r="BB54" s="351"/>
      <c r="BC54" s="351"/>
      <c r="BD54" s="351"/>
    </row>
    <row r="55" spans="1:56" s="167" customFormat="1" x14ac:dyDescent="0.2">
      <c r="A55" s="353" t="s">
        <v>273</v>
      </c>
      <c r="B55" s="132"/>
      <c r="C55" s="132"/>
      <c r="D55" s="354">
        <f t="shared" ref="D55:R55" si="7">SUM(D43:D54)</f>
        <v>4293.1862819970056</v>
      </c>
      <c r="E55" s="354">
        <f t="shared" si="7"/>
        <v>5033.3977934572158</v>
      </c>
      <c r="F55" s="354">
        <f t="shared" si="7"/>
        <v>5176.363798937713</v>
      </c>
      <c r="G55" s="354">
        <f t="shared" si="7"/>
        <v>5233.2866889629895</v>
      </c>
      <c r="H55" s="354">
        <f t="shared" si="7"/>
        <v>5286.2765951695064</v>
      </c>
      <c r="I55" s="354">
        <f t="shared" si="7"/>
        <v>5429.7443112260135</v>
      </c>
      <c r="J55" s="354">
        <f t="shared" si="7"/>
        <v>5507.1922680974867</v>
      </c>
      <c r="K55" s="354">
        <f t="shared" si="7"/>
        <v>5561.5284094188419</v>
      </c>
      <c r="L55" s="354">
        <f t="shared" si="7"/>
        <v>5520.8373404794629</v>
      </c>
      <c r="M55" s="354">
        <f t="shared" si="7"/>
        <v>5652.2614441607257</v>
      </c>
      <c r="N55" s="354">
        <f t="shared" si="7"/>
        <v>5815.194619954018</v>
      </c>
      <c r="O55" s="354">
        <f t="shared" si="7"/>
        <v>4915.3090481407653</v>
      </c>
      <c r="P55" s="354"/>
      <c r="Q55" s="354">
        <f t="shared" si="7"/>
        <v>6041.4115028355236</v>
      </c>
      <c r="R55" s="354">
        <f t="shared" si="7"/>
        <v>6052.419806128567</v>
      </c>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51"/>
      <c r="AY55" s="351"/>
      <c r="AZ55" s="351"/>
    </row>
    <row r="56" spans="1:56" s="167" customFormat="1" x14ac:dyDescent="0.2">
      <c r="A56" s="277" t="s">
        <v>210</v>
      </c>
      <c r="B56" s="277" t="s">
        <v>274</v>
      </c>
      <c r="C56" s="279" t="s">
        <v>213</v>
      </c>
      <c r="D56" s="355">
        <v>7695.8541344899995</v>
      </c>
      <c r="E56" s="355">
        <v>8334.3743537999999</v>
      </c>
      <c r="F56" s="355">
        <v>7982.4832609399991</v>
      </c>
      <c r="G56" s="355">
        <v>7906.280203239</v>
      </c>
      <c r="H56" s="355">
        <v>7831.8285753999999</v>
      </c>
      <c r="I56" s="355">
        <v>7848.7693131059996</v>
      </c>
      <c r="J56" s="355">
        <v>7840.8141049899987</v>
      </c>
      <c r="K56" s="355">
        <v>7742.1713153310002</v>
      </c>
      <c r="L56" s="355">
        <v>7795.5110180290003</v>
      </c>
      <c r="M56" s="355">
        <v>7757.3745120890007</v>
      </c>
      <c r="N56" s="355">
        <v>7689.6487939060007</v>
      </c>
      <c r="O56" s="355">
        <v>7567.8508116700004</v>
      </c>
      <c r="P56" s="355"/>
      <c r="Q56" s="356">
        <v>7269.7414915629997</v>
      </c>
      <c r="R56" s="357">
        <v>7269.7414915629997</v>
      </c>
      <c r="S56" s="277"/>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51"/>
      <c r="AY56" s="351"/>
      <c r="AZ56" s="351"/>
    </row>
    <row r="57" spans="1:56" s="167" customFormat="1" x14ac:dyDescent="0.2">
      <c r="A57" s="277" t="s">
        <v>215</v>
      </c>
      <c r="B57" s="277" t="s">
        <v>163</v>
      </c>
      <c r="C57" s="279" t="s">
        <v>213</v>
      </c>
      <c r="D57" s="355">
        <v>8.2952310081159695</v>
      </c>
      <c r="E57" s="355">
        <v>7.3480327488795298</v>
      </c>
      <c r="F57" s="355">
        <v>5.6618252062552203</v>
      </c>
      <c r="G57" s="355">
        <v>5.7356077479368404</v>
      </c>
      <c r="H57" s="355">
        <v>6.4942288781195403</v>
      </c>
      <c r="I57" s="355">
        <v>5.7929465539932803</v>
      </c>
      <c r="J57" s="355">
        <v>2.4748680582396498</v>
      </c>
      <c r="K57" s="355">
        <v>1.8930701286452301</v>
      </c>
      <c r="L57" s="355">
        <v>1.9339377385260199</v>
      </c>
      <c r="M57" s="355">
        <v>1.72768951793453</v>
      </c>
      <c r="N57" s="355">
        <v>1.8278407986505101</v>
      </c>
      <c r="O57" s="355">
        <v>2.0061401987085201</v>
      </c>
      <c r="P57" s="355"/>
      <c r="Q57" s="356">
        <v>1.8622701262760399</v>
      </c>
      <c r="R57" s="356">
        <v>2.0061401987085201</v>
      </c>
      <c r="S57" s="277"/>
      <c r="T57" s="341">
        <f t="shared" ref="T57" si="8">(R57-Q57)/Q57</f>
        <v>7.7255211476852451E-2</v>
      </c>
    </row>
    <row r="58" spans="1:56" s="167" customFormat="1" ht="11.25" x14ac:dyDescent="0.2">
      <c r="A58" s="277" t="s">
        <v>220</v>
      </c>
      <c r="B58" s="277" t="s">
        <v>182</v>
      </c>
      <c r="C58" s="279" t="s">
        <v>213</v>
      </c>
      <c r="D58" s="355">
        <v>48.887350902275202</v>
      </c>
      <c r="E58" s="355">
        <v>43.610620963616903</v>
      </c>
      <c r="F58" s="355">
        <v>30.041886387979499</v>
      </c>
      <c r="G58" s="355">
        <v>27.093125785705301</v>
      </c>
      <c r="H58" s="355">
        <v>23.080150526120399</v>
      </c>
      <c r="I58" s="355">
        <v>19.554939923823099</v>
      </c>
      <c r="J58" s="355">
        <v>19.976192208303299</v>
      </c>
      <c r="K58" s="355">
        <v>20.441785690675999</v>
      </c>
      <c r="L58" s="355">
        <v>21.1290907314051</v>
      </c>
      <c r="M58" s="355">
        <v>21.993764958608502</v>
      </c>
      <c r="N58" s="355">
        <v>22.860212876534298</v>
      </c>
      <c r="O58" s="355">
        <v>22.310368752569101</v>
      </c>
      <c r="P58" s="355"/>
      <c r="Q58" s="356">
        <v>19.798822689553798</v>
      </c>
      <c r="R58" s="356">
        <v>20.109218565985799</v>
      </c>
      <c r="S58" s="277"/>
    </row>
    <row r="59" spans="1:56" s="167" customFormat="1" ht="11.25" x14ac:dyDescent="0.2">
      <c r="A59" s="277" t="s">
        <v>210</v>
      </c>
      <c r="B59" s="277" t="s">
        <v>274</v>
      </c>
      <c r="C59" s="279" t="s">
        <v>224</v>
      </c>
      <c r="D59" s="355">
        <v>63.592719337140004</v>
      </c>
      <c r="E59" s="355">
        <v>49.807160293590009</v>
      </c>
      <c r="F59" s="355">
        <v>24.001862207991636</v>
      </c>
      <c r="G59" s="355">
        <v>20.284576426560491</v>
      </c>
      <c r="H59" s="355">
        <v>16.888086297687369</v>
      </c>
      <c r="I59" s="355">
        <v>14.344459548188695</v>
      </c>
      <c r="J59" s="355">
        <v>12.108091134881704</v>
      </c>
      <c r="K59" s="355">
        <v>10.196633586056402</v>
      </c>
      <c r="L59" s="355">
        <v>8.3548168402964968</v>
      </c>
      <c r="M59" s="355">
        <v>7.0152673987872012</v>
      </c>
      <c r="N59" s="355">
        <v>4.9282335513768007</v>
      </c>
      <c r="O59" s="355">
        <v>4.0209735402933591</v>
      </c>
      <c r="P59" s="355"/>
      <c r="Q59" s="356">
        <v>3.9576951117954602</v>
      </c>
      <c r="R59" s="356">
        <v>3.9576951117954602</v>
      </c>
      <c r="S59" s="277"/>
    </row>
    <row r="60" spans="1:56" s="167" customFormat="1" ht="11.25" x14ac:dyDescent="0.2">
      <c r="A60" s="277" t="s">
        <v>220</v>
      </c>
      <c r="B60" s="277" t="s">
        <v>182</v>
      </c>
      <c r="C60" s="279" t="s">
        <v>224</v>
      </c>
      <c r="D60" s="355">
        <v>7.0021773052335937E-2</v>
      </c>
      <c r="E60" s="355">
        <v>6.2463867389544181E-2</v>
      </c>
      <c r="F60" s="355">
        <v>4.3029252186893699E-2</v>
      </c>
      <c r="G60" s="355">
        <v>3.8805717021511858E-2</v>
      </c>
      <c r="H60" s="355">
        <v>3.3057898051877158E-2</v>
      </c>
      <c r="I60" s="355">
        <v>2.8008708594890939E-2</v>
      </c>
      <c r="J60" s="355">
        <v>2.861207186406492E-2</v>
      </c>
      <c r="K60" s="355">
        <v>2.9278945412245409E-2</v>
      </c>
      <c r="L60" s="355">
        <v>3.0263378331833641E-2</v>
      </c>
      <c r="M60" s="355">
        <v>3.1501858662307529E-2</v>
      </c>
      <c r="N60" s="355">
        <v>3.2742879465254067E-2</v>
      </c>
      <c r="O60" s="355">
        <v>3.195533299869624E-2</v>
      </c>
      <c r="P60" s="355"/>
      <c r="Q60" s="356">
        <v>2.8358023977258569E-2</v>
      </c>
      <c r="R60" s="356">
        <v>2.8802606659992899E-2</v>
      </c>
      <c r="S60" s="277"/>
    </row>
    <row r="61" spans="1:56" s="167" customFormat="1" ht="11.25" x14ac:dyDescent="0.2">
      <c r="A61" s="277" t="s">
        <v>210</v>
      </c>
      <c r="B61" s="277" t="s">
        <v>274</v>
      </c>
      <c r="C61" s="279" t="s">
        <v>227</v>
      </c>
      <c r="D61" s="355">
        <v>64.682890623729975</v>
      </c>
      <c r="E61" s="355">
        <v>108.49117005920003</v>
      </c>
      <c r="F61" s="355">
        <v>127.94436330506996</v>
      </c>
      <c r="G61" s="355">
        <v>122.32014405859951</v>
      </c>
      <c r="H61" s="355">
        <v>116.40805709739499</v>
      </c>
      <c r="I61" s="355">
        <v>111.38563913300675</v>
      </c>
      <c r="J61" s="355">
        <v>106.21695806324719</v>
      </c>
      <c r="K61" s="355">
        <v>80.420268198629515</v>
      </c>
      <c r="L61" s="355">
        <v>78.735293728015705</v>
      </c>
      <c r="M61" s="355">
        <v>77.240342521269</v>
      </c>
      <c r="N61" s="355">
        <v>76.745029162660273</v>
      </c>
      <c r="O61" s="355">
        <v>74.477858048660792</v>
      </c>
      <c r="P61" s="355"/>
      <c r="Q61" s="356">
        <v>65.626744922196252</v>
      </c>
      <c r="R61" s="356">
        <v>65.626744922196252</v>
      </c>
      <c r="S61" s="277"/>
    </row>
    <row r="62" spans="1:56" s="167" customFormat="1" ht="11.25" x14ac:dyDescent="0.2">
      <c r="A62" s="277" t="s">
        <v>220</v>
      </c>
      <c r="B62" s="277" t="s">
        <v>182</v>
      </c>
      <c r="C62" s="279" t="s">
        <v>227</v>
      </c>
      <c r="D62" s="355">
        <v>0.12365215641818808</v>
      </c>
      <c r="E62" s="355">
        <v>0.1103055744555901</v>
      </c>
      <c r="F62" s="355">
        <v>7.598579113377564E-2</v>
      </c>
      <c r="G62" s="355">
        <v>6.8527407717560648E-2</v>
      </c>
      <c r="H62" s="355">
        <v>5.83772761325538E-2</v>
      </c>
      <c r="I62" s="355">
        <v>4.9460861461738788E-2</v>
      </c>
      <c r="J62" s="355">
        <v>5.0526346754165272E-2</v>
      </c>
      <c r="K62" s="355">
        <v>5.1703985489893071E-2</v>
      </c>
      <c r="L62" s="355">
        <v>5.3442405527688613E-2</v>
      </c>
      <c r="M62" s="355">
        <v>5.5629450454844583E-2</v>
      </c>
      <c r="N62" s="355">
        <v>5.7820981628005412E-2</v>
      </c>
      <c r="O62" s="355">
        <v>5.6430245366634282E-2</v>
      </c>
      <c r="P62" s="355"/>
      <c r="Q62" s="355">
        <v>5.0077721024371281E-2</v>
      </c>
      <c r="R62" s="356">
        <v>5.0862814075145209E-2</v>
      </c>
      <c r="S62" s="277"/>
    </row>
    <row r="63" spans="1:56" s="167" customFormat="1" ht="11.25" x14ac:dyDescent="0.2">
      <c r="A63" s="358" t="s">
        <v>275</v>
      </c>
      <c r="B63" s="277"/>
      <c r="C63" s="279"/>
      <c r="D63" s="355">
        <f t="shared" ref="D63:R63" si="9">SUM(D56:D62)</f>
        <v>7881.5060002907312</v>
      </c>
      <c r="E63" s="355">
        <f t="shared" si="9"/>
        <v>8543.8041073071308</v>
      </c>
      <c r="F63" s="355">
        <f t="shared" si="9"/>
        <v>8170.2522130906154</v>
      </c>
      <c r="G63" s="355">
        <f t="shared" si="9"/>
        <v>8081.8209903825418</v>
      </c>
      <c r="H63" s="355">
        <f t="shared" si="9"/>
        <v>7994.7905333735071</v>
      </c>
      <c r="I63" s="355">
        <f t="shared" si="9"/>
        <v>7999.9247678350685</v>
      </c>
      <c r="J63" s="355">
        <f t="shared" si="9"/>
        <v>7981.6693528732885</v>
      </c>
      <c r="K63" s="355">
        <f t="shared" si="9"/>
        <v>7855.2040558659091</v>
      </c>
      <c r="L63" s="355">
        <f t="shared" si="9"/>
        <v>7905.7478628511035</v>
      </c>
      <c r="M63" s="355">
        <f t="shared" si="9"/>
        <v>7865.4387077947167</v>
      </c>
      <c r="N63" s="355">
        <f t="shared" si="9"/>
        <v>7796.100674156316</v>
      </c>
      <c r="O63" s="355">
        <f t="shared" si="9"/>
        <v>7670.7545377885981</v>
      </c>
      <c r="P63" s="355"/>
      <c r="Q63" s="355">
        <f t="shared" si="9"/>
        <v>7361.0654601578226</v>
      </c>
      <c r="R63" s="355">
        <f t="shared" si="9"/>
        <v>7361.5209557824201</v>
      </c>
    </row>
    <row r="64" spans="1:56" s="167" customFormat="1" ht="13.5" thickBot="1" x14ac:dyDescent="0.25">
      <c r="A64" s="277"/>
      <c r="B64" s="277"/>
      <c r="C64" s="278"/>
      <c r="D64" s="279"/>
      <c r="E64" s="355"/>
      <c r="F64" s="355"/>
      <c r="G64" s="355"/>
      <c r="H64" s="355"/>
      <c r="I64" s="355"/>
      <c r="J64" s="355"/>
      <c r="K64" s="355"/>
      <c r="L64" s="355"/>
      <c r="M64" s="355"/>
      <c r="N64" s="355"/>
      <c r="O64" s="355"/>
      <c r="P64" s="355"/>
      <c r="Q64" s="355"/>
      <c r="R64" s="355"/>
      <c r="S64" s="132"/>
    </row>
    <row r="65" spans="1:20" s="167" customFormat="1" ht="13.5" thickBot="1" x14ac:dyDescent="0.25">
      <c r="A65" s="277"/>
      <c r="B65" s="203">
        <v>1990</v>
      </c>
      <c r="C65" s="203">
        <v>1995</v>
      </c>
      <c r="D65" s="203">
        <v>2000</v>
      </c>
      <c r="E65" s="203">
        <v>2001</v>
      </c>
      <c r="F65" s="203">
        <v>2002</v>
      </c>
      <c r="G65" s="203">
        <v>2003</v>
      </c>
      <c r="H65" s="203">
        <v>2004</v>
      </c>
      <c r="I65" s="203">
        <v>2005</v>
      </c>
      <c r="J65" s="203">
        <v>2006</v>
      </c>
      <c r="K65" s="203">
        <v>2007</v>
      </c>
      <c r="L65" s="203">
        <v>2008</v>
      </c>
      <c r="M65" s="203">
        <v>2009</v>
      </c>
      <c r="N65" s="203">
        <v>2010</v>
      </c>
      <c r="O65" s="203">
        <v>2011</v>
      </c>
      <c r="P65" s="203">
        <v>2012</v>
      </c>
      <c r="Q65" s="355"/>
      <c r="R65" s="355"/>
      <c r="S65" s="132"/>
    </row>
    <row r="66" spans="1:20" s="167" customFormat="1" x14ac:dyDescent="0.2">
      <c r="A66" s="285" t="s">
        <v>261</v>
      </c>
      <c r="B66" s="189">
        <f>100*B8/$D$8</f>
        <v>95.930172750935895</v>
      </c>
      <c r="C66" s="189">
        <f t="shared" ref="C66:P66" si="10">100*C8/$D$8</f>
        <v>105.61451151983478</v>
      </c>
      <c r="D66" s="189">
        <f t="shared" si="10"/>
        <v>100</v>
      </c>
      <c r="E66" s="189">
        <f t="shared" si="10"/>
        <v>107.89746178974916</v>
      </c>
      <c r="F66" s="189">
        <f t="shared" si="10"/>
        <v>101.58305232931538</v>
      </c>
      <c r="G66" s="189">
        <f t="shared" si="10"/>
        <v>112.57009375052007</v>
      </c>
      <c r="H66" s="189">
        <f t="shared" si="10"/>
        <v>105.81492377807243</v>
      </c>
      <c r="I66" s="189">
        <f t="shared" si="10"/>
        <v>104.56174470370917</v>
      </c>
      <c r="J66" s="189">
        <f t="shared" si="10"/>
        <v>99.969752536148292</v>
      </c>
      <c r="K66" s="189">
        <f t="shared" si="10"/>
        <v>94.543203446378499</v>
      </c>
      <c r="L66" s="189">
        <f t="shared" si="10"/>
        <v>99.109726691834027</v>
      </c>
      <c r="M66" s="189">
        <f t="shared" si="10"/>
        <v>99.756445841622948</v>
      </c>
      <c r="N66" s="189">
        <f t="shared" si="10"/>
        <v>107.02443817710933</v>
      </c>
      <c r="O66" s="189">
        <f t="shared" si="10"/>
        <v>83.62061246894423</v>
      </c>
      <c r="P66" s="189">
        <f t="shared" si="10"/>
        <v>0</v>
      </c>
    </row>
    <row r="67" spans="1:20" s="189" customFormat="1" x14ac:dyDescent="0.2">
      <c r="A67" s="285" t="s">
        <v>119</v>
      </c>
      <c r="B67" s="189">
        <f>100*B9/$D$9</f>
        <v>104.28544742199564</v>
      </c>
      <c r="C67" s="189">
        <f t="shared" ref="C67:P67" si="11">100*C9/$D$9</f>
        <v>111.86042683691704</v>
      </c>
      <c r="D67" s="189">
        <f t="shared" si="11"/>
        <v>99.999999999999986</v>
      </c>
      <c r="E67" s="189">
        <f t="shared" si="11"/>
        <v>96.462789589383377</v>
      </c>
      <c r="F67" s="189">
        <f t="shared" si="11"/>
        <v>97.354948839456313</v>
      </c>
      <c r="G67" s="189">
        <f t="shared" si="11"/>
        <v>93.652901143757902</v>
      </c>
      <c r="H67" s="189">
        <f t="shared" si="11"/>
        <v>99.102014029859291</v>
      </c>
      <c r="I67" s="189">
        <f t="shared" si="11"/>
        <v>96.930421671967977</v>
      </c>
      <c r="J67" s="189">
        <f t="shared" si="11"/>
        <v>92.549181707832304</v>
      </c>
      <c r="K67" s="189">
        <f t="shared" si="11"/>
        <v>87.541346749686895</v>
      </c>
      <c r="L67" s="189">
        <f t="shared" si="11"/>
        <v>85.113042658766844</v>
      </c>
      <c r="M67" s="189">
        <f t="shared" si="11"/>
        <v>73.29962382604964</v>
      </c>
      <c r="N67" s="189">
        <f t="shared" si="11"/>
        <v>83.223039133856929</v>
      </c>
      <c r="O67" s="189">
        <f t="shared" si="11"/>
        <v>80.139863518639245</v>
      </c>
      <c r="P67" s="189">
        <f t="shared" si="11"/>
        <v>0</v>
      </c>
    </row>
    <row r="68" spans="1:20" x14ac:dyDescent="0.2">
      <c r="A68" s="167" t="s">
        <v>262</v>
      </c>
      <c r="B68" s="189">
        <f>100*B10/$D$10</f>
        <v>99.859928321265926</v>
      </c>
      <c r="C68" s="189">
        <f t="shared" ref="C68:P68" si="12">100*C10/$D$10</f>
        <v>96.245282020701708</v>
      </c>
      <c r="D68" s="189">
        <f t="shared" si="12"/>
        <v>99.999999999999986</v>
      </c>
      <c r="E68" s="189">
        <f t="shared" si="12"/>
        <v>95.131159563733647</v>
      </c>
      <c r="F68" s="189">
        <f t="shared" si="12"/>
        <v>100.027949664993</v>
      </c>
      <c r="G68" s="189">
        <f t="shared" si="12"/>
        <v>104.64273130205498</v>
      </c>
      <c r="H68" s="189">
        <f t="shared" si="12"/>
        <v>102.87529771873214</v>
      </c>
      <c r="I68" s="189">
        <f t="shared" si="12"/>
        <v>102.89040128666201</v>
      </c>
      <c r="J68" s="189">
        <f t="shared" si="12"/>
        <v>98.713931777059841</v>
      </c>
      <c r="K68" s="189">
        <f t="shared" si="12"/>
        <v>100.12764008232803</v>
      </c>
      <c r="L68" s="189">
        <f t="shared" si="12"/>
        <v>95.187180408297522</v>
      </c>
      <c r="M68" s="189">
        <f t="shared" si="12"/>
        <v>94.355150093520223</v>
      </c>
      <c r="N68" s="189">
        <f t="shared" si="12"/>
        <v>95.56793370242562</v>
      </c>
      <c r="O68" s="189">
        <f t="shared" si="12"/>
        <v>80.116783266499155</v>
      </c>
      <c r="P68" s="189">
        <f t="shared" si="12"/>
        <v>0</v>
      </c>
      <c r="T68" s="359"/>
    </row>
    <row r="69" spans="1:20" x14ac:dyDescent="0.2">
      <c r="A69" s="167" t="s">
        <v>263</v>
      </c>
      <c r="B69" s="189">
        <f>100*B11/$D$11</f>
        <v>109.89100813924226</v>
      </c>
      <c r="C69" s="189">
        <f t="shared" ref="C69:P69" si="13">100*C11/$D$11</f>
        <v>110.90435753466609</v>
      </c>
      <c r="D69" s="189">
        <f t="shared" si="13"/>
        <v>100</v>
      </c>
      <c r="E69" s="189">
        <f t="shared" si="13"/>
        <v>97.915283086010092</v>
      </c>
      <c r="F69" s="189">
        <f t="shared" si="13"/>
        <v>96.600993507062086</v>
      </c>
      <c r="G69" s="189">
        <f t="shared" si="13"/>
        <v>93.722573734840239</v>
      </c>
      <c r="H69" s="189">
        <f t="shared" si="13"/>
        <v>93.821272310897115</v>
      </c>
      <c r="I69" s="189">
        <f t="shared" si="13"/>
        <v>92.127983101050475</v>
      </c>
      <c r="J69" s="189">
        <f t="shared" si="13"/>
        <v>90.825143862083124</v>
      </c>
      <c r="K69" s="189">
        <f t="shared" si="13"/>
        <v>88.98392324108687</v>
      </c>
      <c r="L69" s="189">
        <f t="shared" si="13"/>
        <v>86.329245826037393</v>
      </c>
      <c r="M69" s="189">
        <f t="shared" si="13"/>
        <v>87.616445371138155</v>
      </c>
      <c r="N69" s="189">
        <f t="shared" si="13"/>
        <v>90.332154628030537</v>
      </c>
      <c r="O69" s="189">
        <f t="shared" si="13"/>
        <v>89.866644390250869</v>
      </c>
      <c r="P69" s="189">
        <f t="shared" si="13"/>
        <v>0</v>
      </c>
      <c r="T69" s="360"/>
    </row>
    <row r="70" spans="1:20" x14ac:dyDescent="0.2">
      <c r="A70" s="285" t="s">
        <v>264</v>
      </c>
      <c r="B70" s="189">
        <f>100*B13/$D$13</f>
        <v>61.199600594661035</v>
      </c>
      <c r="C70" s="189">
        <f t="shared" ref="C70:P70" si="14">100*C13/$D$13</f>
        <v>88.754299215710077</v>
      </c>
      <c r="D70" s="189">
        <f t="shared" si="14"/>
        <v>100</v>
      </c>
      <c r="E70" s="189">
        <f t="shared" si="14"/>
        <v>105.98256544505503</v>
      </c>
      <c r="F70" s="189">
        <f t="shared" si="14"/>
        <v>104.75527462761828</v>
      </c>
      <c r="G70" s="189">
        <f t="shared" si="14"/>
        <v>108.99620850343017</v>
      </c>
      <c r="H70" s="189">
        <f t="shared" si="14"/>
        <v>111.92669801348588</v>
      </c>
      <c r="I70" s="189">
        <f t="shared" si="14"/>
        <v>108.75008559039227</v>
      </c>
      <c r="J70" s="189">
        <f t="shared" si="14"/>
        <v>99.387741071503783</v>
      </c>
      <c r="K70" s="189">
        <f t="shared" si="14"/>
        <v>96.453403055233807</v>
      </c>
      <c r="L70" s="189">
        <f t="shared" si="14"/>
        <v>103.46845793391772</v>
      </c>
      <c r="M70" s="189">
        <f t="shared" si="14"/>
        <v>108.04710935744953</v>
      </c>
      <c r="N70" s="189">
        <f t="shared" si="14"/>
        <v>111.89234287167227</v>
      </c>
      <c r="O70" s="189">
        <f t="shared" si="14"/>
        <v>89.990875144882907</v>
      </c>
      <c r="P70" s="189">
        <f t="shared" si="14"/>
        <v>0</v>
      </c>
      <c r="T70" s="361"/>
    </row>
    <row r="71" spans="1:20" x14ac:dyDescent="0.2">
      <c r="A71" s="285" t="s">
        <v>265</v>
      </c>
      <c r="B71" s="189">
        <f>100*B14/$D$14</f>
        <v>152.24985035958707</v>
      </c>
      <c r="C71" s="189">
        <f t="shared" ref="C71:P71" si="15">100*C14/$D$14</f>
        <v>106.82158384964497</v>
      </c>
      <c r="D71" s="189">
        <f t="shared" si="15"/>
        <v>100</v>
      </c>
      <c r="E71" s="189">
        <f t="shared" si="15"/>
        <v>140.85170483257525</v>
      </c>
      <c r="F71" s="189">
        <f t="shared" si="15"/>
        <v>94.710486155159813</v>
      </c>
      <c r="G71" s="189">
        <f t="shared" si="15"/>
        <v>106.57416763823601</v>
      </c>
      <c r="H71" s="189">
        <f t="shared" si="15"/>
        <v>79.775839136514463</v>
      </c>
      <c r="I71" s="189">
        <f t="shared" si="15"/>
        <v>83.555462201946057</v>
      </c>
      <c r="J71" s="189">
        <f t="shared" si="15"/>
        <v>75.000041144869172</v>
      </c>
      <c r="K71" s="189">
        <f t="shared" si="15"/>
        <v>63.485421522865387</v>
      </c>
      <c r="L71" s="189">
        <f t="shared" si="15"/>
        <v>61.549787741780236</v>
      </c>
      <c r="M71" s="189">
        <f t="shared" si="15"/>
        <v>73.678369164756404</v>
      </c>
      <c r="N71" s="189">
        <f t="shared" si="15"/>
        <v>76.117485504860369</v>
      </c>
      <c r="O71" s="189">
        <f t="shared" si="15"/>
        <v>78.558904378147474</v>
      </c>
      <c r="P71" s="189">
        <f t="shared" si="15"/>
        <v>0</v>
      </c>
      <c r="T71" s="361"/>
    </row>
    <row r="72" spans="1:20" x14ac:dyDescent="0.2">
      <c r="A72" s="296" t="s">
        <v>276</v>
      </c>
      <c r="B72" s="189">
        <f>100*D55/$F$55</f>
        <v>82.938264170652914</v>
      </c>
      <c r="C72" s="189">
        <f t="shared" ref="C72:M72" si="16">100*E55/$F$55</f>
        <v>97.238099734994734</v>
      </c>
      <c r="D72" s="189">
        <f t="shared" si="16"/>
        <v>100</v>
      </c>
      <c r="E72" s="189">
        <f t="shared" si="16"/>
        <v>101.09966942503073</v>
      </c>
      <c r="F72" s="189">
        <f t="shared" si="16"/>
        <v>102.12335918612114</v>
      </c>
      <c r="G72" s="189">
        <f t="shared" si="16"/>
        <v>104.89495178720435</v>
      </c>
      <c r="H72" s="189">
        <f t="shared" si="16"/>
        <v>106.39113636540898</v>
      </c>
      <c r="I72" s="189">
        <f t="shared" si="16"/>
        <v>107.44083347774304</v>
      </c>
      <c r="J72" s="189">
        <f t="shared" si="16"/>
        <v>106.65473979267922</v>
      </c>
      <c r="K72" s="189">
        <f t="shared" si="16"/>
        <v>109.19366690031862</v>
      </c>
      <c r="L72" s="189">
        <f t="shared" si="16"/>
        <v>112.34130454948713</v>
      </c>
      <c r="M72" s="189">
        <f t="shared" si="16"/>
        <v>94.956792819497721</v>
      </c>
      <c r="N72" s="189">
        <f>100*Q55/$F$55</f>
        <v>116.71149357924446</v>
      </c>
      <c r="O72" s="189">
        <f>100*R55/$F$55</f>
        <v>116.9241583709908</v>
      </c>
      <c r="P72" s="189">
        <f>100*S55/$F$55</f>
        <v>0</v>
      </c>
      <c r="T72" s="359"/>
    </row>
    <row r="73" spans="1:20" x14ac:dyDescent="0.2">
      <c r="A73" s="285" t="s">
        <v>277</v>
      </c>
      <c r="B73" s="189">
        <f>100*D63/$F$63</f>
        <v>96.46588372954696</v>
      </c>
      <c r="C73" s="189">
        <f t="shared" ref="C73:M73" si="17">100*E63/$F$63</f>
        <v>104.57209746374781</v>
      </c>
      <c r="D73" s="189">
        <f t="shared" si="17"/>
        <v>100</v>
      </c>
      <c r="E73" s="189">
        <f t="shared" si="17"/>
        <v>98.917643906189511</v>
      </c>
      <c r="F73" s="189">
        <f t="shared" si="17"/>
        <v>97.852432518105402</v>
      </c>
      <c r="G73" s="189">
        <f t="shared" si="17"/>
        <v>97.915273105245831</v>
      </c>
      <c r="H73" s="189">
        <f t="shared" si="17"/>
        <v>97.691835511330069</v>
      </c>
      <c r="I73" s="189">
        <f t="shared" si="17"/>
        <v>96.143960443229318</v>
      </c>
      <c r="J73" s="189">
        <f t="shared" si="17"/>
        <v>96.762592593950586</v>
      </c>
      <c r="K73" s="189">
        <f t="shared" si="17"/>
        <v>96.269227713588606</v>
      </c>
      <c r="L73" s="189">
        <f t="shared" si="17"/>
        <v>95.420563170194143</v>
      </c>
      <c r="M73" s="189">
        <f t="shared" si="17"/>
        <v>93.886386095869753</v>
      </c>
      <c r="N73" s="189">
        <f>100*Q63/$F$63</f>
        <v>90.095939123687145</v>
      </c>
      <c r="O73" s="189">
        <f>100*R63/$F$63</f>
        <v>90.101514173425116</v>
      </c>
      <c r="P73" s="189">
        <f>100*S63/$F$63</f>
        <v>0</v>
      </c>
    </row>
    <row r="75" spans="1:20" x14ac:dyDescent="0.2">
      <c r="A75" s="277"/>
      <c r="B75" s="277"/>
      <c r="C75" s="277"/>
      <c r="D75" s="277"/>
      <c r="E75" s="277"/>
      <c r="F75" s="277"/>
      <c r="G75" s="277"/>
      <c r="H75" s="277"/>
      <c r="I75" s="277"/>
      <c r="J75" s="277"/>
      <c r="K75" s="277"/>
      <c r="L75" s="277"/>
      <c r="M75" s="277"/>
      <c r="N75" s="277"/>
      <c r="O75" s="277"/>
      <c r="P75" s="277"/>
      <c r="Q75" s="277"/>
      <c r="R75" s="277"/>
    </row>
    <row r="76" spans="1:20" x14ac:dyDescent="0.2">
      <c r="A76" s="277"/>
      <c r="B76" s="277"/>
      <c r="C76" s="277"/>
      <c r="D76" s="277"/>
      <c r="E76" s="277"/>
      <c r="F76" s="277"/>
      <c r="G76" s="277"/>
      <c r="H76" s="277"/>
      <c r="I76" s="277"/>
      <c r="J76" s="277"/>
      <c r="K76" s="277"/>
      <c r="L76" s="277"/>
      <c r="M76" s="277"/>
      <c r="N76" s="277"/>
      <c r="O76" s="277"/>
      <c r="P76" s="277"/>
      <c r="Q76" s="277"/>
      <c r="R76" s="277"/>
    </row>
    <row r="77" spans="1:20" x14ac:dyDescent="0.2">
      <c r="A77" s="277"/>
      <c r="B77" s="277"/>
      <c r="C77" s="277"/>
      <c r="D77" s="277"/>
      <c r="E77" s="277"/>
      <c r="F77" s="277"/>
      <c r="G77" s="277"/>
      <c r="H77" s="277"/>
      <c r="I77" s="277"/>
      <c r="J77" s="277"/>
      <c r="K77" s="277"/>
      <c r="L77" s="277"/>
      <c r="M77" s="277"/>
      <c r="N77" s="277"/>
      <c r="O77" s="277"/>
      <c r="P77" s="277"/>
      <c r="Q77" s="277"/>
      <c r="R77" s="277"/>
      <c r="S77" s="325"/>
    </row>
    <row r="78" spans="1:20" x14ac:dyDescent="0.2">
      <c r="A78" s="277"/>
      <c r="B78" s="277"/>
      <c r="C78" s="277"/>
      <c r="D78" s="277"/>
      <c r="E78" s="277"/>
      <c r="F78" s="277"/>
      <c r="G78" s="277"/>
      <c r="H78" s="277"/>
      <c r="I78" s="277"/>
      <c r="J78" s="277"/>
      <c r="K78" s="277"/>
      <c r="L78" s="277"/>
      <c r="M78" s="277"/>
      <c r="N78" s="277"/>
      <c r="O78" s="277"/>
      <c r="P78" s="277"/>
      <c r="Q78" s="277"/>
      <c r="R78" s="277"/>
    </row>
    <row r="79" spans="1:20" x14ac:dyDescent="0.2">
      <c r="A79" s="277"/>
      <c r="B79" s="277"/>
      <c r="C79" s="277"/>
      <c r="D79" s="277"/>
      <c r="E79" s="277"/>
      <c r="F79" s="277"/>
      <c r="G79" s="277"/>
      <c r="H79" s="277"/>
      <c r="I79" s="277"/>
      <c r="J79" s="277"/>
      <c r="K79" s="277"/>
      <c r="L79" s="277"/>
      <c r="M79" s="277"/>
      <c r="N79" s="277"/>
      <c r="O79" s="277"/>
      <c r="P79" s="277"/>
      <c r="Q79" s="277"/>
      <c r="R79" s="277"/>
    </row>
    <row r="80" spans="1:20" x14ac:dyDescent="0.2">
      <c r="A80" s="277"/>
      <c r="B80" s="277"/>
      <c r="C80" s="277"/>
      <c r="D80" s="277"/>
      <c r="E80" s="277"/>
      <c r="F80" s="277"/>
      <c r="G80" s="277"/>
      <c r="H80" s="277"/>
      <c r="I80" s="277"/>
      <c r="J80" s="277"/>
      <c r="K80" s="277"/>
      <c r="L80" s="277"/>
      <c r="M80" s="277"/>
      <c r="N80" s="277"/>
      <c r="O80" s="277"/>
      <c r="P80" s="277"/>
      <c r="Q80" s="277"/>
      <c r="R80" s="277"/>
    </row>
    <row r="81" spans="1:18" x14ac:dyDescent="0.2">
      <c r="A81" s="277"/>
      <c r="B81" s="277"/>
      <c r="C81" s="277"/>
      <c r="D81" s="277"/>
      <c r="E81" s="277"/>
      <c r="F81" s="277"/>
      <c r="G81" s="277"/>
      <c r="H81" s="277"/>
      <c r="I81" s="277"/>
      <c r="J81" s="277"/>
      <c r="K81" s="277"/>
      <c r="L81" s="277"/>
      <c r="M81" s="277"/>
      <c r="N81" s="277"/>
      <c r="O81" s="277"/>
      <c r="P81" s="277"/>
      <c r="Q81" s="277"/>
      <c r="R81" s="277"/>
    </row>
    <row r="82" spans="1:18" x14ac:dyDescent="0.2">
      <c r="A82" s="277"/>
      <c r="B82" s="277"/>
      <c r="C82" s="277"/>
      <c r="D82" s="277"/>
      <c r="E82" s="277"/>
      <c r="F82" s="277"/>
      <c r="G82" s="277"/>
      <c r="H82" s="277"/>
      <c r="I82" s="277"/>
      <c r="J82" s="277"/>
      <c r="K82" s="277"/>
      <c r="L82" s="277"/>
      <c r="M82" s="277"/>
      <c r="N82" s="277"/>
      <c r="O82" s="277"/>
      <c r="P82" s="277"/>
      <c r="Q82" s="277"/>
      <c r="R82" s="277"/>
    </row>
  </sheetData>
  <mergeCells count="8">
    <mergeCell ref="A40:E40"/>
    <mergeCell ref="A41:E41"/>
    <mergeCell ref="A1:K1"/>
    <mergeCell ref="A4:E4"/>
    <mergeCell ref="A5:E5"/>
    <mergeCell ref="G35:K35"/>
    <mergeCell ref="A38:R38"/>
    <mergeCell ref="A39:R39"/>
  </mergeCells>
  <hyperlinks>
    <hyperlink ref="A6" r:id="rId1"/>
  </hyperlinks>
  <pageMargins left="0.75" right="0.75" top="1" bottom="1" header="0.5" footer="0.5"/>
  <pageSetup paperSize="9" orientation="portrait" horizontalDpi="300" verticalDpi="300"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66"/>
  <sheetViews>
    <sheetView zoomScale="80" workbookViewId="0">
      <selection activeCell="I42" sqref="I42"/>
    </sheetView>
  </sheetViews>
  <sheetFormatPr defaultColWidth="9.140625" defaultRowHeight="12.75" x14ac:dyDescent="0.2"/>
  <cols>
    <col min="1" max="2" width="9.140625" style="132"/>
    <col min="3" max="3" width="13.28515625" style="132" customWidth="1"/>
    <col min="4" max="6" width="9.140625" style="132"/>
    <col min="7" max="7" width="15.28515625" style="132" customWidth="1"/>
    <col min="8" max="8" width="17" style="132" bestFit="1" customWidth="1"/>
    <col min="9" max="10" width="9.140625" style="132"/>
    <col min="11" max="11" width="14.140625" style="132" customWidth="1"/>
    <col min="12" max="16384" width="9.140625" style="132"/>
  </cols>
  <sheetData>
    <row r="1" spans="1:22" x14ac:dyDescent="0.2">
      <c r="A1" s="583" t="s">
        <v>278</v>
      </c>
      <c r="B1" s="583"/>
      <c r="C1" s="583"/>
      <c r="D1" s="583"/>
      <c r="E1" s="583"/>
      <c r="F1" s="583"/>
      <c r="G1" s="583"/>
      <c r="H1" s="583"/>
      <c r="I1" s="583"/>
      <c r="J1" s="583"/>
      <c r="K1" s="583"/>
      <c r="L1" s="583"/>
      <c r="M1" s="583"/>
      <c r="N1" s="583"/>
    </row>
    <row r="2" spans="1:22" x14ac:dyDescent="0.2">
      <c r="A2" s="583" t="s">
        <v>279</v>
      </c>
      <c r="B2" s="583"/>
      <c r="C2" s="583"/>
      <c r="D2" s="583"/>
      <c r="E2" s="583"/>
      <c r="F2" s="583"/>
      <c r="G2" s="583"/>
      <c r="H2" s="583"/>
      <c r="I2" s="583"/>
      <c r="J2" s="583"/>
      <c r="K2" s="583"/>
      <c r="L2" s="583"/>
      <c r="M2" s="583"/>
      <c r="N2" s="583"/>
    </row>
    <row r="3" spans="1:22" ht="13.5" x14ac:dyDescent="0.25">
      <c r="A3" s="584" t="s">
        <v>280</v>
      </c>
      <c r="B3" s="584"/>
      <c r="C3" s="584"/>
      <c r="D3" s="585"/>
      <c r="E3" s="525"/>
      <c r="F3" s="584" t="s">
        <v>281</v>
      </c>
      <c r="G3" s="584"/>
      <c r="H3" s="584"/>
      <c r="I3" s="525"/>
      <c r="J3" s="584" t="s">
        <v>282</v>
      </c>
      <c r="K3" s="584"/>
      <c r="L3" s="584"/>
      <c r="M3" s="525"/>
      <c r="N3" s="525"/>
    </row>
    <row r="4" spans="1:22" x14ac:dyDescent="0.2">
      <c r="A4" s="362"/>
      <c r="B4" s="362" t="s">
        <v>181</v>
      </c>
      <c r="C4" s="362" t="s">
        <v>183</v>
      </c>
      <c r="D4" s="362" t="s">
        <v>182</v>
      </c>
      <c r="E4" s="363"/>
      <c r="F4" s="362" t="s">
        <v>181</v>
      </c>
      <c r="G4" s="362" t="s">
        <v>183</v>
      </c>
      <c r="H4" s="362" t="s">
        <v>182</v>
      </c>
      <c r="I4" s="363"/>
      <c r="J4" s="362" t="s">
        <v>181</v>
      </c>
      <c r="K4" s="362" t="s">
        <v>183</v>
      </c>
      <c r="L4" s="362" t="s">
        <v>182</v>
      </c>
      <c r="M4" s="364"/>
      <c r="N4" s="364"/>
    </row>
    <row r="5" spans="1:22" x14ac:dyDescent="0.2">
      <c r="A5" s="365">
        <v>1990</v>
      </c>
      <c r="B5" s="366">
        <v>3875.1156000000001</v>
      </c>
      <c r="C5" s="366">
        <v>154.99923773119741</v>
      </c>
      <c r="D5" s="366">
        <v>73.336829988325604</v>
      </c>
      <c r="E5" s="367"/>
      <c r="F5" s="368">
        <f t="shared" ref="F5:H5" si="0">B5/(1000*J5)</f>
        <v>0.17783562038989989</v>
      </c>
      <c r="G5" s="368">
        <f t="shared" si="0"/>
        <v>5.69047509757643E-2</v>
      </c>
      <c r="H5" s="368">
        <f t="shared" si="0"/>
        <v>2.0911556882898665E-2</v>
      </c>
      <c r="I5" s="367"/>
      <c r="J5" s="369">
        <v>21.790435411667872</v>
      </c>
      <c r="K5" s="368">
        <v>2.7238365</v>
      </c>
      <c r="L5" s="368">
        <v>3.5069999999999997</v>
      </c>
    </row>
    <row r="6" spans="1:22" x14ac:dyDescent="0.2">
      <c r="A6" s="365" t="s">
        <v>283</v>
      </c>
      <c r="B6" s="366"/>
      <c r="C6" s="366"/>
      <c r="D6" s="366"/>
      <c r="E6" s="367"/>
      <c r="F6" s="368">
        <f>(F5+F7)/2</f>
        <v>0.18322187364158476</v>
      </c>
      <c r="G6" s="368">
        <f t="shared" ref="G6:H6" si="1">(G5+G7)/2</f>
        <v>5.6463885892034743E-2</v>
      </c>
      <c r="H6" s="368">
        <f t="shared" si="1"/>
        <v>1.910834904803288E-2</v>
      </c>
      <c r="I6" s="367"/>
      <c r="J6" s="369"/>
      <c r="K6" s="368"/>
      <c r="L6" s="368"/>
    </row>
    <row r="7" spans="1:22" x14ac:dyDescent="0.2">
      <c r="A7" s="365">
        <v>1995</v>
      </c>
      <c r="B7" s="366">
        <v>4617.6289850000003</v>
      </c>
      <c r="C7" s="366">
        <v>162.56373882618618</v>
      </c>
      <c r="D7" s="366">
        <v>56.120572954300897</v>
      </c>
      <c r="E7" s="367"/>
      <c r="F7" s="368">
        <f t="shared" ref="F7:H21" si="2">B7/(1000*J7)</f>
        <v>0.18860812689326967</v>
      </c>
      <c r="G7" s="368">
        <f t="shared" si="2"/>
        <v>5.6023020808305179E-2</v>
      </c>
      <c r="H7" s="368">
        <f t="shared" si="2"/>
        <v>1.7305141213167098E-2</v>
      </c>
      <c r="I7" s="367"/>
      <c r="J7" s="369">
        <v>24.482661808168228</v>
      </c>
      <c r="K7" s="368">
        <v>2.9017310470000002</v>
      </c>
      <c r="L7" s="368">
        <v>3.2429999999999999</v>
      </c>
    </row>
    <row r="8" spans="1:22" x14ac:dyDescent="0.2">
      <c r="A8" s="365" t="s">
        <v>283</v>
      </c>
      <c r="B8" s="366"/>
      <c r="C8" s="366"/>
      <c r="D8" s="366"/>
      <c r="E8" s="367"/>
      <c r="F8" s="368">
        <f>(F7+F9)/2</f>
        <v>0.17823295606492459</v>
      </c>
      <c r="G8" s="368">
        <f t="shared" ref="G8:H8" si="3">(G7+G9)/2</f>
        <v>5.5352439316688248E-2</v>
      </c>
      <c r="H8" s="368">
        <f t="shared" si="3"/>
        <v>1.6169016317978159E-2</v>
      </c>
      <c r="I8" s="367"/>
      <c r="J8" s="369"/>
      <c r="K8" s="368"/>
      <c r="L8" s="368"/>
      <c r="Q8" s="189"/>
      <c r="R8" s="189"/>
      <c r="S8" s="189"/>
      <c r="T8" s="189"/>
      <c r="U8" s="189"/>
      <c r="V8" s="189"/>
    </row>
    <row r="9" spans="1:22" x14ac:dyDescent="0.2">
      <c r="A9" s="365">
        <v>2000</v>
      </c>
      <c r="B9" s="366">
        <v>4693.4715329999999</v>
      </c>
      <c r="C9" s="366">
        <v>221.77458406131913</v>
      </c>
      <c r="D9" s="366">
        <v>54.404034059074199</v>
      </c>
      <c r="E9" s="367"/>
      <c r="F9" s="368">
        <f t="shared" si="2"/>
        <v>0.16785778523657952</v>
      </c>
      <c r="G9" s="368">
        <f t="shared" si="2"/>
        <v>5.4681857825071317E-2</v>
      </c>
      <c r="H9" s="368">
        <f t="shared" si="2"/>
        <v>1.5032891422789223E-2</v>
      </c>
      <c r="I9" s="367"/>
      <c r="J9" s="369">
        <v>27.960999999999999</v>
      </c>
      <c r="K9" s="368">
        <v>4.0557251139999995</v>
      </c>
      <c r="L9" s="368">
        <v>3.6190000000000002</v>
      </c>
      <c r="Q9" s="189"/>
      <c r="R9" s="189"/>
      <c r="S9" s="189"/>
      <c r="T9" s="189"/>
      <c r="U9" s="189"/>
      <c r="V9" s="189"/>
    </row>
    <row r="10" spans="1:22" x14ac:dyDescent="0.2">
      <c r="A10" s="365">
        <v>2001</v>
      </c>
      <c r="B10" s="366">
        <v>4747.7227273999997</v>
      </c>
      <c r="C10" s="366">
        <v>230.30595867895698</v>
      </c>
      <c r="D10" s="366">
        <v>46.099849223953598</v>
      </c>
      <c r="E10" s="367"/>
      <c r="F10" s="368">
        <f t="shared" si="2"/>
        <v>0.16181740720518062</v>
      </c>
      <c r="G10" s="368">
        <f t="shared" si="2"/>
        <v>5.4596134784686966E-2</v>
      </c>
      <c r="H10" s="368">
        <f t="shared" si="2"/>
        <v>1.3906440188221297E-2</v>
      </c>
      <c r="I10" s="367"/>
      <c r="J10" s="369">
        <v>29.34</v>
      </c>
      <c r="K10" s="368">
        <v>4.2183564749999993</v>
      </c>
      <c r="L10" s="368">
        <v>3.3149999999999999</v>
      </c>
      <c r="Q10" s="189"/>
      <c r="R10" s="370"/>
      <c r="S10" s="370"/>
      <c r="T10" s="370"/>
      <c r="U10" s="189"/>
      <c r="V10" s="189"/>
    </row>
    <row r="11" spans="1:22" x14ac:dyDescent="0.2">
      <c r="A11" s="365">
        <v>2002</v>
      </c>
      <c r="B11" s="366">
        <v>4796.3769984999999</v>
      </c>
      <c r="C11" s="366">
        <v>238.0948938988515</v>
      </c>
      <c r="D11" s="366">
        <v>42.764899236500398</v>
      </c>
      <c r="E11" s="367"/>
      <c r="F11" s="368">
        <f t="shared" si="2"/>
        <v>0.15439810070819249</v>
      </c>
      <c r="G11" s="368">
        <f t="shared" si="2"/>
        <v>5.4066088902109254E-2</v>
      </c>
      <c r="H11" s="368">
        <f t="shared" si="2"/>
        <v>1.2644854889562507E-2</v>
      </c>
      <c r="I11" s="367"/>
      <c r="J11" s="369">
        <v>31.065000000000001</v>
      </c>
      <c r="K11" s="368">
        <v>4.4037750600000001</v>
      </c>
      <c r="L11" s="368">
        <v>3.3820000000000001</v>
      </c>
      <c r="Q11" s="189"/>
      <c r="R11" s="189"/>
      <c r="S11" s="189"/>
      <c r="T11" s="189"/>
      <c r="U11" s="189"/>
      <c r="V11" s="189"/>
    </row>
    <row r="12" spans="1:22" x14ac:dyDescent="0.2">
      <c r="A12" s="365">
        <v>2003</v>
      </c>
      <c r="B12" s="366">
        <v>4930.9273309</v>
      </c>
      <c r="C12" s="366">
        <v>242.0039042282836</v>
      </c>
      <c r="D12" s="366">
        <v>45.785929791853597</v>
      </c>
      <c r="E12" s="367"/>
      <c r="F12" s="368">
        <f t="shared" si="2"/>
        <v>0.15643804983819798</v>
      </c>
      <c r="G12" s="368">
        <f t="shared" si="2"/>
        <v>5.3726551761298258E-2</v>
      </c>
      <c r="H12" s="368">
        <f t="shared" si="2"/>
        <v>1.3141770893184156E-2</v>
      </c>
      <c r="I12" s="367"/>
      <c r="J12" s="369">
        <v>31.52</v>
      </c>
      <c r="K12" s="368">
        <v>4.5043632300000001</v>
      </c>
      <c r="L12" s="368">
        <v>3.484</v>
      </c>
      <c r="Q12" s="189"/>
      <c r="R12" s="189"/>
      <c r="S12" s="189"/>
      <c r="T12" s="189"/>
      <c r="U12" s="189"/>
      <c r="V12" s="189"/>
    </row>
    <row r="13" spans="1:22" x14ac:dyDescent="0.2">
      <c r="A13" s="365">
        <v>2004</v>
      </c>
      <c r="B13" s="366">
        <v>4997.1941841000007</v>
      </c>
      <c r="C13" s="366">
        <v>250.25478129229086</v>
      </c>
      <c r="D13" s="366">
        <v>45.073277860404403</v>
      </c>
      <c r="E13" s="367"/>
      <c r="F13" s="368">
        <f t="shared" si="2"/>
        <v>0.15185347587516715</v>
      </c>
      <c r="G13" s="368">
        <f t="shared" si="2"/>
        <v>5.3384383449342571E-2</v>
      </c>
      <c r="H13" s="368">
        <f t="shared" si="2"/>
        <v>1.2754181624336277E-2</v>
      </c>
      <c r="I13" s="367"/>
      <c r="J13" s="369">
        <v>32.908000000000001</v>
      </c>
      <c r="K13" s="368">
        <v>4.6877900449999999</v>
      </c>
      <c r="L13" s="368">
        <v>3.5339999999999998</v>
      </c>
      <c r="Q13" s="189"/>
      <c r="R13" s="189"/>
      <c r="S13" s="189"/>
      <c r="T13" s="189"/>
      <c r="U13" s="189"/>
      <c r="V13" s="189"/>
    </row>
    <row r="14" spans="1:22" x14ac:dyDescent="0.2">
      <c r="A14" s="365">
        <v>2005</v>
      </c>
      <c r="B14" s="366">
        <v>5053.5753862000001</v>
      </c>
      <c r="C14" s="366">
        <v>243.05998395968271</v>
      </c>
      <c r="D14" s="366">
        <v>49.907500207570898</v>
      </c>
      <c r="E14" s="367"/>
      <c r="F14" s="368">
        <f t="shared" si="2"/>
        <v>0.14718865807071707</v>
      </c>
      <c r="G14" s="368">
        <f t="shared" si="2"/>
        <v>5.3204199498865068E-2</v>
      </c>
      <c r="H14" s="368">
        <f t="shared" si="2"/>
        <v>1.2663664097328317E-2</v>
      </c>
      <c r="I14" s="367"/>
      <c r="J14" s="369">
        <v>34.334000000000003</v>
      </c>
      <c r="K14" s="368">
        <v>4.5684360679999996</v>
      </c>
      <c r="L14" s="368">
        <v>3.9409999999999998</v>
      </c>
      <c r="Q14" s="189"/>
      <c r="R14" s="189"/>
      <c r="S14" s="189"/>
      <c r="T14" s="189"/>
      <c r="U14" s="189"/>
      <c r="V14" s="189"/>
    </row>
    <row r="15" spans="1:22" x14ac:dyDescent="0.2">
      <c r="A15" s="365">
        <v>2006</v>
      </c>
      <c r="B15" s="366">
        <v>5002.7208806000008</v>
      </c>
      <c r="C15" s="366">
        <v>235.23338995318858</v>
      </c>
      <c r="D15" s="366">
        <v>65.390017534266605</v>
      </c>
      <c r="E15" s="367"/>
      <c r="F15" s="368">
        <f t="shared" si="2"/>
        <v>0.1333205649877412</v>
      </c>
      <c r="G15" s="368">
        <f t="shared" si="2"/>
        <v>5.1699830956250352E-2</v>
      </c>
      <c r="H15" s="368">
        <f t="shared" si="2"/>
        <v>1.6105915648834141E-2</v>
      </c>
      <c r="I15" s="367"/>
      <c r="J15" s="369">
        <v>37.524000000000001</v>
      </c>
      <c r="K15" s="368">
        <v>4.5499837349999996</v>
      </c>
      <c r="L15" s="368">
        <v>4.0599999999999996</v>
      </c>
      <c r="Q15" s="189"/>
      <c r="R15" s="189"/>
      <c r="S15" s="189"/>
      <c r="T15" s="189"/>
      <c r="U15" s="189"/>
      <c r="V15" s="189"/>
    </row>
    <row r="16" spans="1:22" x14ac:dyDescent="0.2">
      <c r="A16" s="365">
        <v>2007</v>
      </c>
      <c r="B16" s="366">
        <v>5095.8679984</v>
      </c>
      <c r="C16" s="366">
        <v>238.08834744080252</v>
      </c>
      <c r="D16" s="366">
        <v>75.0083308662321</v>
      </c>
      <c r="E16" s="367"/>
      <c r="F16" s="368">
        <f t="shared" si="2"/>
        <v>0.11949228528818646</v>
      </c>
      <c r="G16" s="368">
        <f t="shared" si="2"/>
        <v>5.1787986654981841E-2</v>
      </c>
      <c r="H16" s="368">
        <f t="shared" si="2"/>
        <v>2.0272521855738405E-2</v>
      </c>
      <c r="I16" s="367"/>
      <c r="J16" s="369">
        <v>42.646000000000001</v>
      </c>
      <c r="K16" s="368">
        <v>4.5973663550000001</v>
      </c>
      <c r="L16" s="368">
        <v>3.7</v>
      </c>
      <c r="Q16" s="189"/>
      <c r="R16" s="189"/>
      <c r="S16" s="189"/>
      <c r="T16" s="189"/>
      <c r="U16" s="189"/>
      <c r="V16" s="189"/>
    </row>
    <row r="17" spans="1:24" x14ac:dyDescent="0.2">
      <c r="A17" s="365">
        <v>2008</v>
      </c>
      <c r="B17" s="366">
        <v>5260.0715782999996</v>
      </c>
      <c r="C17" s="366">
        <v>235.36893349106924</v>
      </c>
      <c r="D17" s="366">
        <v>69.603764929381597</v>
      </c>
      <c r="E17" s="367"/>
      <c r="F17" s="368">
        <f t="shared" si="2"/>
        <v>0.13110846406530408</v>
      </c>
      <c r="G17" s="368">
        <f t="shared" si="2"/>
        <v>5.1342494911809991E-2</v>
      </c>
      <c r="H17" s="368">
        <f t="shared" si="2"/>
        <v>1.906952463818674E-2</v>
      </c>
      <c r="I17" s="367"/>
      <c r="J17" s="369">
        <v>40.119999999999997</v>
      </c>
      <c r="K17" s="368">
        <v>4.5842909250000003</v>
      </c>
      <c r="L17" s="368">
        <v>3.65</v>
      </c>
      <c r="Q17" s="189"/>
      <c r="R17" s="189"/>
      <c r="S17" s="189"/>
      <c r="T17" s="189"/>
      <c r="U17" s="189"/>
      <c r="V17" s="189"/>
    </row>
    <row r="18" spans="1:24" x14ac:dyDescent="0.2">
      <c r="A18" s="365">
        <v>2009</v>
      </c>
      <c r="B18" s="366">
        <v>4447.8581448999994</v>
      </c>
      <c r="C18" s="366">
        <v>198.10783626433815</v>
      </c>
      <c r="D18" s="366">
        <v>48.865481038994197</v>
      </c>
      <c r="E18" s="367"/>
      <c r="F18" s="368">
        <f t="shared" si="2"/>
        <v>0.12249340819310951</v>
      </c>
      <c r="G18" s="368">
        <f t="shared" si="2"/>
        <v>5.115552571594497E-2</v>
      </c>
      <c r="H18" s="368">
        <f t="shared" si="2"/>
        <v>1.7145782820699718E-2</v>
      </c>
      <c r="I18" s="367"/>
      <c r="J18" s="369">
        <v>36.311</v>
      </c>
      <c r="K18" s="368">
        <v>3.8726576160000001</v>
      </c>
      <c r="L18" s="368">
        <v>2.85</v>
      </c>
      <c r="Q18" s="189"/>
      <c r="R18" s="189"/>
      <c r="S18" s="189"/>
      <c r="T18" s="189"/>
      <c r="U18" s="189"/>
      <c r="V18" s="189"/>
    </row>
    <row r="19" spans="1:24" x14ac:dyDescent="0.2">
      <c r="A19" s="365">
        <v>2010</v>
      </c>
      <c r="B19" s="366">
        <v>5535.9451088300002</v>
      </c>
      <c r="C19" s="366">
        <v>217.67913064720199</v>
      </c>
      <c r="D19" s="366">
        <v>48.076288597939403</v>
      </c>
      <c r="E19" s="367"/>
      <c r="F19" s="368">
        <f t="shared" si="2"/>
        <v>0.14281518739081084</v>
      </c>
      <c r="G19" s="368">
        <f t="shared" si="2"/>
        <v>4.9282121495857367E-2</v>
      </c>
      <c r="H19" s="368">
        <f t="shared" si="2"/>
        <v>1.7571943598696266E-2</v>
      </c>
      <c r="I19" s="367"/>
      <c r="J19" s="371">
        <v>38.762999999999998</v>
      </c>
      <c r="K19" s="368">
        <v>4.4169999999999998</v>
      </c>
      <c r="L19" s="368">
        <v>2.7359687519999998</v>
      </c>
      <c r="Q19" s="189"/>
      <c r="R19" s="189"/>
      <c r="S19" s="189"/>
      <c r="T19" s="189"/>
      <c r="U19" s="189"/>
      <c r="V19" s="189"/>
    </row>
    <row r="20" spans="1:24" x14ac:dyDescent="0.2">
      <c r="A20" s="365">
        <v>2011</v>
      </c>
      <c r="B20" s="366">
        <v>5535.9451088300002</v>
      </c>
      <c r="C20" s="366">
        <v>229.552702406024</v>
      </c>
      <c r="D20" s="366">
        <v>46.621547060935796</v>
      </c>
      <c r="E20" s="367"/>
      <c r="F20" s="368">
        <f t="shared" si="2"/>
        <v>0.15405869396198588</v>
      </c>
      <c r="G20" s="368">
        <f t="shared" si="2"/>
        <v>5.1057095730877224E-2</v>
      </c>
      <c r="H20" s="368">
        <f t="shared" si="2"/>
        <v>1.6543399739975553E-2</v>
      </c>
      <c r="I20" s="367"/>
      <c r="J20" s="372">
        <v>35.933999999999997</v>
      </c>
      <c r="K20" s="372">
        <v>4.4960000000000004</v>
      </c>
      <c r="L20" s="372">
        <v>2.8181357999999999</v>
      </c>
      <c r="Q20" s="189"/>
      <c r="R20" s="189"/>
      <c r="S20" s="189"/>
      <c r="T20" s="189"/>
      <c r="U20" s="189"/>
      <c r="V20" s="189"/>
    </row>
    <row r="21" spans="1:24" x14ac:dyDescent="0.2">
      <c r="A21" s="638">
        <v>2012</v>
      </c>
      <c r="B21" s="366"/>
      <c r="C21" s="366"/>
      <c r="D21" s="366"/>
      <c r="E21" s="367"/>
      <c r="F21" s="368" t="e">
        <f t="shared" si="2"/>
        <v>#DIV/0!</v>
      </c>
      <c r="G21" s="368" t="e">
        <f t="shared" si="2"/>
        <v>#DIV/0!</v>
      </c>
      <c r="H21" s="368" t="e">
        <f t="shared" si="2"/>
        <v>#DIV/0!</v>
      </c>
      <c r="I21" s="367"/>
      <c r="J21" s="372"/>
      <c r="K21" s="372"/>
      <c r="L21" s="372"/>
      <c r="Q21" s="189"/>
      <c r="R21" s="189"/>
      <c r="S21" s="189"/>
      <c r="T21" s="189"/>
      <c r="U21" s="189"/>
      <c r="V21" s="189"/>
    </row>
    <row r="22" spans="1:24" x14ac:dyDescent="0.2">
      <c r="A22" s="373"/>
      <c r="B22" s="374"/>
      <c r="C22" s="374"/>
      <c r="D22" s="374"/>
      <c r="Q22" s="189"/>
      <c r="R22" s="189"/>
      <c r="S22" s="189"/>
      <c r="T22" s="189"/>
      <c r="U22" s="189"/>
      <c r="V22" s="189"/>
    </row>
    <row r="23" spans="1:24" x14ac:dyDescent="0.2">
      <c r="A23" s="373"/>
      <c r="B23" s="374"/>
      <c r="C23" s="375" t="s">
        <v>284</v>
      </c>
      <c r="D23" s="374"/>
      <c r="Q23" s="189"/>
      <c r="R23" s="189"/>
      <c r="S23" s="189"/>
      <c r="T23" s="189"/>
      <c r="U23" s="189"/>
      <c r="V23" s="189"/>
    </row>
    <row r="24" spans="1:24" x14ac:dyDescent="0.2">
      <c r="A24" s="376"/>
      <c r="B24" s="376"/>
      <c r="C24" s="377" t="s">
        <v>285</v>
      </c>
      <c r="D24" s="376"/>
      <c r="Q24" s="189"/>
      <c r="R24" s="189"/>
      <c r="S24" s="189"/>
      <c r="T24" s="189"/>
      <c r="U24" s="189"/>
      <c r="V24" s="189"/>
    </row>
    <row r="25" spans="1:24" x14ac:dyDescent="0.2">
      <c r="A25" s="376"/>
      <c r="B25" s="376"/>
      <c r="C25" s="377" t="s">
        <v>286</v>
      </c>
      <c r="D25" s="376"/>
      <c r="Q25" s="189"/>
      <c r="R25" s="189"/>
      <c r="S25" s="189"/>
      <c r="T25" s="189"/>
      <c r="U25" s="189"/>
      <c r="V25" s="189"/>
    </row>
    <row r="26" spans="1:24" x14ac:dyDescent="0.2">
      <c r="N26" s="188"/>
      <c r="O26" s="354"/>
      <c r="Q26" s="189"/>
      <c r="R26" s="189"/>
      <c r="S26" s="189"/>
      <c r="T26" s="189"/>
      <c r="U26" s="189"/>
      <c r="V26" s="189"/>
    </row>
    <row r="27" spans="1:24" x14ac:dyDescent="0.2">
      <c r="Q27" s="189"/>
      <c r="R27" s="189"/>
      <c r="S27" s="189"/>
      <c r="T27" s="189"/>
      <c r="U27" s="189"/>
      <c r="V27" s="189"/>
    </row>
    <row r="28" spans="1:24" x14ac:dyDescent="0.2">
      <c r="Q28" s="189"/>
      <c r="R28" s="189"/>
      <c r="S28" s="189"/>
      <c r="T28" s="189"/>
      <c r="U28" s="189"/>
      <c r="V28" s="189"/>
    </row>
    <row r="29" spans="1:24" x14ac:dyDescent="0.2">
      <c r="X29" s="178"/>
    </row>
    <row r="30" spans="1:24" x14ac:dyDescent="0.2">
      <c r="Q30" s="178"/>
    </row>
    <row r="31" spans="1:24" x14ac:dyDescent="0.2">
      <c r="Q31" s="178"/>
    </row>
    <row r="34" spans="1:33" x14ac:dyDescent="0.2">
      <c r="P34" s="178"/>
    </row>
    <row r="35" spans="1:33" x14ac:dyDescent="0.2">
      <c r="P35" s="178"/>
    </row>
    <row r="36" spans="1:33" x14ac:dyDescent="0.2">
      <c r="P36" s="178"/>
    </row>
    <row r="37" spans="1:33" x14ac:dyDescent="0.2">
      <c r="P37" s="178"/>
    </row>
    <row r="38" spans="1:33" x14ac:dyDescent="0.2">
      <c r="P38" s="178"/>
    </row>
    <row r="39" spans="1:33" x14ac:dyDescent="0.2">
      <c r="P39" s="378"/>
    </row>
    <row r="40" spans="1:33" x14ac:dyDescent="0.2">
      <c r="P40" s="379"/>
      <c r="Q40" s="162"/>
      <c r="R40" s="162"/>
    </row>
    <row r="41" spans="1:33" x14ac:dyDescent="0.2">
      <c r="P41" s="380"/>
      <c r="Q41" s="381"/>
      <c r="R41" s="381"/>
    </row>
    <row r="42" spans="1:33" x14ac:dyDescent="0.2">
      <c r="P42" s="380"/>
      <c r="Q42" s="381"/>
      <c r="R42" s="381"/>
    </row>
    <row r="43" spans="1:33" x14ac:dyDescent="0.2">
      <c r="P43" s="380"/>
      <c r="Q43" s="381"/>
      <c r="R43" s="381"/>
    </row>
    <row r="44" spans="1:33" x14ac:dyDescent="0.2">
      <c r="P44" s="380"/>
      <c r="Q44" s="381"/>
      <c r="R44" s="381"/>
    </row>
    <row r="45" spans="1:33" x14ac:dyDescent="0.2">
      <c r="K45" s="189"/>
      <c r="L45" s="189"/>
      <c r="M45" s="189"/>
      <c r="N45" s="189"/>
      <c r="O45" s="189"/>
      <c r="P45" s="382"/>
      <c r="Q45" s="383"/>
      <c r="R45" s="383"/>
      <c r="S45" s="189"/>
      <c r="T45" s="189"/>
      <c r="U45" s="189"/>
      <c r="V45" s="189"/>
      <c r="W45" s="189"/>
      <c r="X45" s="189"/>
      <c r="Y45" s="189"/>
      <c r="Z45" s="189"/>
      <c r="AA45" s="189"/>
      <c r="AB45" s="189"/>
      <c r="AC45" s="189"/>
      <c r="AD45" s="189"/>
      <c r="AE45" s="189"/>
      <c r="AF45" s="189"/>
      <c r="AG45" s="189"/>
    </row>
    <row r="46" spans="1:33" x14ac:dyDescent="0.2">
      <c r="A46" s="162" t="s">
        <v>260</v>
      </c>
      <c r="B46" s="132">
        <f>(B20-B19)/B19</f>
        <v>0</v>
      </c>
      <c r="C46" s="132">
        <f t="shared" ref="C46:D46" si="4">(C20-C19)/C19</f>
        <v>5.454621085411171E-2</v>
      </c>
      <c r="D46" s="132">
        <f t="shared" si="4"/>
        <v>-3.0259023302933539E-2</v>
      </c>
      <c r="H46" s="189"/>
      <c r="K46" s="189"/>
      <c r="L46" s="189"/>
      <c r="M46" s="189"/>
      <c r="N46" s="189"/>
      <c r="O46" s="189"/>
      <c r="P46" s="382"/>
      <c r="Q46" s="383"/>
      <c r="R46" s="383"/>
      <c r="S46" s="189"/>
      <c r="T46" s="189"/>
      <c r="U46" s="189"/>
      <c r="V46" s="189"/>
      <c r="W46" s="189"/>
      <c r="X46" s="189"/>
      <c r="Y46" s="189"/>
      <c r="Z46" s="189"/>
      <c r="AA46" s="189"/>
      <c r="AB46" s="189"/>
      <c r="AC46" s="189"/>
      <c r="AD46" s="189"/>
      <c r="AE46" s="189"/>
      <c r="AF46" s="189"/>
      <c r="AG46" s="189"/>
    </row>
    <row r="47" spans="1:33" x14ac:dyDescent="0.2">
      <c r="K47" s="189"/>
      <c r="L47" s="189"/>
      <c r="M47" s="189"/>
      <c r="N47" s="189"/>
      <c r="O47" s="189"/>
      <c r="P47" s="382"/>
      <c r="Q47" s="383"/>
      <c r="R47" s="383"/>
      <c r="S47" s="189"/>
      <c r="T47" s="189"/>
      <c r="U47" s="189"/>
      <c r="V47" s="189"/>
      <c r="W47" s="189"/>
      <c r="X47" s="189"/>
      <c r="Y47" s="189"/>
      <c r="Z47" s="189"/>
      <c r="AA47" s="189"/>
      <c r="AB47" s="189"/>
      <c r="AC47" s="189"/>
      <c r="AD47" s="189"/>
      <c r="AE47" s="189"/>
      <c r="AF47" s="189"/>
      <c r="AG47" s="189"/>
    </row>
    <row r="48" spans="1:33" x14ac:dyDescent="0.2">
      <c r="K48" s="189"/>
      <c r="L48" s="189"/>
      <c r="M48" s="530"/>
      <c r="N48" s="581"/>
      <c r="O48" s="582"/>
      <c r="P48" s="582"/>
      <c r="Q48" s="582"/>
      <c r="R48" s="582"/>
      <c r="S48" s="582"/>
      <c r="T48" s="582"/>
      <c r="U48" s="582"/>
      <c r="V48" s="582"/>
      <c r="W48" s="582"/>
      <c r="X48" s="582"/>
      <c r="Y48" s="582"/>
      <c r="Z48" s="582"/>
      <c r="AA48" s="189"/>
      <c r="AB48" s="189"/>
      <c r="AC48" s="189"/>
      <c r="AD48" s="189"/>
      <c r="AE48" s="189"/>
      <c r="AF48" s="189"/>
      <c r="AG48" s="189"/>
    </row>
    <row r="49" spans="11:33" x14ac:dyDescent="0.2">
      <c r="K49" s="189"/>
      <c r="L49" s="189"/>
      <c r="M49" s="530"/>
      <c r="N49" s="384"/>
      <c r="O49" s="384"/>
      <c r="P49" s="384"/>
      <c r="Q49" s="384"/>
      <c r="R49" s="384"/>
      <c r="S49" s="384"/>
      <c r="T49" s="384"/>
      <c r="U49" s="384"/>
      <c r="V49" s="384"/>
      <c r="W49" s="384"/>
      <c r="X49" s="384"/>
      <c r="Y49" s="384"/>
      <c r="Z49" s="384"/>
      <c r="AA49" s="189"/>
      <c r="AB49" s="189"/>
      <c r="AC49" s="189"/>
      <c r="AD49" s="189"/>
      <c r="AE49" s="189"/>
      <c r="AF49" s="189"/>
      <c r="AG49" s="189"/>
    </row>
    <row r="50" spans="11:33" x14ac:dyDescent="0.2">
      <c r="K50" s="189"/>
      <c r="L50" s="189"/>
      <c r="M50" s="385"/>
      <c r="N50" s="386"/>
      <c r="O50" s="386"/>
      <c r="P50" s="386"/>
      <c r="Q50" s="386"/>
      <c r="R50" s="386"/>
      <c r="S50" s="386"/>
      <c r="T50" s="386"/>
      <c r="U50" s="386"/>
      <c r="V50" s="386"/>
      <c r="W50" s="386"/>
      <c r="X50" s="386"/>
      <c r="Y50" s="386"/>
      <c r="Z50" s="386"/>
      <c r="AA50" s="189"/>
      <c r="AB50" s="189"/>
      <c r="AC50" s="189"/>
      <c r="AD50" s="189"/>
      <c r="AE50" s="189"/>
      <c r="AF50" s="189"/>
      <c r="AG50" s="189"/>
    </row>
    <row r="51" spans="11:33" x14ac:dyDescent="0.2">
      <c r="K51" s="189"/>
      <c r="L51" s="189"/>
      <c r="M51" s="387"/>
      <c r="N51" s="388"/>
      <c r="O51" s="388"/>
      <c r="P51" s="388"/>
      <c r="Q51" s="388"/>
      <c r="R51" s="388"/>
      <c r="S51" s="388"/>
      <c r="T51" s="388"/>
      <c r="U51" s="388"/>
      <c r="V51" s="388"/>
      <c r="W51" s="388"/>
      <c r="X51" s="388"/>
      <c r="Y51" s="388"/>
      <c r="Z51" s="388"/>
      <c r="AA51" s="189"/>
      <c r="AB51" s="189"/>
      <c r="AC51" s="189"/>
      <c r="AD51" s="189"/>
      <c r="AE51" s="189"/>
      <c r="AF51" s="189"/>
      <c r="AG51" s="189"/>
    </row>
    <row r="52" spans="11:33" x14ac:dyDescent="0.2">
      <c r="K52" s="189"/>
      <c r="L52" s="189"/>
      <c r="M52" s="387"/>
      <c r="N52" s="388"/>
      <c r="O52" s="388"/>
      <c r="P52" s="388"/>
      <c r="Q52" s="388"/>
      <c r="R52" s="388"/>
      <c r="S52" s="388"/>
      <c r="T52" s="388"/>
      <c r="U52" s="388"/>
      <c r="V52" s="388"/>
      <c r="W52" s="388"/>
      <c r="X52" s="388"/>
      <c r="Y52" s="388"/>
      <c r="Z52" s="388"/>
      <c r="AA52" s="189"/>
      <c r="AB52" s="189"/>
      <c r="AC52" s="189"/>
      <c r="AD52" s="189"/>
      <c r="AE52" s="189"/>
      <c r="AF52" s="189"/>
      <c r="AG52" s="189"/>
    </row>
    <row r="53" spans="11:33" x14ac:dyDescent="0.2">
      <c r="K53" s="189"/>
      <c r="L53" s="189"/>
      <c r="M53" s="387"/>
      <c r="N53" s="388"/>
      <c r="O53" s="388"/>
      <c r="P53" s="388"/>
      <c r="Q53" s="388"/>
      <c r="R53" s="388"/>
      <c r="S53" s="388"/>
      <c r="T53" s="388"/>
      <c r="U53" s="388"/>
      <c r="V53" s="388"/>
      <c r="W53" s="388"/>
      <c r="X53" s="388"/>
      <c r="Y53" s="388"/>
      <c r="Z53" s="388"/>
      <c r="AA53" s="189"/>
      <c r="AB53" s="189"/>
      <c r="AC53" s="189"/>
      <c r="AD53" s="189"/>
      <c r="AE53" s="189"/>
      <c r="AF53" s="189"/>
      <c r="AG53" s="189"/>
    </row>
    <row r="54" spans="11:33" x14ac:dyDescent="0.2">
      <c r="K54" s="189"/>
      <c r="L54" s="189"/>
      <c r="M54" s="387"/>
      <c r="N54" s="388"/>
      <c r="O54" s="388"/>
      <c r="P54" s="388"/>
      <c r="Q54" s="388"/>
      <c r="R54" s="388"/>
      <c r="S54" s="388"/>
      <c r="T54" s="388"/>
      <c r="U54" s="388"/>
      <c r="V54" s="388"/>
      <c r="W54" s="388"/>
      <c r="X54" s="388"/>
      <c r="Y54" s="388"/>
      <c r="Z54" s="388"/>
      <c r="AA54" s="189"/>
      <c r="AB54" s="189"/>
      <c r="AC54" s="189"/>
      <c r="AD54" s="189"/>
      <c r="AE54" s="189"/>
      <c r="AF54" s="189"/>
      <c r="AG54" s="189"/>
    </row>
    <row r="55" spans="11:33" x14ac:dyDescent="0.2">
      <c r="K55" s="189"/>
      <c r="L55" s="189"/>
      <c r="M55" s="387"/>
      <c r="N55" s="388"/>
      <c r="O55" s="388"/>
      <c r="P55" s="388"/>
      <c r="Q55" s="388"/>
      <c r="R55" s="388"/>
      <c r="S55" s="388"/>
      <c r="T55" s="388"/>
      <c r="U55" s="388"/>
      <c r="V55" s="388"/>
      <c r="W55" s="388"/>
      <c r="X55" s="388"/>
      <c r="Y55" s="388"/>
      <c r="Z55" s="388"/>
      <c r="AA55" s="189"/>
      <c r="AB55" s="189"/>
      <c r="AC55" s="189"/>
      <c r="AD55" s="189"/>
      <c r="AE55" s="189"/>
      <c r="AF55" s="189"/>
      <c r="AG55" s="189"/>
    </row>
    <row r="56" spans="11:33" x14ac:dyDescent="0.2">
      <c r="K56" s="189"/>
      <c r="L56" s="189"/>
      <c r="M56" s="385"/>
      <c r="N56" s="386"/>
      <c r="O56" s="386"/>
      <c r="P56" s="386"/>
      <c r="Q56" s="386"/>
      <c r="R56" s="386"/>
      <c r="S56" s="386"/>
      <c r="T56" s="386"/>
      <c r="U56" s="386"/>
      <c r="V56" s="386"/>
      <c r="W56" s="386"/>
      <c r="X56" s="386"/>
      <c r="Y56" s="386"/>
      <c r="Z56" s="386"/>
      <c r="AA56" s="189"/>
      <c r="AB56" s="189"/>
      <c r="AC56" s="189"/>
      <c r="AD56" s="189"/>
      <c r="AE56" s="189"/>
      <c r="AF56" s="189"/>
      <c r="AG56" s="189"/>
    </row>
    <row r="57" spans="11:33" x14ac:dyDescent="0.2">
      <c r="K57" s="189"/>
      <c r="L57" s="189"/>
      <c r="M57" s="389"/>
      <c r="N57" s="388"/>
      <c r="O57" s="388"/>
      <c r="P57" s="388"/>
      <c r="Q57" s="388"/>
      <c r="R57" s="388"/>
      <c r="S57" s="388"/>
      <c r="T57" s="388"/>
      <c r="U57" s="388"/>
      <c r="V57" s="388"/>
      <c r="W57" s="388"/>
      <c r="X57" s="388"/>
      <c r="Y57" s="388"/>
      <c r="Z57" s="388"/>
      <c r="AA57" s="189"/>
      <c r="AB57" s="189"/>
      <c r="AC57" s="189"/>
      <c r="AD57" s="189"/>
      <c r="AE57" s="189"/>
      <c r="AF57" s="189"/>
      <c r="AG57" s="189"/>
    </row>
    <row r="58" spans="11:33" x14ac:dyDescent="0.2">
      <c r="K58" s="189"/>
      <c r="L58" s="189"/>
      <c r="M58" s="389"/>
      <c r="N58" s="388"/>
      <c r="O58" s="388"/>
      <c r="P58" s="388"/>
      <c r="Q58" s="388"/>
      <c r="R58" s="388"/>
      <c r="S58" s="388"/>
      <c r="T58" s="388"/>
      <c r="U58" s="388"/>
      <c r="V58" s="388"/>
      <c r="W58" s="388"/>
      <c r="X58" s="388"/>
      <c r="Y58" s="388"/>
      <c r="Z58" s="388"/>
      <c r="AA58" s="189"/>
      <c r="AB58" s="189"/>
      <c r="AC58" s="189"/>
      <c r="AD58" s="189"/>
      <c r="AE58" s="189"/>
      <c r="AF58" s="189"/>
      <c r="AG58" s="189"/>
    </row>
    <row r="59" spans="11:33" x14ac:dyDescent="0.2">
      <c r="K59" s="189"/>
      <c r="L59" s="189"/>
      <c r="M59" s="389"/>
      <c r="N59" s="388"/>
      <c r="O59" s="388"/>
      <c r="P59" s="388"/>
      <c r="Q59" s="388"/>
      <c r="R59" s="388"/>
      <c r="S59" s="388"/>
      <c r="T59" s="388"/>
      <c r="U59" s="388"/>
      <c r="V59" s="388"/>
      <c r="W59" s="388"/>
      <c r="X59" s="388"/>
      <c r="Y59" s="388"/>
      <c r="Z59" s="388"/>
      <c r="AA59" s="189"/>
      <c r="AB59" s="189"/>
      <c r="AC59" s="189"/>
      <c r="AD59" s="189"/>
      <c r="AE59" s="189"/>
      <c r="AF59" s="189"/>
      <c r="AG59" s="189"/>
    </row>
    <row r="60" spans="11:33" x14ac:dyDescent="0.2">
      <c r="K60" s="189"/>
      <c r="L60" s="189"/>
      <c r="M60" s="189"/>
      <c r="N60" s="189"/>
      <c r="O60" s="189"/>
      <c r="P60" s="382"/>
      <c r="Q60" s="383"/>
      <c r="R60" s="383"/>
      <c r="S60" s="189"/>
      <c r="T60" s="189"/>
      <c r="U60" s="189"/>
      <c r="V60" s="189"/>
      <c r="W60" s="189"/>
      <c r="X60" s="189"/>
      <c r="Y60" s="189"/>
      <c r="Z60" s="189"/>
      <c r="AA60" s="189"/>
      <c r="AB60" s="189"/>
      <c r="AC60" s="189"/>
      <c r="AD60" s="189"/>
      <c r="AE60" s="189"/>
      <c r="AF60" s="189"/>
      <c r="AG60" s="189"/>
    </row>
    <row r="61" spans="11:33" x14ac:dyDescent="0.2">
      <c r="P61" s="390"/>
      <c r="Q61" s="381"/>
      <c r="R61" s="381"/>
    </row>
    <row r="62" spans="11:33" x14ac:dyDescent="0.2">
      <c r="P62" s="359"/>
    </row>
    <row r="63" spans="11:33" x14ac:dyDescent="0.2">
      <c r="P63" s="359"/>
    </row>
    <row r="64" spans="11:33" x14ac:dyDescent="0.2">
      <c r="P64" s="359"/>
    </row>
    <row r="65" spans="16:16" x14ac:dyDescent="0.2">
      <c r="P65" s="359"/>
    </row>
    <row r="66" spans="16:16" x14ac:dyDescent="0.2">
      <c r="P66" s="359"/>
    </row>
  </sheetData>
  <mergeCells count="7">
    <mergeCell ref="N48:Z48"/>
    <mergeCell ref="A1:J1"/>
    <mergeCell ref="K1:N1"/>
    <mergeCell ref="A2:N2"/>
    <mergeCell ref="A3:D3"/>
    <mergeCell ref="F3:H3"/>
    <mergeCell ref="J3:L3"/>
  </mergeCells>
  <pageMargins left="0.75" right="0.75" top="1" bottom="1" header="0.5" footer="0.5"/>
  <pageSetup paperSize="9"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33"/>
  <sheetViews>
    <sheetView topLeftCell="A46" zoomScaleNormal="100" workbookViewId="0">
      <pane xSplit="1" topLeftCell="K1" activePane="topRight" state="frozen"/>
      <selection sqref="A1:XFD1048576"/>
      <selection pane="topRight" activeCell="AA83" sqref="AA83"/>
    </sheetView>
  </sheetViews>
  <sheetFormatPr defaultColWidth="9.140625" defaultRowHeight="12.75" x14ac:dyDescent="0.2"/>
  <cols>
    <col min="1" max="1" width="24.7109375" style="132" bestFit="1" customWidth="1"/>
    <col min="2" max="2" width="13" style="132" customWidth="1"/>
    <col min="3" max="3" width="15.85546875" style="132" customWidth="1"/>
    <col min="4" max="10" width="10.5703125" style="132" bestFit="1" customWidth="1"/>
    <col min="11" max="14" width="9.5703125" style="132" bestFit="1" customWidth="1"/>
    <col min="15" max="15" width="9.5703125" style="132" customWidth="1"/>
    <col min="16" max="16" width="10.28515625" style="132" customWidth="1"/>
    <col min="17" max="16384" width="9.140625" style="132"/>
  </cols>
  <sheetData>
    <row r="1" spans="1:19" x14ac:dyDescent="0.2">
      <c r="A1" s="583" t="s">
        <v>287</v>
      </c>
      <c r="B1" s="583"/>
      <c r="C1" s="583"/>
      <c r="D1" s="583"/>
      <c r="E1" s="583"/>
      <c r="F1" s="583"/>
      <c r="G1" s="564"/>
      <c r="H1" s="564"/>
      <c r="I1" s="564"/>
      <c r="J1" s="564"/>
      <c r="K1" s="564"/>
      <c r="L1" s="564"/>
      <c r="M1" s="313"/>
      <c r="N1" s="313"/>
      <c r="O1" s="313"/>
      <c r="P1" s="313"/>
      <c r="Q1" s="147"/>
      <c r="R1" s="147"/>
    </row>
    <row r="2" spans="1:19" x14ac:dyDescent="0.2">
      <c r="A2" s="587" t="s">
        <v>288</v>
      </c>
      <c r="B2" s="587"/>
      <c r="C2" s="587"/>
      <c r="D2" s="587"/>
      <c r="E2" s="587"/>
      <c r="F2" s="587"/>
      <c r="G2" s="587"/>
      <c r="H2" s="587"/>
      <c r="I2" s="587"/>
      <c r="J2" s="587"/>
      <c r="K2" s="587"/>
      <c r="L2" s="587"/>
      <c r="M2" s="587"/>
      <c r="N2" s="587"/>
      <c r="O2" s="587"/>
      <c r="P2" s="587"/>
      <c r="Q2" s="147"/>
      <c r="R2" s="147"/>
    </row>
    <row r="3" spans="1:19" ht="13.15" customHeight="1" x14ac:dyDescent="0.2">
      <c r="A3" s="588" t="s">
        <v>289</v>
      </c>
      <c r="B3" s="588"/>
      <c r="C3" s="588"/>
      <c r="D3" s="588"/>
      <c r="E3" s="588"/>
      <c r="F3" s="588"/>
      <c r="G3" s="588"/>
      <c r="H3" s="588"/>
      <c r="I3" s="588"/>
      <c r="J3" s="588"/>
      <c r="K3" s="588"/>
      <c r="L3" s="588"/>
      <c r="M3" s="588"/>
      <c r="N3" s="588"/>
      <c r="O3" s="588"/>
      <c r="P3" s="588"/>
      <c r="Q3" s="588"/>
      <c r="R3" s="588"/>
    </row>
    <row r="4" spans="1:19" ht="16.5" customHeight="1" x14ac:dyDescent="0.2">
      <c r="A4" s="579"/>
      <c r="B4" s="579"/>
      <c r="C4" s="579"/>
      <c r="D4" s="579"/>
      <c r="E4" s="579"/>
      <c r="F4" s="579"/>
      <c r="G4" s="315"/>
      <c r="H4" s="315"/>
      <c r="I4" s="315"/>
      <c r="J4" s="315"/>
      <c r="K4" s="315"/>
      <c r="L4" s="315"/>
      <c r="M4" s="315"/>
      <c r="N4" s="315"/>
      <c r="O4" s="315"/>
      <c r="P4" s="315"/>
      <c r="Q4" s="315"/>
      <c r="R4" s="315"/>
    </row>
    <row r="5" spans="1:19" ht="22.5" customHeight="1" x14ac:dyDescent="0.2">
      <c r="A5" s="316"/>
      <c r="B5" s="317"/>
      <c r="C5" s="317"/>
      <c r="D5" s="317"/>
      <c r="E5" s="317"/>
      <c r="F5" s="317"/>
      <c r="G5" s="317"/>
      <c r="H5" s="317"/>
      <c r="I5" s="317"/>
      <c r="J5" s="317"/>
      <c r="K5" s="317"/>
      <c r="L5" s="317"/>
      <c r="M5" s="317"/>
      <c r="N5" s="317"/>
      <c r="O5" s="317"/>
      <c r="P5" s="317"/>
      <c r="Q5" s="317"/>
      <c r="R5" s="317"/>
      <c r="S5" s="325"/>
    </row>
    <row r="6" spans="1:19" ht="24.75" customHeight="1" x14ac:dyDescent="0.25">
      <c r="A6" s="586" t="s">
        <v>290</v>
      </c>
      <c r="B6" s="586"/>
      <c r="C6" s="586"/>
      <c r="D6" s="391"/>
      <c r="E6" s="391"/>
      <c r="F6" s="391"/>
      <c r="G6" s="391"/>
      <c r="H6" s="391"/>
      <c r="I6" s="391"/>
      <c r="J6" s="391"/>
      <c r="K6" s="391"/>
      <c r="L6" s="391"/>
      <c r="M6" s="391"/>
      <c r="N6" s="391"/>
      <c r="O6" s="391"/>
      <c r="P6" s="391"/>
      <c r="Q6" s="317"/>
      <c r="R6" s="317"/>
      <c r="S6" s="325"/>
    </row>
    <row r="7" spans="1:19" ht="24.75" customHeight="1" x14ac:dyDescent="0.2">
      <c r="A7" s="392"/>
      <c r="B7" s="393">
        <v>1990</v>
      </c>
      <c r="C7" s="393">
        <v>1995</v>
      </c>
      <c r="D7" s="393">
        <v>1996</v>
      </c>
      <c r="E7" s="393">
        <v>2000</v>
      </c>
      <c r="F7" s="393">
        <v>2001</v>
      </c>
      <c r="G7" s="393">
        <v>2002</v>
      </c>
      <c r="H7" s="393">
        <v>2003</v>
      </c>
      <c r="I7" s="393">
        <v>2004</v>
      </c>
      <c r="J7" s="393">
        <v>2005</v>
      </c>
      <c r="K7" s="393">
        <v>2006</v>
      </c>
      <c r="L7" s="393">
        <v>2007</v>
      </c>
      <c r="M7" s="393">
        <v>2008</v>
      </c>
      <c r="N7" s="393" t="s">
        <v>291</v>
      </c>
      <c r="O7" s="393">
        <v>2010</v>
      </c>
      <c r="P7" s="393" t="s">
        <v>84</v>
      </c>
      <c r="Q7" s="317"/>
      <c r="R7" s="317"/>
      <c r="S7" s="325"/>
    </row>
    <row r="8" spans="1:19" x14ac:dyDescent="0.2">
      <c r="A8" s="394" t="s">
        <v>292</v>
      </c>
      <c r="B8" s="395"/>
      <c r="C8" s="395"/>
      <c r="D8" s="395"/>
      <c r="E8" s="395"/>
      <c r="F8" s="395"/>
      <c r="G8" s="395"/>
      <c r="H8" s="395"/>
      <c r="I8" s="395"/>
      <c r="J8" s="395"/>
      <c r="K8" s="395"/>
      <c r="L8" s="395"/>
      <c r="M8" s="395"/>
      <c r="N8" s="395"/>
      <c r="O8" s="395"/>
      <c r="P8" s="395"/>
      <c r="Q8" s="395"/>
      <c r="R8" s="395"/>
    </row>
    <row r="9" spans="1:19" x14ac:dyDescent="0.2">
      <c r="A9" s="396" t="s">
        <v>181</v>
      </c>
      <c r="B9" s="397">
        <v>3875.1156000000001</v>
      </c>
      <c r="C9" s="397">
        <v>4617.6289850000003</v>
      </c>
      <c r="D9" s="397"/>
      <c r="E9" s="397">
        <v>4693.4715329999999</v>
      </c>
      <c r="F9" s="397">
        <v>4747.7227273999997</v>
      </c>
      <c r="G9" s="397">
        <v>4796.3769984999999</v>
      </c>
      <c r="H9" s="397">
        <v>4930.9273309</v>
      </c>
      <c r="I9" s="397">
        <v>4997.1941841000007</v>
      </c>
      <c r="J9" s="397">
        <v>5053.5753862000001</v>
      </c>
      <c r="K9" s="397">
        <v>5002.7208806000008</v>
      </c>
      <c r="L9" s="397">
        <v>5095.8679984</v>
      </c>
      <c r="M9" s="397">
        <v>5260.0715782999996</v>
      </c>
      <c r="N9" s="397">
        <v>4447.8581448999994</v>
      </c>
      <c r="O9" s="397"/>
      <c r="P9" s="398">
        <f>(N9-M9)/M9*100</f>
        <v>-15.441109903346584</v>
      </c>
      <c r="Q9" s="397"/>
      <c r="R9" s="397"/>
    </row>
    <row r="10" spans="1:19" x14ac:dyDescent="0.2">
      <c r="A10" s="396" t="s">
        <v>183</v>
      </c>
      <c r="B10" s="397">
        <v>154.99923773119741</v>
      </c>
      <c r="C10" s="397">
        <v>162.56373882618618</v>
      </c>
      <c r="D10" s="397"/>
      <c r="E10" s="397">
        <v>221.77458406131913</v>
      </c>
      <c r="F10" s="397">
        <v>230.30595867895698</v>
      </c>
      <c r="G10" s="397">
        <v>238.0948938988515</v>
      </c>
      <c r="H10" s="397">
        <v>242.0039042282836</v>
      </c>
      <c r="I10" s="397">
        <v>250.25478129229086</v>
      </c>
      <c r="J10" s="397">
        <v>243.05998395968271</v>
      </c>
      <c r="K10" s="397">
        <v>235.23338995318858</v>
      </c>
      <c r="L10" s="397">
        <v>238.08834744080252</v>
      </c>
      <c r="M10" s="397">
        <v>235.36893349106924</v>
      </c>
      <c r="N10" s="397">
        <v>198.10783626433815</v>
      </c>
      <c r="O10" s="397"/>
      <c r="P10" s="398">
        <f t="shared" ref="P10:P17" si="0">(N10-M10)/M10*100</f>
        <v>-15.83093260187837</v>
      </c>
      <c r="Q10" s="397"/>
      <c r="R10" s="397"/>
    </row>
    <row r="11" spans="1:19" x14ac:dyDescent="0.2">
      <c r="A11" s="396" t="s">
        <v>272</v>
      </c>
      <c r="B11" s="397">
        <v>138.7652028319842</v>
      </c>
      <c r="C11" s="397">
        <v>138.37346183788932</v>
      </c>
      <c r="D11" s="397"/>
      <c r="E11" s="397">
        <v>140.3633788779415</v>
      </c>
      <c r="F11" s="397">
        <v>141.75381027913861</v>
      </c>
      <c r="G11" s="397">
        <v>141.09657400928074</v>
      </c>
      <c r="H11" s="397">
        <v>141.60682652894269</v>
      </c>
      <c r="I11" s="397">
        <v>144.89685217903468</v>
      </c>
      <c r="J11" s="397">
        <v>145.33875672438612</v>
      </c>
      <c r="K11" s="397">
        <v>149.72181149924668</v>
      </c>
      <c r="L11" s="397">
        <v>174.13301894696582</v>
      </c>
      <c r="M11" s="397">
        <v>179.53905835012293</v>
      </c>
      <c r="N11" s="397">
        <v>161.2770350256576</v>
      </c>
      <c r="O11" s="397"/>
      <c r="P11" s="398">
        <f t="shared" si="0"/>
        <v>-10.171615854669447</v>
      </c>
      <c r="Q11" s="397"/>
      <c r="R11" s="397"/>
    </row>
    <row r="12" spans="1:19" x14ac:dyDescent="0.2">
      <c r="A12" s="396" t="s">
        <v>182</v>
      </c>
      <c r="B12" s="397">
        <v>73.336829988325661</v>
      </c>
      <c r="C12" s="397">
        <v>56.120572954300862</v>
      </c>
      <c r="D12" s="397"/>
      <c r="E12" s="397">
        <v>54.404034059074249</v>
      </c>
      <c r="F12" s="397">
        <v>46.099849223953576</v>
      </c>
      <c r="G12" s="397">
        <v>42.764899236500355</v>
      </c>
      <c r="H12" s="397">
        <v>45.785929791853597</v>
      </c>
      <c r="I12" s="397">
        <v>45.073277860404453</v>
      </c>
      <c r="J12" s="397">
        <v>49.90750020757087</v>
      </c>
      <c r="K12" s="397">
        <v>51.989767116950638</v>
      </c>
      <c r="L12" s="397">
        <v>49.562223640212885</v>
      </c>
      <c r="M12" s="397">
        <v>45.229673540144795</v>
      </c>
      <c r="N12" s="397">
        <v>26.849209490972598</v>
      </c>
      <c r="O12" s="397"/>
      <c r="P12" s="398">
        <f t="shared" si="0"/>
        <v>-40.638064815697</v>
      </c>
      <c r="Q12" s="397"/>
      <c r="R12" s="397"/>
    </row>
    <row r="13" spans="1:19" x14ac:dyDescent="0.2">
      <c r="A13" s="396"/>
      <c r="B13" s="397"/>
      <c r="C13" s="397"/>
      <c r="D13" s="397"/>
      <c r="E13" s="397"/>
      <c r="F13" s="397"/>
      <c r="G13" s="397"/>
      <c r="H13" s="397"/>
      <c r="I13" s="397"/>
      <c r="J13" s="397"/>
      <c r="K13" s="397"/>
      <c r="L13" s="397"/>
      <c r="M13" s="397"/>
      <c r="N13" s="397"/>
      <c r="O13" s="397"/>
      <c r="P13" s="398"/>
    </row>
    <row r="14" spans="1:19" x14ac:dyDescent="0.2">
      <c r="A14" s="394" t="s">
        <v>293</v>
      </c>
      <c r="B14" s="395"/>
      <c r="C14" s="395"/>
      <c r="D14" s="395"/>
      <c r="E14" s="395"/>
      <c r="F14" s="395"/>
      <c r="G14" s="395"/>
      <c r="H14" s="395"/>
      <c r="I14" s="395"/>
      <c r="J14" s="395"/>
      <c r="K14" s="395"/>
      <c r="L14" s="395"/>
      <c r="M14" s="395"/>
      <c r="N14" s="395"/>
      <c r="O14" s="395"/>
      <c r="P14" s="395"/>
      <c r="Q14" s="399"/>
      <c r="R14" s="399"/>
    </row>
    <row r="15" spans="1:19" x14ac:dyDescent="0.2">
      <c r="A15" s="400" t="s">
        <v>274</v>
      </c>
      <c r="B15" s="397">
        <v>7695.8541344899995</v>
      </c>
      <c r="C15" s="397">
        <v>8334.3743537999999</v>
      </c>
      <c r="D15" s="397"/>
      <c r="E15" s="397">
        <v>7982.4832609399991</v>
      </c>
      <c r="F15" s="397">
        <v>7906.280203239</v>
      </c>
      <c r="G15" s="397">
        <v>7831.8285753999999</v>
      </c>
      <c r="H15" s="397">
        <v>7848.7693131059996</v>
      </c>
      <c r="I15" s="397">
        <v>7840.8141049899987</v>
      </c>
      <c r="J15" s="397">
        <v>7742.1713153310002</v>
      </c>
      <c r="K15" s="397">
        <v>7795.5110180290003</v>
      </c>
      <c r="L15" s="397">
        <v>7757.3745120890007</v>
      </c>
      <c r="M15" s="397">
        <v>7689.6487939060007</v>
      </c>
      <c r="N15" s="397">
        <v>7567.8508116700004</v>
      </c>
      <c r="O15" s="397"/>
      <c r="P15" s="398">
        <f t="shared" si="0"/>
        <v>-1.5839212622106282</v>
      </c>
    </row>
    <row r="16" spans="1:19" x14ac:dyDescent="0.2">
      <c r="A16" s="400" t="s">
        <v>163</v>
      </c>
      <c r="B16" s="397">
        <v>8.2952310081159712</v>
      </c>
      <c r="C16" s="397">
        <v>7.3480327488795272</v>
      </c>
      <c r="D16" s="397"/>
      <c r="E16" s="397">
        <v>5.6618252062552177</v>
      </c>
      <c r="F16" s="397">
        <v>5.7356077479368395</v>
      </c>
      <c r="G16" s="397">
        <v>6.4942288781195376</v>
      </c>
      <c r="H16" s="397">
        <v>5.7929465539932838</v>
      </c>
      <c r="I16" s="397">
        <v>2.4748680582396534</v>
      </c>
      <c r="J16" s="397">
        <v>1.8930701286452336</v>
      </c>
      <c r="K16" s="397">
        <v>1.9339377385260239</v>
      </c>
      <c r="L16" s="397">
        <v>1.7276895179345335</v>
      </c>
      <c r="M16" s="397">
        <v>1.8278407986505125</v>
      </c>
      <c r="N16" s="397">
        <v>1.8278407986505125</v>
      </c>
      <c r="O16" s="397"/>
      <c r="P16" s="398">
        <f t="shared" si="0"/>
        <v>0</v>
      </c>
    </row>
    <row r="17" spans="1:18" x14ac:dyDescent="0.2">
      <c r="A17" s="400" t="s">
        <v>182</v>
      </c>
      <c r="B17" s="397">
        <v>48.887350902275166</v>
      </c>
      <c r="C17" s="397">
        <v>43.610620963616896</v>
      </c>
      <c r="D17" s="397"/>
      <c r="E17" s="397">
        <v>30.041886387979488</v>
      </c>
      <c r="F17" s="397">
        <v>27.093125785705261</v>
      </c>
      <c r="G17" s="397">
        <v>23.080150526120409</v>
      </c>
      <c r="H17" s="397">
        <v>19.554939923823099</v>
      </c>
      <c r="I17" s="397">
        <v>19.976192208303335</v>
      </c>
      <c r="J17" s="397">
        <v>20.441785690675992</v>
      </c>
      <c r="K17" s="397">
        <v>21.129090731405128</v>
      </c>
      <c r="L17" s="397">
        <v>21.993764958608494</v>
      </c>
      <c r="M17" s="397">
        <v>22.860212876534323</v>
      </c>
      <c r="N17" s="397">
        <v>22.310368752569115</v>
      </c>
      <c r="O17" s="397"/>
      <c r="P17" s="398">
        <f t="shared" si="0"/>
        <v>-2.4052449858400711</v>
      </c>
    </row>
    <row r="18" spans="1:18" x14ac:dyDescent="0.2">
      <c r="A18" s="401"/>
      <c r="B18" s="397"/>
      <c r="C18" s="397"/>
      <c r="D18" s="397"/>
      <c r="E18" s="397"/>
      <c r="F18" s="397"/>
      <c r="G18" s="397"/>
      <c r="H18" s="397"/>
      <c r="I18" s="397"/>
      <c r="J18" s="397"/>
      <c r="K18" s="397"/>
      <c r="L18" s="397"/>
      <c r="M18" s="397"/>
      <c r="N18" s="397"/>
      <c r="O18" s="397"/>
    </row>
    <row r="19" spans="1:18" ht="13.5" x14ac:dyDescent="0.25">
      <c r="A19" s="586" t="s">
        <v>294</v>
      </c>
      <c r="B19" s="586"/>
      <c r="C19" s="586"/>
      <c r="D19" s="586"/>
      <c r="E19" s="586"/>
      <c r="F19" s="586"/>
      <c r="G19" s="586"/>
      <c r="H19" s="586"/>
      <c r="I19" s="586"/>
      <c r="J19" s="586"/>
      <c r="K19" s="586"/>
      <c r="L19" s="586"/>
      <c r="M19" s="586"/>
      <c r="N19" s="586"/>
      <c r="O19" s="586"/>
      <c r="P19" s="586"/>
      <c r="Q19" s="586"/>
      <c r="R19" s="586"/>
    </row>
    <row r="20" spans="1:18" x14ac:dyDescent="0.2">
      <c r="A20" s="392"/>
      <c r="B20" s="393">
        <v>1990</v>
      </c>
      <c r="C20" s="393">
        <v>1995</v>
      </c>
      <c r="D20" s="393">
        <v>1996</v>
      </c>
      <c r="E20" s="393">
        <v>2000</v>
      </c>
      <c r="F20" s="393">
        <v>2001</v>
      </c>
      <c r="G20" s="393">
        <v>2002</v>
      </c>
      <c r="H20" s="393">
        <v>2003</v>
      </c>
      <c r="I20" s="393">
        <v>2004</v>
      </c>
      <c r="J20" s="393">
        <v>2005</v>
      </c>
      <c r="K20" s="393">
        <v>2006</v>
      </c>
      <c r="L20" s="393">
        <v>2007</v>
      </c>
      <c r="M20" s="393">
        <v>2008</v>
      </c>
      <c r="N20" s="393" t="s">
        <v>291</v>
      </c>
      <c r="O20" s="393"/>
      <c r="P20" s="392"/>
      <c r="Q20" s="392"/>
      <c r="R20" s="392"/>
    </row>
    <row r="21" spans="1:18" x14ac:dyDescent="0.2">
      <c r="A21" s="394" t="s">
        <v>292</v>
      </c>
      <c r="B21" s="394"/>
      <c r="C21" s="394"/>
      <c r="D21" s="394"/>
      <c r="E21" s="394"/>
      <c r="F21" s="394"/>
      <c r="G21" s="394"/>
      <c r="H21" s="394"/>
      <c r="I21" s="394"/>
      <c r="J21" s="394"/>
      <c r="K21" s="394"/>
      <c r="L21" s="394"/>
      <c r="M21" s="394"/>
      <c r="N21" s="394"/>
      <c r="O21" s="394"/>
      <c r="P21" s="394"/>
      <c r="Q21" s="394"/>
      <c r="R21" s="394"/>
    </row>
    <row r="22" spans="1:18" x14ac:dyDescent="0.2">
      <c r="A22" s="396" t="s">
        <v>181</v>
      </c>
      <c r="B22" s="397">
        <v>7.4964937739999993</v>
      </c>
      <c r="C22" s="397">
        <v>8.4228899223000031</v>
      </c>
      <c r="D22" s="397"/>
      <c r="E22" s="397">
        <v>7.7472348198000009</v>
      </c>
      <c r="F22" s="397">
        <v>7.6715156903699997</v>
      </c>
      <c r="G22" s="397">
        <v>7.4884021480800023</v>
      </c>
      <c r="H22" s="397">
        <v>7.4935654143000008</v>
      </c>
      <c r="I22" s="397">
        <v>7.4097473015999986</v>
      </c>
      <c r="J22" s="397">
        <v>7.3879467618600012</v>
      </c>
      <c r="K22" s="397">
        <v>6.7388599365990007</v>
      </c>
      <c r="L22" s="397">
        <v>5.8426424573999984</v>
      </c>
      <c r="M22" s="397">
        <v>4.9726996641000003</v>
      </c>
      <c r="N22" s="397">
        <v>3.5136958891019994</v>
      </c>
      <c r="O22" s="397"/>
      <c r="P22" s="397"/>
      <c r="Q22" s="397"/>
    </row>
    <row r="23" spans="1:18" x14ac:dyDescent="0.2">
      <c r="A23" s="396" t="s">
        <v>183</v>
      </c>
      <c r="B23" s="397">
        <v>0.14445238315542844</v>
      </c>
      <c r="C23" s="397">
        <v>0.12891133766906701</v>
      </c>
      <c r="D23" s="397"/>
      <c r="E23" s="397">
        <v>0.15009586667079566</v>
      </c>
      <c r="F23" s="397">
        <v>0.15139244498659979</v>
      </c>
      <c r="G23" s="397">
        <v>0.15201214922719003</v>
      </c>
      <c r="H23" s="397">
        <v>0.14997154812458513</v>
      </c>
      <c r="I23" s="397">
        <v>0.15039177369436471</v>
      </c>
      <c r="J23" s="397">
        <v>0.14080246434185933</v>
      </c>
      <c r="K23" s="397">
        <v>0.13184204466056129</v>
      </c>
      <c r="L23" s="397">
        <v>0.12915988218024402</v>
      </c>
      <c r="M23" s="397">
        <v>0.12303876825593377</v>
      </c>
      <c r="N23" s="397">
        <v>9.9607469875184651E-2</v>
      </c>
      <c r="O23" s="397"/>
      <c r="P23" s="397"/>
      <c r="Q23" s="397"/>
    </row>
    <row r="24" spans="1:18" x14ac:dyDescent="0.2">
      <c r="A24" s="396" t="s">
        <v>272</v>
      </c>
      <c r="B24" s="397">
        <v>0.10903584775762573</v>
      </c>
      <c r="C24" s="397">
        <v>0.10704961894545949</v>
      </c>
      <c r="D24" s="397"/>
      <c r="E24" s="397">
        <v>0.10697464756491128</v>
      </c>
      <c r="F24" s="397">
        <v>0.10612586020984542</v>
      </c>
      <c r="G24" s="397">
        <v>0.10484426727301223</v>
      </c>
      <c r="H24" s="397">
        <v>0.10399432698667348</v>
      </c>
      <c r="I24" s="397">
        <v>0.10482071326726286</v>
      </c>
      <c r="J24" s="397">
        <v>0.1044781902649899</v>
      </c>
      <c r="K24" s="397">
        <v>0.10530527488741317</v>
      </c>
      <c r="L24" s="397">
        <v>0.1196425413976239</v>
      </c>
      <c r="M24" s="397">
        <v>0.1204461267673879</v>
      </c>
      <c r="N24" s="397">
        <v>0.10572067437373679</v>
      </c>
      <c r="O24" s="397"/>
      <c r="P24" s="397"/>
      <c r="Q24" s="397"/>
    </row>
    <row r="25" spans="1:18" x14ac:dyDescent="0.2">
      <c r="A25" s="396" t="s">
        <v>182</v>
      </c>
      <c r="B25" s="397">
        <v>0.10504097217469173</v>
      </c>
      <c r="C25" s="397">
        <v>8.0381979191885999E-2</v>
      </c>
      <c r="D25" s="397"/>
      <c r="E25" s="397">
        <v>7.7923365772694292E-2</v>
      </c>
      <c r="F25" s="397">
        <v>6.6029210430306864E-2</v>
      </c>
      <c r="G25" s="397">
        <v>6.125253288790658E-2</v>
      </c>
      <c r="H25" s="397">
        <v>6.5579580928492337E-2</v>
      </c>
      <c r="I25" s="397">
        <v>6.4558843439382022E-2</v>
      </c>
      <c r="J25" s="397">
        <v>7.148294167400461E-2</v>
      </c>
      <c r="K25" s="397">
        <v>7.4465390472558596E-2</v>
      </c>
      <c r="L25" s="397">
        <v>7.098839907773756E-2</v>
      </c>
      <c r="M25" s="397">
        <v>6.4782850316233181E-2</v>
      </c>
      <c r="N25" s="397">
        <v>3.8456353615266371E-2</v>
      </c>
      <c r="O25" s="397"/>
      <c r="P25" s="397"/>
      <c r="Q25" s="397"/>
    </row>
    <row r="26" spans="1:18" x14ac:dyDescent="0.2">
      <c r="A26" s="396"/>
      <c r="B26" s="397"/>
      <c r="C26" s="397"/>
      <c r="D26" s="397"/>
      <c r="E26" s="397"/>
      <c r="F26" s="397"/>
      <c r="G26" s="397"/>
      <c r="H26" s="397"/>
      <c r="I26" s="397"/>
      <c r="J26" s="397"/>
      <c r="K26" s="397"/>
      <c r="L26" s="397"/>
      <c r="M26" s="397"/>
      <c r="N26" s="397"/>
      <c r="O26" s="397"/>
      <c r="P26" s="397"/>
      <c r="Q26" s="397"/>
    </row>
    <row r="27" spans="1:18" x14ac:dyDescent="0.2">
      <c r="A27" s="394" t="s">
        <v>293</v>
      </c>
      <c r="B27" s="394"/>
      <c r="C27" s="394"/>
      <c r="D27" s="394"/>
      <c r="E27" s="394"/>
      <c r="F27" s="394"/>
      <c r="G27" s="394"/>
      <c r="H27" s="394"/>
      <c r="I27" s="394"/>
      <c r="J27" s="394"/>
      <c r="K27" s="394"/>
      <c r="L27" s="394"/>
      <c r="M27" s="394"/>
      <c r="N27" s="394"/>
      <c r="O27" s="394"/>
      <c r="P27" s="394"/>
      <c r="Q27" s="394"/>
      <c r="R27" s="394"/>
    </row>
    <row r="28" spans="1:18" x14ac:dyDescent="0.2">
      <c r="A28" s="400" t="s">
        <v>274</v>
      </c>
      <c r="B28" s="397">
        <v>63.592719337140004</v>
      </c>
      <c r="C28" s="397">
        <v>49.807160293590009</v>
      </c>
      <c r="D28" s="397"/>
      <c r="E28" s="397">
        <v>24.001862207991636</v>
      </c>
      <c r="F28" s="397">
        <v>20.284576426560491</v>
      </c>
      <c r="G28" s="397">
        <v>16.888086297687369</v>
      </c>
      <c r="H28" s="397">
        <v>14.344459548188695</v>
      </c>
      <c r="I28" s="397">
        <v>12.108091134881704</v>
      </c>
      <c r="J28" s="397">
        <v>10.196633586056402</v>
      </c>
      <c r="K28" s="397">
        <v>8.3548168402964968</v>
      </c>
      <c r="L28" s="397">
        <v>7.0152673987872012</v>
      </c>
      <c r="M28" s="397">
        <v>4.9282335513768007</v>
      </c>
      <c r="N28" s="397">
        <v>4.0209735402933591</v>
      </c>
      <c r="O28" s="397"/>
      <c r="P28" s="397"/>
    </row>
    <row r="29" spans="1:18" x14ac:dyDescent="0.2">
      <c r="A29" s="400" t="s">
        <v>295</v>
      </c>
      <c r="B29" s="355">
        <v>1.2597440325551381</v>
      </c>
      <c r="C29" s="355">
        <v>1.5471670642889652</v>
      </c>
      <c r="E29" s="355">
        <v>1.8500505790443418</v>
      </c>
      <c r="F29" s="355">
        <v>1.7485995790889535</v>
      </c>
      <c r="G29" s="355">
        <v>1.5516706628544215</v>
      </c>
      <c r="H29" s="355">
        <v>1.5513188296971738</v>
      </c>
      <c r="I29" s="355">
        <v>1.478604739321967</v>
      </c>
      <c r="J29" s="355">
        <v>1.4657806886300042</v>
      </c>
      <c r="K29" s="355">
        <v>1.4738950567128706</v>
      </c>
      <c r="L29" s="355">
        <v>1.5130221286983569</v>
      </c>
      <c r="M29" s="355">
        <v>1.498203626609782</v>
      </c>
      <c r="N29" s="356">
        <v>1.3025607197027957</v>
      </c>
      <c r="O29" s="356"/>
      <c r="P29" s="397"/>
    </row>
    <row r="30" spans="1:18" x14ac:dyDescent="0.2">
      <c r="A30" s="400" t="s">
        <v>182</v>
      </c>
      <c r="B30" s="397">
        <v>7.0021773052335895E-2</v>
      </c>
      <c r="C30" s="397">
        <v>6.2463867389544098E-2</v>
      </c>
      <c r="D30" s="397"/>
      <c r="E30" s="397">
        <v>4.3029252186893616E-2</v>
      </c>
      <c r="F30" s="397">
        <v>3.8805717021511817E-2</v>
      </c>
      <c r="G30" s="397">
        <v>3.3057898051877088E-2</v>
      </c>
      <c r="H30" s="397">
        <v>2.8008708594890932E-2</v>
      </c>
      <c r="I30" s="397">
        <v>2.861207186406492E-2</v>
      </c>
      <c r="J30" s="397">
        <v>2.9278945412245426E-2</v>
      </c>
      <c r="K30" s="397">
        <v>3.0263378331833689E-2</v>
      </c>
      <c r="L30" s="397">
        <v>3.1501858662307453E-2</v>
      </c>
      <c r="M30" s="397">
        <v>3.2742879465253991E-2</v>
      </c>
      <c r="N30" s="397">
        <v>3.1955332998696316E-2</v>
      </c>
      <c r="O30" s="397"/>
      <c r="P30" s="397"/>
    </row>
    <row r="31" spans="1:18" x14ac:dyDescent="0.2">
      <c r="A31" s="401"/>
    </row>
    <row r="32" spans="1:18" ht="13.5" x14ac:dyDescent="0.25">
      <c r="A32" s="586" t="s">
        <v>296</v>
      </c>
      <c r="B32" s="586"/>
      <c r="C32" s="586"/>
      <c r="D32" s="586"/>
      <c r="E32" s="586"/>
      <c r="F32" s="586"/>
      <c r="G32" s="586"/>
      <c r="H32" s="586"/>
      <c r="I32" s="586"/>
      <c r="J32" s="586"/>
      <c r="K32" s="586"/>
      <c r="L32" s="586"/>
      <c r="M32" s="586"/>
      <c r="N32" s="586"/>
      <c r="O32" s="586"/>
      <c r="P32" s="586"/>
      <c r="Q32" s="586"/>
      <c r="R32" s="586"/>
    </row>
    <row r="33" spans="1:18" x14ac:dyDescent="0.2">
      <c r="A33" s="392"/>
      <c r="B33" s="393">
        <v>1990</v>
      </c>
      <c r="C33" s="393">
        <v>1995</v>
      </c>
      <c r="D33" s="393">
        <v>1996</v>
      </c>
      <c r="E33" s="393">
        <v>2000</v>
      </c>
      <c r="F33" s="393">
        <v>2001</v>
      </c>
      <c r="G33" s="393">
        <v>2002</v>
      </c>
      <c r="H33" s="393">
        <v>2003</v>
      </c>
      <c r="I33" s="393">
        <v>2004</v>
      </c>
      <c r="J33" s="393">
        <v>2005</v>
      </c>
      <c r="K33" s="393">
        <v>2006</v>
      </c>
      <c r="L33" s="393">
        <v>2007</v>
      </c>
      <c r="M33" s="393">
        <v>2008</v>
      </c>
      <c r="N33" s="393" t="s">
        <v>291</v>
      </c>
      <c r="O33" s="393"/>
      <c r="P33" s="392"/>
      <c r="Q33" s="392"/>
      <c r="R33" s="392"/>
    </row>
    <row r="34" spans="1:18" x14ac:dyDescent="0.2">
      <c r="A34" s="394" t="s">
        <v>292</v>
      </c>
      <c r="B34" s="394"/>
      <c r="C34" s="394"/>
      <c r="D34" s="394"/>
      <c r="E34" s="394"/>
      <c r="F34" s="394"/>
      <c r="G34" s="394"/>
      <c r="H34" s="394"/>
      <c r="I34" s="394"/>
      <c r="J34" s="394"/>
      <c r="K34" s="394"/>
      <c r="L34" s="394"/>
      <c r="M34" s="394"/>
      <c r="N34" s="394"/>
      <c r="O34" s="394"/>
      <c r="P34" s="394"/>
      <c r="Q34" s="394"/>
      <c r="R34" s="394"/>
    </row>
    <row r="35" spans="1:18" x14ac:dyDescent="0.2">
      <c r="A35" s="396" t="s">
        <v>181</v>
      </c>
      <c r="B35" s="397">
        <v>40.601268787999985</v>
      </c>
      <c r="C35" s="397">
        <v>47.445401760999992</v>
      </c>
      <c r="D35" s="397"/>
      <c r="E35" s="397">
        <v>55.261135320399987</v>
      </c>
      <c r="F35" s="397">
        <v>56.34466844380001</v>
      </c>
      <c r="G35" s="397">
        <v>57.02406543269997</v>
      </c>
      <c r="H35" s="397">
        <v>58.45188671990001</v>
      </c>
      <c r="I35" s="397">
        <v>58.798634467100001</v>
      </c>
      <c r="J35" s="397">
        <v>58.738286156400022</v>
      </c>
      <c r="K35" s="397">
        <v>57.4859101411</v>
      </c>
      <c r="L35" s="397">
        <v>59.508806476599993</v>
      </c>
      <c r="M35" s="397">
        <v>61.831683819800013</v>
      </c>
      <c r="N35" s="397">
        <v>52.440146412199994</v>
      </c>
      <c r="O35" s="397"/>
      <c r="P35" s="397"/>
    </row>
    <row r="36" spans="1:18" x14ac:dyDescent="0.2">
      <c r="A36" s="396" t="s">
        <v>183</v>
      </c>
      <c r="B36" s="397">
        <v>1.2277950757516267</v>
      </c>
      <c r="C36" s="397">
        <v>1.2877157394329033</v>
      </c>
      <c r="D36" s="397"/>
      <c r="E36" s="397">
        <v>1.7567424603053199</v>
      </c>
      <c r="F36" s="397">
        <v>1.8243220168131633</v>
      </c>
      <c r="G36" s="397">
        <v>1.8860204899690112</v>
      </c>
      <c r="H36" s="397">
        <v>1.9169849237545633</v>
      </c>
      <c r="I36" s="397">
        <v>1.9823425756895237</v>
      </c>
      <c r="J36" s="397">
        <v>1.925350445500303</v>
      </c>
      <c r="K36" s="397">
        <v>1.8633536658919601</v>
      </c>
      <c r="L36" s="397">
        <v>1.8859686335271717</v>
      </c>
      <c r="M36" s="397">
        <v>1.8644273465809507</v>
      </c>
      <c r="N36" s="397">
        <v>1.5692711099327314</v>
      </c>
      <c r="O36" s="397"/>
      <c r="P36" s="397"/>
    </row>
    <row r="37" spans="1:18" x14ac:dyDescent="0.2">
      <c r="A37" s="396" t="s">
        <v>272</v>
      </c>
      <c r="B37" s="397">
        <v>1.0998316907347749</v>
      </c>
      <c r="C37" s="397">
        <v>1.0967371311974325</v>
      </c>
      <c r="D37" s="397"/>
      <c r="E37" s="397">
        <v>1.1125568000352852</v>
      </c>
      <c r="F37" s="397">
        <v>1.1236880645813576</v>
      </c>
      <c r="G37" s="397">
        <v>1.118466038115407</v>
      </c>
      <c r="H37" s="397">
        <v>1.1225296184685845</v>
      </c>
      <c r="I37" s="397">
        <v>1.1486718771396043</v>
      </c>
      <c r="J37" s="397">
        <v>1.1522029183130094</v>
      </c>
      <c r="K37" s="397">
        <v>1.1869183283588891</v>
      </c>
      <c r="L37" s="397">
        <v>1.3803727500953413</v>
      </c>
      <c r="M37" s="397">
        <v>1.4232443198375782</v>
      </c>
      <c r="N37" s="397">
        <v>1.2785220672771229</v>
      </c>
      <c r="O37" s="397"/>
      <c r="P37" s="397"/>
    </row>
    <row r="38" spans="1:18" x14ac:dyDescent="0.2">
      <c r="A38" s="396" t="s">
        <v>182</v>
      </c>
      <c r="B38" s="397">
        <v>0.18549291392486736</v>
      </c>
      <c r="C38" s="397">
        <v>0.14194734910253839</v>
      </c>
      <c r="D38" s="397"/>
      <c r="E38" s="397">
        <v>0.13760565882779305</v>
      </c>
      <c r="F38" s="397">
        <v>0.11660164974964735</v>
      </c>
      <c r="G38" s="397">
        <v>0.10816646662181283</v>
      </c>
      <c r="H38" s="397">
        <v>0.11580764447007449</v>
      </c>
      <c r="I38" s="397">
        <v>0.11400511382619846</v>
      </c>
      <c r="J38" s="397">
        <v>0.12623244884844242</v>
      </c>
      <c r="K38" s="397">
        <v>0.13149918531157656</v>
      </c>
      <c r="L38" s="397">
        <v>0.12535913108164781</v>
      </c>
      <c r="M38" s="397">
        <v>0.11440068983302772</v>
      </c>
      <c r="N38" s="397">
        <v>6.7910463349077424E-2</v>
      </c>
      <c r="O38" s="397"/>
      <c r="P38" s="397"/>
    </row>
    <row r="39" spans="1:18" x14ac:dyDescent="0.2">
      <c r="A39" s="396"/>
      <c r="B39" s="397"/>
      <c r="C39" s="397"/>
      <c r="D39" s="397"/>
      <c r="E39" s="397"/>
      <c r="F39" s="397"/>
      <c r="G39" s="397"/>
      <c r="H39" s="397"/>
      <c r="I39" s="397"/>
      <c r="J39" s="397"/>
      <c r="K39" s="397"/>
      <c r="L39" s="397"/>
      <c r="M39" s="397"/>
      <c r="N39" s="397"/>
      <c r="O39" s="397"/>
      <c r="P39" s="397"/>
    </row>
    <row r="40" spans="1:18" x14ac:dyDescent="0.2">
      <c r="A40" s="394" t="s">
        <v>293</v>
      </c>
      <c r="B40" s="394"/>
      <c r="C40" s="394"/>
      <c r="D40" s="394"/>
      <c r="E40" s="394"/>
      <c r="F40" s="394"/>
      <c r="G40" s="394"/>
      <c r="H40" s="394"/>
      <c r="I40" s="394"/>
      <c r="J40" s="394"/>
      <c r="K40" s="394"/>
      <c r="L40" s="394"/>
      <c r="M40" s="394"/>
      <c r="N40" s="394"/>
      <c r="O40" s="394"/>
      <c r="P40" s="394"/>
      <c r="Q40" s="394"/>
      <c r="R40" s="394"/>
    </row>
    <row r="41" spans="1:18" x14ac:dyDescent="0.2">
      <c r="A41" s="400" t="s">
        <v>274</v>
      </c>
      <c r="B41" s="397">
        <v>64.682890623729975</v>
      </c>
      <c r="C41" s="397">
        <v>108.49117005920003</v>
      </c>
      <c r="D41" s="397"/>
      <c r="E41" s="397">
        <v>127.94436330506996</v>
      </c>
      <c r="F41" s="397">
        <v>122.32014405859951</v>
      </c>
      <c r="G41" s="397">
        <v>116.40805709739499</v>
      </c>
      <c r="H41" s="397">
        <v>111.38563913300675</v>
      </c>
      <c r="I41" s="397">
        <v>106.21695806324719</v>
      </c>
      <c r="J41" s="397">
        <v>80.420268198629515</v>
      </c>
      <c r="K41" s="397">
        <v>78.735293728015705</v>
      </c>
      <c r="L41" s="397">
        <v>77.240342521269</v>
      </c>
      <c r="M41" s="397">
        <v>76.745029162660273</v>
      </c>
      <c r="N41" s="397">
        <v>74.477858048660792</v>
      </c>
      <c r="O41" s="397"/>
      <c r="P41" s="397"/>
    </row>
    <row r="42" spans="1:18" x14ac:dyDescent="0.2">
      <c r="A42" s="400" t="s">
        <v>163</v>
      </c>
      <c r="B42" s="355">
        <v>2.2810101706673236</v>
      </c>
      <c r="C42" s="355">
        <v>3.1440990514374554</v>
      </c>
      <c r="E42" s="355">
        <v>4.5430409219973331</v>
      </c>
      <c r="F42" s="355">
        <v>4.2147408366556025</v>
      </c>
      <c r="G42" s="355">
        <v>3.3624085640680943</v>
      </c>
      <c r="H42" s="355">
        <v>3.4981303698794206</v>
      </c>
      <c r="I42" s="355">
        <v>3.6156892858497707</v>
      </c>
      <c r="J42" s="355">
        <v>3.6071228357780152</v>
      </c>
      <c r="K42" s="355">
        <v>3.6223704490772861</v>
      </c>
      <c r="L42" s="355">
        <v>3.8071149183816626</v>
      </c>
      <c r="M42" s="355">
        <v>3.6773129198474255</v>
      </c>
      <c r="N42" s="356">
        <v>3.3111252262379964</v>
      </c>
      <c r="O42" s="356"/>
      <c r="P42" s="397"/>
    </row>
    <row r="43" spans="1:18" x14ac:dyDescent="0.2">
      <c r="A43" s="400" t="s">
        <v>182</v>
      </c>
      <c r="B43" s="397">
        <v>0.12365215641818807</v>
      </c>
      <c r="C43" s="397">
        <v>0.11030557445559003</v>
      </c>
      <c r="D43" s="397"/>
      <c r="E43" s="397">
        <v>7.598579113377564E-2</v>
      </c>
      <c r="F43" s="397">
        <v>6.852740771756069E-2</v>
      </c>
      <c r="G43" s="397">
        <v>5.8377276132553738E-2</v>
      </c>
      <c r="H43" s="397">
        <v>4.9460861461738802E-2</v>
      </c>
      <c r="I43" s="397">
        <v>5.052634675416539E-2</v>
      </c>
      <c r="J43" s="397">
        <v>5.1703985489893127E-2</v>
      </c>
      <c r="K43" s="397">
        <v>5.3442405527688495E-2</v>
      </c>
      <c r="L43" s="397">
        <v>5.5629450454844666E-2</v>
      </c>
      <c r="M43" s="397">
        <v>5.7820981628005301E-2</v>
      </c>
      <c r="N43" s="397">
        <v>5.6430245366634171E-2</v>
      </c>
      <c r="O43" s="397"/>
    </row>
    <row r="44" spans="1:18" x14ac:dyDescent="0.2">
      <c r="A44" s="401"/>
      <c r="B44" s="401"/>
      <c r="C44" s="401"/>
      <c r="D44" s="401"/>
      <c r="E44" s="401"/>
      <c r="F44" s="401"/>
      <c r="G44" s="401"/>
      <c r="H44" s="401"/>
      <c r="I44" s="401"/>
      <c r="J44" s="401"/>
      <c r="K44" s="401"/>
      <c r="L44" s="401"/>
      <c r="M44" s="401"/>
      <c r="N44" s="401"/>
      <c r="O44" s="401"/>
      <c r="P44" s="401"/>
    </row>
    <row r="45" spans="1:18" x14ac:dyDescent="0.2">
      <c r="A45" s="586" t="s">
        <v>297</v>
      </c>
      <c r="B45" s="586"/>
      <c r="C45" s="586"/>
      <c r="D45" s="586"/>
      <c r="E45" s="586"/>
      <c r="F45" s="586"/>
      <c r="G45" s="586"/>
      <c r="H45" s="586"/>
      <c r="I45" s="586"/>
      <c r="J45" s="586"/>
      <c r="K45" s="586"/>
      <c r="L45" s="586"/>
      <c r="M45" s="586"/>
      <c r="N45" s="586"/>
      <c r="O45" s="586"/>
      <c r="P45" s="586"/>
      <c r="Q45" s="586"/>
      <c r="R45" s="586"/>
    </row>
    <row r="46" spans="1:18" x14ac:dyDescent="0.2">
      <c r="A46" s="392"/>
      <c r="B46" s="402">
        <v>1990</v>
      </c>
      <c r="C46" s="402">
        <v>1995</v>
      </c>
      <c r="D46" s="402">
        <v>1996</v>
      </c>
      <c r="E46" s="402">
        <v>2000</v>
      </c>
      <c r="F46" s="402">
        <v>2001</v>
      </c>
      <c r="G46" s="402">
        <v>2002</v>
      </c>
      <c r="H46" s="402">
        <v>2003</v>
      </c>
      <c r="I46" s="402">
        <v>2004</v>
      </c>
      <c r="J46" s="402">
        <v>2005</v>
      </c>
      <c r="K46" s="402">
        <v>2006</v>
      </c>
      <c r="L46" s="402">
        <v>2007</v>
      </c>
      <c r="M46" s="402">
        <v>2008</v>
      </c>
      <c r="N46" s="402">
        <v>2009</v>
      </c>
      <c r="O46" s="402">
        <v>2010</v>
      </c>
      <c r="P46" s="392">
        <v>2011</v>
      </c>
      <c r="Q46" s="392"/>
      <c r="R46" s="392"/>
    </row>
    <row r="47" spans="1:18" x14ac:dyDescent="0.2">
      <c r="A47" s="394" t="s">
        <v>298</v>
      </c>
      <c r="B47" s="394"/>
      <c r="C47" s="394"/>
      <c r="D47" s="394"/>
      <c r="E47" s="394"/>
      <c r="F47" s="394"/>
      <c r="G47" s="394"/>
      <c r="H47" s="394"/>
      <c r="I47" s="394"/>
      <c r="J47" s="394"/>
      <c r="K47" s="394"/>
      <c r="L47" s="394"/>
      <c r="M47" s="394"/>
      <c r="N47" s="394"/>
      <c r="O47" s="394"/>
      <c r="P47" s="394"/>
      <c r="Q47" s="394"/>
      <c r="R47" s="394"/>
    </row>
    <row r="48" spans="1:18" x14ac:dyDescent="0.2">
      <c r="A48" s="392" t="s">
        <v>299</v>
      </c>
      <c r="B48" s="392"/>
      <c r="C48" s="392"/>
      <c r="D48" s="392"/>
      <c r="E48" s="392"/>
      <c r="F48" s="392"/>
      <c r="G48" s="392"/>
      <c r="H48" s="392"/>
      <c r="I48" s="392"/>
      <c r="J48" s="392"/>
      <c r="K48" s="392"/>
      <c r="L48" s="392"/>
      <c r="M48" s="392"/>
      <c r="N48" s="392"/>
      <c r="O48" s="392"/>
      <c r="P48" s="392"/>
      <c r="Q48" s="392"/>
      <c r="R48" s="392"/>
    </row>
    <row r="49" spans="1:16" x14ac:dyDescent="0.2">
      <c r="A49" s="389" t="s">
        <v>181</v>
      </c>
      <c r="B49" s="397"/>
      <c r="C49" s="397">
        <v>2261600</v>
      </c>
      <c r="D49" s="397">
        <v>2024700</v>
      </c>
      <c r="E49" s="397">
        <v>1116330</v>
      </c>
      <c r="F49" s="397">
        <v>972440</v>
      </c>
      <c r="G49" s="397">
        <v>833070</v>
      </c>
      <c r="H49" s="397">
        <v>735110</v>
      </c>
      <c r="I49" s="397">
        <v>645870</v>
      </c>
      <c r="J49" s="397">
        <v>549840</v>
      </c>
      <c r="K49" s="397">
        <v>477500</v>
      </c>
      <c r="L49" s="397">
        <v>411380</v>
      </c>
      <c r="M49" s="397">
        <v>326274</v>
      </c>
      <c r="N49" s="397">
        <v>288718</v>
      </c>
      <c r="O49" s="397">
        <v>259787</v>
      </c>
      <c r="P49" s="132">
        <v>259787</v>
      </c>
    </row>
    <row r="50" spans="1:16" x14ac:dyDescent="0.2">
      <c r="A50" s="396" t="s">
        <v>183</v>
      </c>
      <c r="B50" s="397"/>
      <c r="C50" s="397">
        <v>2946.5448610072394</v>
      </c>
      <c r="D50" s="397">
        <v>3010.0246390848247</v>
      </c>
      <c r="E50" s="397">
        <v>3430.762666761043</v>
      </c>
      <c r="F50" s="397">
        <v>3460.3987425508626</v>
      </c>
      <c r="G50" s="397">
        <v>3474.5634109071943</v>
      </c>
      <c r="H50" s="397">
        <v>3427.9210999905249</v>
      </c>
      <c r="I50" s="397">
        <v>3437.5262558711879</v>
      </c>
      <c r="J50" s="397">
        <v>3218.342042099639</v>
      </c>
      <c r="K50" s="397">
        <v>3013.5324493842591</v>
      </c>
      <c r="L50" s="397">
        <v>2952.2258784055748</v>
      </c>
      <c r="M50" s="397">
        <v>2812.3147029927704</v>
      </c>
      <c r="N50" s="397">
        <v>2276.7421685756449</v>
      </c>
      <c r="O50" s="397">
        <v>2365.9380269016101</v>
      </c>
      <c r="P50" s="132">
        <v>2382.7261596481098</v>
      </c>
    </row>
    <row r="51" spans="1:16" x14ac:dyDescent="0.2">
      <c r="A51" s="396" t="s">
        <v>272</v>
      </c>
      <c r="B51" s="397"/>
      <c r="C51" s="397">
        <v>2421.3604285282513</v>
      </c>
      <c r="D51" s="397">
        <v>2418.1922119841661</v>
      </c>
      <c r="E51" s="397">
        <v>2419.6646473015621</v>
      </c>
      <c r="F51" s="397">
        <v>2400.4658856988826</v>
      </c>
      <c r="G51" s="397">
        <v>2371.4774740324215</v>
      </c>
      <c r="H51" s="397">
        <v>2352.2526342223737</v>
      </c>
      <c r="I51" s="397">
        <v>2370.9447048547549</v>
      </c>
      <c r="J51" s="397">
        <v>2363.1971607557261</v>
      </c>
      <c r="K51" s="397">
        <v>2381.9050272152967</v>
      </c>
      <c r="L51" s="397">
        <v>2706.20034113674</v>
      </c>
      <c r="M51" s="397">
        <v>2724.3766768813866</v>
      </c>
      <c r="N51" s="397">
        <v>2391.3009679773895</v>
      </c>
      <c r="O51" s="397">
        <v>2711.9690908653001</v>
      </c>
      <c r="P51" s="132">
        <v>2651.1711787117301</v>
      </c>
    </row>
    <row r="52" spans="1:16" x14ac:dyDescent="0.2">
      <c r="A52" s="396" t="s">
        <v>182</v>
      </c>
      <c r="B52" s="397"/>
      <c r="C52" s="397">
        <v>4036.3052635079334</v>
      </c>
      <c r="D52" s="397">
        <v>3594.7773347446528</v>
      </c>
      <c r="E52" s="397">
        <v>3293.1069754200216</v>
      </c>
      <c r="F52" s="397">
        <v>2799.6044810315161</v>
      </c>
      <c r="G52" s="397">
        <v>2211.3867891529644</v>
      </c>
      <c r="H52" s="397">
        <v>1979.6683443737243</v>
      </c>
      <c r="I52" s="397">
        <v>1693.5603860979154</v>
      </c>
      <c r="J52" s="397">
        <v>1273.0732539417615</v>
      </c>
      <c r="K52" s="397">
        <v>1228.3654565963307</v>
      </c>
      <c r="L52" s="397">
        <v>1143.8879960133263</v>
      </c>
      <c r="M52" s="397">
        <v>1035.6094204301608</v>
      </c>
      <c r="N52" s="397">
        <v>747.32343122006864</v>
      </c>
      <c r="O52" s="397">
        <v>1171.10307058379</v>
      </c>
      <c r="P52" s="132">
        <v>1154.8854295582601</v>
      </c>
    </row>
    <row r="53" spans="1:16" x14ac:dyDescent="0.2">
      <c r="A53" s="400" t="s">
        <v>163</v>
      </c>
      <c r="B53" s="397"/>
      <c r="C53" s="397">
        <v>0</v>
      </c>
      <c r="D53" s="397">
        <v>0</v>
      </c>
      <c r="E53" s="397">
        <v>0</v>
      </c>
      <c r="F53" s="397">
        <v>0</v>
      </c>
      <c r="G53" s="397">
        <v>0</v>
      </c>
      <c r="H53" s="397">
        <v>0</v>
      </c>
      <c r="I53" s="397">
        <v>0</v>
      </c>
      <c r="J53" s="397">
        <v>0</v>
      </c>
      <c r="K53" s="397">
        <v>0</v>
      </c>
      <c r="L53" s="397">
        <v>0</v>
      </c>
      <c r="M53" s="397">
        <v>0</v>
      </c>
      <c r="N53" s="397">
        <v>0</v>
      </c>
      <c r="O53" s="397">
        <v>0</v>
      </c>
      <c r="P53" s="132">
        <v>0</v>
      </c>
    </row>
    <row r="54" spans="1:16" x14ac:dyDescent="0.2">
      <c r="A54" s="400"/>
      <c r="B54" s="397"/>
      <c r="C54" s="397"/>
      <c r="D54" s="397"/>
      <c r="E54" s="397"/>
      <c r="F54" s="397"/>
      <c r="G54" s="397"/>
      <c r="H54" s="397"/>
      <c r="I54" s="397"/>
      <c r="J54" s="397"/>
      <c r="K54" s="397"/>
      <c r="L54" s="397"/>
      <c r="M54" s="397"/>
      <c r="N54" s="397"/>
      <c r="O54" s="397"/>
    </row>
    <row r="55" spans="1:16" x14ac:dyDescent="0.2">
      <c r="A55" s="392" t="s">
        <v>300</v>
      </c>
      <c r="B55" s="392"/>
      <c r="C55" s="392"/>
      <c r="D55" s="392"/>
      <c r="E55" s="392"/>
      <c r="F55" s="392"/>
      <c r="G55" s="392"/>
      <c r="H55" s="392"/>
      <c r="I55" s="392"/>
      <c r="J55" s="392"/>
      <c r="K55" s="392"/>
      <c r="L55" s="392"/>
      <c r="M55" s="392"/>
      <c r="N55" s="392"/>
      <c r="O55" s="392"/>
      <c r="P55" s="392"/>
    </row>
    <row r="56" spans="1:16" x14ac:dyDescent="0.2">
      <c r="A56" s="389" t="s">
        <v>181</v>
      </c>
      <c r="B56" s="397">
        <v>322615.30960610003</v>
      </c>
      <c r="C56" s="397">
        <v>226379.44173429997</v>
      </c>
      <c r="D56" s="397">
        <v>204810.43493070005</v>
      </c>
      <c r="E56" s="397">
        <v>111317.89899879994</v>
      </c>
      <c r="F56" s="397">
        <v>95015.31630196856</v>
      </c>
      <c r="G56" s="397">
        <v>82584.466600121028</v>
      </c>
      <c r="H56" s="397">
        <v>74013.650764658014</v>
      </c>
      <c r="I56" s="397">
        <v>65599.574949608985</v>
      </c>
      <c r="J56" s="397">
        <v>55999.522045026199</v>
      </c>
      <c r="K56" s="397">
        <v>48348.852891474002</v>
      </c>
      <c r="L56" s="397">
        <v>41677.228614915002</v>
      </c>
      <c r="M56" s="397">
        <v>33818.977831924996</v>
      </c>
      <c r="N56" s="397">
        <v>28355.816706204005</v>
      </c>
      <c r="O56" s="397">
        <v>31563.451346148999</v>
      </c>
      <c r="P56" s="132">
        <v>31563.451346148999</v>
      </c>
    </row>
    <row r="57" spans="1:16" x14ac:dyDescent="0.2">
      <c r="A57" s="396" t="s">
        <v>183</v>
      </c>
      <c r="B57" s="397">
        <v>736.71965131946251</v>
      </c>
      <c r="C57" s="397">
        <v>667.29567817315956</v>
      </c>
      <c r="D57" s="397">
        <v>682.95522094717899</v>
      </c>
      <c r="E57" s="397">
        <v>784.61136799266865</v>
      </c>
      <c r="F57" s="397">
        <v>793.08356870251805</v>
      </c>
      <c r="G57" s="397">
        <v>798.30556307119673</v>
      </c>
      <c r="H57" s="397">
        <v>790.32205268911946</v>
      </c>
      <c r="I57" s="397">
        <v>796.10630577768688</v>
      </c>
      <c r="J57" s="397">
        <v>749.86973631929891</v>
      </c>
      <c r="K57" s="397">
        <v>706.84300072324743</v>
      </c>
      <c r="L57" s="397">
        <v>697.90051189742087</v>
      </c>
      <c r="M57" s="397">
        <v>672.06518203345865</v>
      </c>
      <c r="N57" s="397">
        <v>551.39057884910596</v>
      </c>
      <c r="O57" s="397">
        <v>584.51532684196798</v>
      </c>
      <c r="P57" s="132">
        <v>600.280582996519</v>
      </c>
    </row>
    <row r="58" spans="1:16" x14ac:dyDescent="0.2">
      <c r="A58" s="396" t="s">
        <v>272</v>
      </c>
      <c r="B58" s="397">
        <v>623.20811684593139</v>
      </c>
      <c r="C58" s="397">
        <v>608.04738015797466</v>
      </c>
      <c r="D58" s="397">
        <v>610.26764757754813</v>
      </c>
      <c r="E58" s="397">
        <v>617.74573004697004</v>
      </c>
      <c r="F58" s="397">
        <v>614.48792607118241</v>
      </c>
      <c r="G58" s="397">
        <v>610.28079595378449</v>
      </c>
      <c r="H58" s="397">
        <v>609.08854919463363</v>
      </c>
      <c r="I58" s="397">
        <v>617.87812789555335</v>
      </c>
      <c r="J58" s="397">
        <v>615.52735982648221</v>
      </c>
      <c r="K58" s="397">
        <v>624.58869530291679</v>
      </c>
      <c r="L58" s="397">
        <v>714.44904801790437</v>
      </c>
      <c r="M58" s="397">
        <v>726.24253974936346</v>
      </c>
      <c r="N58" s="397">
        <v>645.40998234419499</v>
      </c>
      <c r="O58" s="397">
        <v>736.32555727080103</v>
      </c>
      <c r="P58" s="132">
        <v>730.53339495240004</v>
      </c>
    </row>
    <row r="59" spans="1:16" x14ac:dyDescent="0.2">
      <c r="A59" s="396" t="s">
        <v>182</v>
      </c>
      <c r="B59" s="397">
        <v>1741.0863127028656</v>
      </c>
      <c r="C59" s="397">
        <v>1420.6731877010686</v>
      </c>
      <c r="D59" s="397">
        <v>1265.2669810183691</v>
      </c>
      <c r="E59" s="397">
        <v>1159.0622047082827</v>
      </c>
      <c r="F59" s="397">
        <v>977.12588767270029</v>
      </c>
      <c r="G59" s="397">
        <v>751.90319094643667</v>
      </c>
      <c r="H59" s="397">
        <v>659.17542413444869</v>
      </c>
      <c r="I59" s="397">
        <v>539.41955750685656</v>
      </c>
      <c r="J59" s="397">
        <v>370.2433906856665</v>
      </c>
      <c r="K59" s="397">
        <v>349.34380842815767</v>
      </c>
      <c r="L59" s="397">
        <v>316.05069299870684</v>
      </c>
      <c r="M59" s="397">
        <v>274.45217738938231</v>
      </c>
      <c r="N59" s="397">
        <v>174.73837230172967</v>
      </c>
      <c r="O59" s="397">
        <v>346.52751629302298</v>
      </c>
      <c r="P59" s="132">
        <v>339.86384043055</v>
      </c>
    </row>
    <row r="60" spans="1:16" x14ac:dyDescent="0.2">
      <c r="A60" s="400" t="s">
        <v>163</v>
      </c>
      <c r="B60" s="397">
        <v>2472.3951605290008</v>
      </c>
      <c r="C60" s="397">
        <v>2721.7624447743397</v>
      </c>
      <c r="D60" s="397">
        <v>2854.2841182696816</v>
      </c>
      <c r="E60" s="397">
        <v>3198.2337155863738</v>
      </c>
      <c r="F60" s="397">
        <v>3061.8102798652153</v>
      </c>
      <c r="G60" s="397">
        <v>2721.6205544582372</v>
      </c>
      <c r="H60" s="397">
        <v>2764.4039887624722</v>
      </c>
      <c r="I60" s="397">
        <v>2622.6350815061701</v>
      </c>
      <c r="J60" s="397">
        <v>2558.9268589615731</v>
      </c>
      <c r="K60" s="397">
        <v>2605.8496725054547</v>
      </c>
      <c r="L60" s="397">
        <v>2650.9989461880491</v>
      </c>
      <c r="M60" s="397">
        <v>2622.2161792995194</v>
      </c>
      <c r="N60" s="397">
        <v>2444.1566064525473</v>
      </c>
      <c r="O60" s="397">
        <v>2389.6856075779901</v>
      </c>
      <c r="P60" s="132">
        <v>2484.1421183544799</v>
      </c>
    </row>
    <row r="62" spans="1:16" x14ac:dyDescent="0.2">
      <c r="A62" s="392" t="s">
        <v>301</v>
      </c>
      <c r="B62" s="392"/>
      <c r="C62" s="392"/>
      <c r="D62" s="392"/>
      <c r="E62" s="392"/>
      <c r="F62" s="392"/>
      <c r="G62" s="392"/>
      <c r="H62" s="392"/>
      <c r="I62" s="392"/>
      <c r="J62" s="392"/>
      <c r="K62" s="392"/>
      <c r="L62" s="392"/>
      <c r="M62" s="392"/>
      <c r="N62" s="392"/>
      <c r="O62" s="392"/>
      <c r="P62" s="392"/>
    </row>
    <row r="63" spans="1:16" x14ac:dyDescent="0.2">
      <c r="A63" s="389" t="s">
        <v>181</v>
      </c>
      <c r="B63" s="397">
        <v>1212400</v>
      </c>
      <c r="C63" s="397">
        <v>1134150</v>
      </c>
      <c r="D63" s="397">
        <v>1037970</v>
      </c>
      <c r="E63" s="397">
        <v>683270</v>
      </c>
      <c r="F63" s="397">
        <v>616570</v>
      </c>
      <c r="G63" s="397">
        <v>550090</v>
      </c>
      <c r="H63" s="397">
        <v>504360</v>
      </c>
      <c r="I63" s="397">
        <v>462760</v>
      </c>
      <c r="J63" s="397">
        <v>426299</v>
      </c>
      <c r="K63" s="397">
        <v>377934</v>
      </c>
      <c r="L63" s="397">
        <v>330578</v>
      </c>
      <c r="M63" s="397">
        <v>275724</v>
      </c>
      <c r="N63" s="397">
        <v>226106</v>
      </c>
      <c r="O63" s="397">
        <v>226106</v>
      </c>
      <c r="P63" s="397"/>
    </row>
    <row r="64" spans="1:16" x14ac:dyDescent="0.2">
      <c r="A64" s="396" t="s">
        <v>183</v>
      </c>
      <c r="B64" s="397">
        <v>9905.3062735150779</v>
      </c>
      <c r="C64" s="397">
        <v>8839.6345830217124</v>
      </c>
      <c r="D64" s="397">
        <v>9030.0739172544745</v>
      </c>
      <c r="E64" s="397">
        <v>10292.288000283133</v>
      </c>
      <c r="F64" s="397">
        <v>10381.196227652579</v>
      </c>
      <c r="G64" s="397">
        <v>10423.690232721596</v>
      </c>
      <c r="H64" s="397">
        <v>10283.763299971564</v>
      </c>
      <c r="I64" s="397">
        <v>10312.578767613568</v>
      </c>
      <c r="J64" s="397">
        <v>9655.0261262989097</v>
      </c>
      <c r="K64" s="397">
        <v>9040.597348152789</v>
      </c>
      <c r="L64" s="397">
        <v>8856.6776352167308</v>
      </c>
      <c r="M64" s="397">
        <v>8436.9441089783104</v>
      </c>
      <c r="N64" s="397">
        <v>6830.2265057269415</v>
      </c>
      <c r="O64" s="397">
        <v>6830.2265057269415</v>
      </c>
      <c r="P64" s="397"/>
    </row>
    <row r="65" spans="1:19" x14ac:dyDescent="0.2">
      <c r="A65" s="396" t="s">
        <v>272</v>
      </c>
      <c r="B65" s="397">
        <v>0</v>
      </c>
      <c r="C65" s="397">
        <v>0</v>
      </c>
      <c r="D65" s="397">
        <v>0</v>
      </c>
      <c r="E65" s="397">
        <v>0</v>
      </c>
      <c r="F65" s="397">
        <v>0</v>
      </c>
      <c r="G65" s="397">
        <v>0</v>
      </c>
      <c r="H65" s="397">
        <v>0</v>
      </c>
      <c r="I65" s="397">
        <v>0</v>
      </c>
      <c r="J65" s="397">
        <v>0</v>
      </c>
      <c r="K65" s="397">
        <v>0</v>
      </c>
      <c r="L65" s="397">
        <v>0</v>
      </c>
      <c r="M65" s="397">
        <v>0</v>
      </c>
      <c r="N65" s="397">
        <v>0</v>
      </c>
      <c r="O65" s="397">
        <v>0</v>
      </c>
      <c r="P65" s="397"/>
    </row>
    <row r="66" spans="1:19" x14ac:dyDescent="0.2">
      <c r="A66" s="396" t="s">
        <v>182</v>
      </c>
      <c r="B66" s="397">
        <v>0</v>
      </c>
      <c r="C66" s="397">
        <v>0</v>
      </c>
      <c r="D66" s="397">
        <v>0</v>
      </c>
      <c r="E66" s="397">
        <v>0</v>
      </c>
      <c r="F66" s="397">
        <v>0</v>
      </c>
      <c r="G66" s="397">
        <v>0</v>
      </c>
      <c r="H66" s="397">
        <v>0</v>
      </c>
      <c r="I66" s="397">
        <v>0</v>
      </c>
      <c r="J66" s="397">
        <v>0</v>
      </c>
      <c r="K66" s="397">
        <v>0</v>
      </c>
      <c r="L66" s="397">
        <v>0</v>
      </c>
      <c r="M66" s="397">
        <v>0</v>
      </c>
      <c r="N66" s="397">
        <v>0</v>
      </c>
      <c r="O66" s="397">
        <v>0</v>
      </c>
      <c r="P66" s="397"/>
    </row>
    <row r="67" spans="1:19" x14ac:dyDescent="0.2">
      <c r="A67" s="400" t="s">
        <v>163</v>
      </c>
      <c r="B67" s="397">
        <v>0</v>
      </c>
      <c r="C67" s="397">
        <v>0</v>
      </c>
      <c r="D67" s="397">
        <v>0</v>
      </c>
      <c r="E67" s="397">
        <v>0</v>
      </c>
      <c r="F67" s="397">
        <v>0</v>
      </c>
      <c r="G67" s="397">
        <v>0</v>
      </c>
      <c r="H67" s="397">
        <v>0</v>
      </c>
      <c r="I67" s="397">
        <v>0</v>
      </c>
      <c r="J67" s="397">
        <v>0</v>
      </c>
      <c r="K67" s="397">
        <v>0</v>
      </c>
      <c r="L67" s="397">
        <v>0</v>
      </c>
      <c r="M67" s="397">
        <v>0</v>
      </c>
      <c r="N67" s="397">
        <v>0</v>
      </c>
      <c r="O67" s="397">
        <v>0</v>
      </c>
      <c r="P67" s="397"/>
      <c r="R67" s="189"/>
      <c r="S67" s="189"/>
    </row>
    <row r="68" spans="1:19" x14ac:dyDescent="0.2">
      <c r="R68" s="189"/>
      <c r="S68" s="189"/>
    </row>
    <row r="69" spans="1:19" x14ac:dyDescent="0.2">
      <c r="A69" s="392" t="s">
        <v>302</v>
      </c>
      <c r="B69" s="392">
        <v>1990</v>
      </c>
      <c r="C69" s="392" t="s">
        <v>283</v>
      </c>
      <c r="D69" s="402">
        <v>1995</v>
      </c>
      <c r="E69" s="402" t="s">
        <v>283</v>
      </c>
      <c r="F69" s="402">
        <v>2000</v>
      </c>
      <c r="G69" s="402">
        <v>2001</v>
      </c>
      <c r="H69" s="402">
        <v>2002</v>
      </c>
      <c r="I69" s="402">
        <v>2003</v>
      </c>
      <c r="J69" s="402">
        <v>2004</v>
      </c>
      <c r="K69" s="402">
        <v>2005</v>
      </c>
      <c r="L69" s="402">
        <v>2006</v>
      </c>
      <c r="M69" s="402">
        <v>2007</v>
      </c>
      <c r="N69" s="402">
        <v>2008</v>
      </c>
      <c r="O69" s="402">
        <v>2009</v>
      </c>
      <c r="P69" s="402">
        <v>2010</v>
      </c>
      <c r="Q69" s="402">
        <v>2011</v>
      </c>
      <c r="R69" s="402">
        <v>2012</v>
      </c>
      <c r="S69" s="530"/>
    </row>
    <row r="70" spans="1:19" x14ac:dyDescent="0.2">
      <c r="A70" s="389" t="s">
        <v>181</v>
      </c>
      <c r="B70" s="403">
        <v>60543.24175026</v>
      </c>
      <c r="C70" s="403"/>
      <c r="D70" s="404">
        <v>51611.109341809999</v>
      </c>
      <c r="E70" s="404"/>
      <c r="F70" s="404">
        <v>27897.5346382518</v>
      </c>
      <c r="G70" s="404">
        <v>24488.519632787898</v>
      </c>
      <c r="H70" s="404">
        <v>21200.0610671705</v>
      </c>
      <c r="I70" s="404">
        <v>18738.1707386864</v>
      </c>
      <c r="J70" s="404">
        <v>16337.3456576265</v>
      </c>
      <c r="K70" s="404">
        <v>13984.807274717699</v>
      </c>
      <c r="L70" s="404">
        <v>12055.4082802595</v>
      </c>
      <c r="M70" s="404">
        <v>9877.9595597087009</v>
      </c>
      <c r="N70" s="404">
        <v>7042.7078570125004</v>
      </c>
      <c r="O70" s="404">
        <v>6056.4072213751397</v>
      </c>
      <c r="P70" s="639">
        <v>6163.9110000000001</v>
      </c>
      <c r="Q70" s="404">
        <v>5959.2133413053398</v>
      </c>
      <c r="R70" s="639">
        <v>5135.2719999999999</v>
      </c>
      <c r="S70" s="189"/>
    </row>
    <row r="71" spans="1:19" x14ac:dyDescent="0.2">
      <c r="A71" s="396" t="s">
        <v>183</v>
      </c>
      <c r="B71" s="405">
        <v>165.08843789191801</v>
      </c>
      <c r="C71" s="403">
        <f t="shared" ref="C71:C74" si="1">(B71+D71)/2</f>
        <v>156.20784047114</v>
      </c>
      <c r="D71" s="406">
        <v>147.327243050362</v>
      </c>
      <c r="E71" s="404">
        <f t="shared" ref="E71:E74" si="2">(D71+F71)/2</f>
        <v>159.432688194207</v>
      </c>
      <c r="F71" s="406">
        <v>171.53813333805201</v>
      </c>
      <c r="G71" s="406">
        <v>173.01993712754299</v>
      </c>
      <c r="H71" s="406">
        <v>173.72817054535901</v>
      </c>
      <c r="I71" s="406">
        <v>171.396054999526</v>
      </c>
      <c r="J71" s="406">
        <v>171.87631279356</v>
      </c>
      <c r="K71" s="406">
        <v>160.91710210498201</v>
      </c>
      <c r="L71" s="406">
        <v>150.67662246921299</v>
      </c>
      <c r="M71" s="406">
        <v>147.611293920279</v>
      </c>
      <c r="N71" s="406">
        <v>140.615735149638</v>
      </c>
      <c r="O71" s="406">
        <v>108.21525206489299</v>
      </c>
      <c r="P71" s="406">
        <v>118.296901345081</v>
      </c>
      <c r="Q71" s="406">
        <v>119.136307982405</v>
      </c>
      <c r="R71" s="640">
        <v>110.3331</v>
      </c>
    </row>
    <row r="72" spans="1:19" x14ac:dyDescent="0.2">
      <c r="A72" s="396" t="s">
        <v>272</v>
      </c>
      <c r="B72" s="403">
        <v>126.901012370806</v>
      </c>
      <c r="C72" s="403">
        <f t="shared" si="1"/>
        <v>124.96423528860601</v>
      </c>
      <c r="D72" s="404">
        <v>123.027458206406</v>
      </c>
      <c r="E72" s="404">
        <f t="shared" si="2"/>
        <v>122.800646444877</v>
      </c>
      <c r="F72" s="404">
        <v>122.573834683348</v>
      </c>
      <c r="G72" s="404">
        <v>118.324201782662</v>
      </c>
      <c r="H72" s="404">
        <v>116.82471532558201</v>
      </c>
      <c r="I72" s="404">
        <v>115.449402154754</v>
      </c>
      <c r="J72" s="404">
        <v>119.999148888356</v>
      </c>
      <c r="K72" s="404">
        <v>119.607603706319</v>
      </c>
      <c r="L72" s="404">
        <v>115.950984779867</v>
      </c>
      <c r="M72" s="404">
        <v>133.65955189009</v>
      </c>
      <c r="N72" s="404">
        <v>135.30756543090399</v>
      </c>
      <c r="O72" s="404">
        <v>117.32909815642201</v>
      </c>
      <c r="P72" s="404">
        <v>137.02580669635199</v>
      </c>
      <c r="Q72" s="404">
        <v>133.95391218754</v>
      </c>
      <c r="R72" s="639">
        <v>128.98410000000001</v>
      </c>
    </row>
    <row r="73" spans="1:19" x14ac:dyDescent="0.2">
      <c r="A73" s="396" t="s">
        <v>182</v>
      </c>
      <c r="B73" s="403">
        <v>252.013042489649</v>
      </c>
      <c r="C73" s="403">
        <f t="shared" si="1"/>
        <v>228.82398922555049</v>
      </c>
      <c r="D73" s="404">
        <v>205.63493596145199</v>
      </c>
      <c r="E73" s="404">
        <f t="shared" si="2"/>
        <v>186.598353623067</v>
      </c>
      <c r="F73" s="404">
        <v>167.56177128468201</v>
      </c>
      <c r="G73" s="404">
        <v>142.35546486234901</v>
      </c>
      <c r="H73" s="404">
        <v>111.897805474577</v>
      </c>
      <c r="I73" s="404">
        <v>99.7364855411126</v>
      </c>
      <c r="J73" s="404">
        <v>84.698046910503095</v>
      </c>
      <c r="K73" s="404">
        <v>60.8436756920877</v>
      </c>
      <c r="L73" s="404">
        <v>78.3641987083152</v>
      </c>
      <c r="M73" s="404">
        <v>90.877916350407006</v>
      </c>
      <c r="N73" s="404">
        <v>85.5391382689549</v>
      </c>
      <c r="O73" s="404">
        <v>63.4347074735512</v>
      </c>
      <c r="P73" s="404">
        <v>57.007570118878199</v>
      </c>
      <c r="Q73" s="404">
        <v>56.232060356770603</v>
      </c>
      <c r="R73" s="639">
        <v>50.189</v>
      </c>
    </row>
    <row r="74" spans="1:19" x14ac:dyDescent="0.2">
      <c r="A74" s="400" t="s">
        <v>163</v>
      </c>
      <c r="B74" s="405">
        <v>572.88962057954495</v>
      </c>
      <c r="C74" s="403">
        <f t="shared" si="1"/>
        <v>682.7765450293</v>
      </c>
      <c r="D74" s="406">
        <v>792.66346947905504</v>
      </c>
      <c r="E74" s="404">
        <f t="shared" si="2"/>
        <v>698.02990048202901</v>
      </c>
      <c r="F74" s="406">
        <v>603.39633148500297</v>
      </c>
      <c r="G74" s="406">
        <v>573.31573151909299</v>
      </c>
      <c r="H74" s="406">
        <v>539.567022001954</v>
      </c>
      <c r="I74" s="406">
        <v>538.07093074084503</v>
      </c>
      <c r="J74" s="406">
        <v>494.84061012225601</v>
      </c>
      <c r="K74" s="406">
        <v>487.222325686771</v>
      </c>
      <c r="L74" s="406">
        <v>487.61628592432101</v>
      </c>
      <c r="M74" s="406">
        <v>498.77402426405502</v>
      </c>
      <c r="N74" s="406">
        <v>487.20270794089902</v>
      </c>
      <c r="O74" s="406">
        <v>408.80003130824298</v>
      </c>
      <c r="P74" s="406">
        <v>378.289174477183</v>
      </c>
      <c r="Q74" s="406">
        <v>389.56628484772199</v>
      </c>
      <c r="R74" s="640">
        <v>372.18380000000002</v>
      </c>
    </row>
    <row r="75" spans="1:19" x14ac:dyDescent="0.2">
      <c r="B75" s="397"/>
      <c r="C75" s="397"/>
      <c r="D75" s="397"/>
      <c r="E75" s="397"/>
      <c r="F75" s="397"/>
      <c r="G75" s="397"/>
      <c r="H75" s="397"/>
      <c r="I75" s="397"/>
      <c r="J75" s="397"/>
      <c r="K75" s="397"/>
      <c r="L75" s="397"/>
      <c r="M75" s="397"/>
      <c r="N75" s="397"/>
      <c r="O75" s="397"/>
      <c r="P75" s="397"/>
    </row>
    <row r="76" spans="1:19" ht="13.5" x14ac:dyDescent="0.25">
      <c r="A76" s="392" t="s">
        <v>303</v>
      </c>
      <c r="B76" s="392"/>
      <c r="C76" s="392"/>
      <c r="D76" s="392"/>
      <c r="E76" s="392"/>
      <c r="F76" s="392"/>
      <c r="G76" s="392"/>
      <c r="H76" s="392"/>
      <c r="I76" s="392"/>
      <c r="J76" s="392"/>
      <c r="K76" s="392"/>
      <c r="L76" s="392"/>
      <c r="M76" s="392"/>
      <c r="N76" s="392"/>
      <c r="O76" s="392"/>
      <c r="P76" s="392"/>
      <c r="Q76" s="392"/>
    </row>
    <row r="77" spans="1:19" x14ac:dyDescent="0.2">
      <c r="A77" s="389" t="s">
        <v>181</v>
      </c>
      <c r="B77" s="397">
        <v>123570.8176117</v>
      </c>
      <c r="C77" s="397">
        <v>118286.74020659999</v>
      </c>
      <c r="D77" s="397">
        <v>109082.9462182</v>
      </c>
      <c r="E77" s="397">
        <v>90893.719596799987</v>
      </c>
      <c r="F77" s="397">
        <v>87664.486326284008</v>
      </c>
      <c r="G77" s="397">
        <v>84602.757520424988</v>
      </c>
      <c r="H77" s="397">
        <v>83234.401506373018</v>
      </c>
      <c r="I77" s="397">
        <v>81117.651058161995</v>
      </c>
      <c r="J77" s="397">
        <v>78556.109411505779</v>
      </c>
      <c r="K77" s="397">
        <v>74244.502715739989</v>
      </c>
      <c r="L77" s="397">
        <v>71782.136133155</v>
      </c>
      <c r="M77" s="397">
        <v>68587.099077600011</v>
      </c>
      <c r="N77" s="397">
        <v>59592.724377178987</v>
      </c>
      <c r="O77" s="397">
        <v>59592.724377179002</v>
      </c>
      <c r="P77" s="397">
        <v>66008.115493368197</v>
      </c>
      <c r="Q77" s="132">
        <v>66008.115493368197</v>
      </c>
    </row>
    <row r="78" spans="1:19" x14ac:dyDescent="0.2">
      <c r="A78" s="396" t="s">
        <v>183</v>
      </c>
      <c r="B78" s="397">
        <v>3025.1940083466989</v>
      </c>
      <c r="C78" s="397">
        <v>3395.694498338778</v>
      </c>
      <c r="D78" s="397">
        <v>3585.9608263561322</v>
      </c>
      <c r="E78" s="397">
        <v>4494.2344254715554</v>
      </c>
      <c r="F78" s="397">
        <v>4604.5359476693829</v>
      </c>
      <c r="G78" s="397">
        <v>4687.7002021072458</v>
      </c>
      <c r="H78" s="397">
        <v>4675.1523217129561</v>
      </c>
      <c r="I78" s="397">
        <v>4728.5948685551839</v>
      </c>
      <c r="J78" s="397">
        <v>4469.0730251015902</v>
      </c>
      <c r="K78" s="397">
        <v>4205.2996950933129</v>
      </c>
      <c r="L78" s="397">
        <v>4132.7823400380576</v>
      </c>
      <c r="M78" s="397">
        <v>3949.9688807781913</v>
      </c>
      <c r="N78" s="397">
        <v>3207.8377602251567</v>
      </c>
      <c r="O78" s="397">
        <v>2737.9097734778802</v>
      </c>
      <c r="P78" s="397">
        <v>3073.2148388268101</v>
      </c>
      <c r="Q78" s="132">
        <v>3171.0528639804902</v>
      </c>
    </row>
    <row r="79" spans="1:19" x14ac:dyDescent="0.2">
      <c r="A79" s="396" t="s">
        <v>272</v>
      </c>
      <c r="B79" s="397">
        <v>2633.2279227622303</v>
      </c>
      <c r="C79" s="397">
        <v>2689.1134835083585</v>
      </c>
      <c r="D79" s="397">
        <v>2700.3602783299225</v>
      </c>
      <c r="E79" s="397">
        <v>2738.5359423134914</v>
      </c>
      <c r="F79" s="397">
        <v>2760.5512093004218</v>
      </c>
      <c r="G79" s="397">
        <v>2741.8868527936902</v>
      </c>
      <c r="H79" s="397">
        <v>2738.6997343077351</v>
      </c>
      <c r="I79" s="397">
        <v>2769.8882772674256</v>
      </c>
      <c r="J79" s="397">
        <v>2928.1270305462017</v>
      </c>
      <c r="K79" s="397">
        <v>3073.5107467760567</v>
      </c>
      <c r="L79" s="397">
        <v>3572.5083106830966</v>
      </c>
      <c r="M79" s="397">
        <v>3651.5885365097683</v>
      </c>
      <c r="N79" s="397">
        <v>3236.4169870653623</v>
      </c>
      <c r="O79" s="397">
        <v>3240.22286027063</v>
      </c>
      <c r="P79" s="397">
        <v>3832.7198746988402</v>
      </c>
      <c r="Q79" s="132">
        <v>3765.7787744031202</v>
      </c>
    </row>
    <row r="80" spans="1:19" x14ac:dyDescent="0.2">
      <c r="A80" s="396" t="s">
        <v>182</v>
      </c>
      <c r="B80" s="397">
        <v>2961.4740919992482</v>
      </c>
      <c r="C80" s="397">
        <v>2416.4722954161289</v>
      </c>
      <c r="D80" s="397">
        <v>2152.1364888171847</v>
      </c>
      <c r="E80" s="397">
        <v>2017.5097958027397</v>
      </c>
      <c r="F80" s="397">
        <v>1722.034847859182</v>
      </c>
      <c r="G80" s="397">
        <v>1446.2120932800296</v>
      </c>
      <c r="H80" s="397">
        <v>1366.4451974755339</v>
      </c>
      <c r="I80" s="397">
        <v>1263.9037600544214</v>
      </c>
      <c r="J80" s="397">
        <v>1194.665969219114</v>
      </c>
      <c r="K80" s="397">
        <v>1216.999657438244</v>
      </c>
      <c r="L80" s="397">
        <v>1168.9780344511375</v>
      </c>
      <c r="M80" s="397">
        <v>1086.5905399207045</v>
      </c>
      <c r="N80" s="397">
        <v>745.0137339335256</v>
      </c>
      <c r="O80" s="397">
        <v>1114.5494059678199</v>
      </c>
      <c r="P80" s="397">
        <v>1054.2260758162299</v>
      </c>
      <c r="Q80" s="132">
        <v>1029.40214773618</v>
      </c>
    </row>
    <row r="81" spans="1:19" x14ac:dyDescent="0.2">
      <c r="A81" s="400" t="s">
        <v>163</v>
      </c>
      <c r="B81" s="397">
        <v>1104.9848528971788</v>
      </c>
      <c r="C81" s="397">
        <v>1322.9890889261269</v>
      </c>
      <c r="D81" s="397">
        <v>1449.5304744064952</v>
      </c>
      <c r="E81" s="397">
        <v>1840.7313429168078</v>
      </c>
      <c r="F81" s="397">
        <v>1719.325215990903</v>
      </c>
      <c r="G81" s="397">
        <v>1440.7032283530864</v>
      </c>
      <c r="H81" s="397">
        <v>1515.7924449632826</v>
      </c>
      <c r="I81" s="397">
        <v>1525.7560287743436</v>
      </c>
      <c r="J81" s="397">
        <v>1512.2158387698303</v>
      </c>
      <c r="K81" s="397">
        <v>1513.408619838905</v>
      </c>
      <c r="L81" s="397">
        <v>1580.8635019256028</v>
      </c>
      <c r="M81" s="397">
        <v>1500.7169594970708</v>
      </c>
      <c r="N81" s="397">
        <v>1332.8366013585644</v>
      </c>
      <c r="O81" s="397">
        <v>1326.87394888685</v>
      </c>
      <c r="P81" s="397">
        <v>1318.5113166833801</v>
      </c>
      <c r="Q81" s="132">
        <v>1365.00512330216</v>
      </c>
    </row>
    <row r="82" spans="1:19" x14ac:dyDescent="0.2">
      <c r="B82" s="397"/>
      <c r="C82" s="397"/>
      <c r="D82" s="397"/>
      <c r="E82" s="397"/>
      <c r="F82" s="397"/>
      <c r="G82" s="397"/>
      <c r="H82" s="397"/>
      <c r="I82" s="397"/>
      <c r="J82" s="397"/>
      <c r="K82" s="397"/>
      <c r="L82" s="397"/>
      <c r="M82" s="397"/>
      <c r="N82" s="397"/>
      <c r="O82" s="397"/>
      <c r="P82" s="397"/>
    </row>
    <row r="83" spans="1:19" ht="13.5" x14ac:dyDescent="0.25">
      <c r="A83" s="392" t="s">
        <v>304</v>
      </c>
      <c r="B83" s="392">
        <v>1990</v>
      </c>
      <c r="C83" s="392" t="s">
        <v>283</v>
      </c>
      <c r="D83" s="392">
        <v>1995</v>
      </c>
      <c r="E83" s="392" t="s">
        <v>283</v>
      </c>
      <c r="F83" s="392">
        <v>2000</v>
      </c>
      <c r="G83" s="392">
        <v>2001</v>
      </c>
      <c r="H83" s="392">
        <v>2002</v>
      </c>
      <c r="I83" s="392">
        <v>2003</v>
      </c>
      <c r="J83" s="392">
        <v>2004</v>
      </c>
      <c r="K83" s="392">
        <v>2005</v>
      </c>
      <c r="L83" s="392">
        <v>2006</v>
      </c>
      <c r="M83" s="392">
        <v>2007</v>
      </c>
      <c r="N83" s="392">
        <v>2008</v>
      </c>
      <c r="O83" s="392"/>
      <c r="P83" s="392"/>
      <c r="Q83" s="392"/>
    </row>
    <row r="84" spans="1:19" x14ac:dyDescent="0.2">
      <c r="A84" s="389" t="s">
        <v>181</v>
      </c>
      <c r="B84" s="397">
        <v>8794.5476667099992</v>
      </c>
      <c r="C84" s="397"/>
      <c r="D84" s="397">
        <v>8209.9979073750001</v>
      </c>
      <c r="E84" s="397"/>
      <c r="F84" s="397">
        <v>1967.0169472</v>
      </c>
      <c r="G84" s="397">
        <v>1792.30887896223</v>
      </c>
      <c r="H84" s="397">
        <v>370.96850275538998</v>
      </c>
      <c r="I84" s="397">
        <v>347.61504019456999</v>
      </c>
      <c r="J84" s="397">
        <v>321.41832799484001</v>
      </c>
      <c r="K84" s="397">
        <v>233.10076043943701</v>
      </c>
      <c r="L84" s="397">
        <v>177.57870423125999</v>
      </c>
      <c r="M84" s="397">
        <v>69.572727494080993</v>
      </c>
      <c r="N84" s="397">
        <v>68.613077597930001</v>
      </c>
      <c r="O84" s="397">
        <v>62.737671473159999</v>
      </c>
      <c r="P84" s="397">
        <v>65.753081740750005</v>
      </c>
      <c r="Q84" s="397">
        <v>65.753081740750005</v>
      </c>
      <c r="R84" s="641">
        <v>64.865549999999999</v>
      </c>
      <c r="S84" s="397"/>
    </row>
    <row r="85" spans="1:19" x14ac:dyDescent="0.2">
      <c r="A85" s="396" t="s">
        <v>183</v>
      </c>
      <c r="B85" s="397">
        <v>198.031463830907</v>
      </c>
      <c r="C85" s="397">
        <f t="shared" ref="C85:C88" si="3">(B85+D85)/2</f>
        <v>202.863775418107</v>
      </c>
      <c r="D85" s="397">
        <v>207.69608700530699</v>
      </c>
      <c r="E85" s="397">
        <f t="shared" ref="E85:E88" si="4">(D85+F85)/2</f>
        <v>245.520822559534</v>
      </c>
      <c r="F85" s="397">
        <v>283.345558113761</v>
      </c>
      <c r="G85" s="397">
        <v>294.24548658276802</v>
      </c>
      <c r="H85" s="397">
        <v>304.19685322080801</v>
      </c>
      <c r="I85" s="397">
        <v>309.19111673460702</v>
      </c>
      <c r="J85" s="397">
        <v>319.73267349831002</v>
      </c>
      <c r="K85" s="397">
        <v>310.54039443553199</v>
      </c>
      <c r="L85" s="397">
        <v>300.54091385354201</v>
      </c>
      <c r="M85" s="397">
        <v>304.18848927857601</v>
      </c>
      <c r="N85" s="397">
        <v>150.35704407910899</v>
      </c>
      <c r="O85" s="397">
        <v>121.752253404656</v>
      </c>
      <c r="P85" s="397">
        <v>139.05654478850499</v>
      </c>
      <c r="Q85" s="397">
        <v>1.46641552401183</v>
      </c>
      <c r="R85" s="641">
        <v>1.4230769999999999</v>
      </c>
      <c r="S85" s="397"/>
    </row>
    <row r="86" spans="1:19" x14ac:dyDescent="0.2">
      <c r="A86" s="396" t="s">
        <v>272</v>
      </c>
      <c r="B86" s="397">
        <v>1021.19889756536</v>
      </c>
      <c r="C86" s="397"/>
      <c r="D86" s="397">
        <v>1001.59697352824</v>
      </c>
      <c r="E86" s="397"/>
      <c r="F86" s="397">
        <v>1009.95051993909</v>
      </c>
      <c r="G86" s="397">
        <v>1010.19100634029</v>
      </c>
      <c r="H86" s="397">
        <v>999.81426472058195</v>
      </c>
      <c r="I86" s="397">
        <v>1000.98203769499</v>
      </c>
      <c r="J86" s="397">
        <v>1075.8268620290701</v>
      </c>
      <c r="K86" s="397">
        <v>1082.45083093419</v>
      </c>
      <c r="L86" s="397">
        <v>1042.16202638712</v>
      </c>
      <c r="M86" s="397">
        <v>1177.6632004641699</v>
      </c>
      <c r="N86" s="397">
        <v>1174.78910542587</v>
      </c>
      <c r="O86" s="397">
        <v>1046.0158640069301</v>
      </c>
      <c r="P86" s="397">
        <v>1134.7915781516699</v>
      </c>
      <c r="Q86" s="397">
        <v>935.56375355500597</v>
      </c>
      <c r="R86" s="641">
        <v>724.09249999999997</v>
      </c>
      <c r="S86" s="397"/>
    </row>
    <row r="87" spans="1:19" x14ac:dyDescent="0.2">
      <c r="A87" s="396" t="s">
        <v>182</v>
      </c>
      <c r="B87" s="397">
        <v>132.44622469334499</v>
      </c>
      <c r="C87" s="397">
        <f t="shared" si="3"/>
        <v>107.54478581259573</v>
      </c>
      <c r="D87" s="397">
        <v>82.643346931846494</v>
      </c>
      <c r="E87" s="397">
        <f t="shared" si="4"/>
        <v>50.741659288321046</v>
      </c>
      <c r="F87" s="397">
        <v>18.8399716447956</v>
      </c>
      <c r="G87" s="397">
        <v>16.329427951996699</v>
      </c>
      <c r="H87" s="397">
        <v>14.6900982772249</v>
      </c>
      <c r="I87" s="397">
        <v>2.0825164557940199</v>
      </c>
      <c r="J87" s="397">
        <v>2.07322908997434</v>
      </c>
      <c r="K87" s="397">
        <v>2.2421425697874899</v>
      </c>
      <c r="L87" s="397">
        <v>2.75750028256292</v>
      </c>
      <c r="M87" s="397">
        <v>3.0916096109640998</v>
      </c>
      <c r="N87" s="397">
        <v>2.9469726403533598</v>
      </c>
      <c r="O87" s="397">
        <v>0.453697292647121</v>
      </c>
      <c r="P87" s="397">
        <v>0.43265734542600298</v>
      </c>
      <c r="Q87" s="397">
        <v>0.42536292562526701</v>
      </c>
      <c r="R87" s="641">
        <v>0.38600000000000001</v>
      </c>
      <c r="S87" s="397"/>
    </row>
    <row r="88" spans="1:19" x14ac:dyDescent="0.2">
      <c r="A88" s="400" t="s">
        <v>163</v>
      </c>
      <c r="B88" s="397">
        <v>88.922706048910001</v>
      </c>
      <c r="C88" s="397">
        <f t="shared" si="3"/>
        <v>100.4530289474875</v>
      </c>
      <c r="D88" s="397">
        <v>111.98335184606501</v>
      </c>
      <c r="E88" s="397">
        <f t="shared" si="4"/>
        <v>130.39495001381201</v>
      </c>
      <c r="F88" s="397">
        <v>148.80654818155901</v>
      </c>
      <c r="G88" s="397">
        <v>139.314424930125</v>
      </c>
      <c r="H88" s="397">
        <v>117.85094293642</v>
      </c>
      <c r="I88" s="397">
        <v>122.959549046494</v>
      </c>
      <c r="J88" s="397">
        <v>123.357087748149</v>
      </c>
      <c r="K88" s="397">
        <v>122.540568898896</v>
      </c>
      <c r="L88" s="397">
        <v>122.648592523703</v>
      </c>
      <c r="M88" s="397">
        <v>127.82378862329401</v>
      </c>
      <c r="N88" s="397">
        <v>122.117877444515</v>
      </c>
      <c r="O88" s="397">
        <v>107.890829409323</v>
      </c>
      <c r="P88" s="397">
        <v>106.853655047055</v>
      </c>
      <c r="Q88" s="397">
        <v>110.66866579659801</v>
      </c>
      <c r="R88" s="641">
        <v>107.2841</v>
      </c>
      <c r="S88" s="397"/>
    </row>
    <row r="89" spans="1:19" x14ac:dyDescent="0.2">
      <c r="B89" s="397"/>
      <c r="C89" s="397"/>
      <c r="D89" s="397"/>
      <c r="E89" s="397"/>
      <c r="F89" s="397"/>
      <c r="G89" s="397"/>
      <c r="H89" s="397"/>
      <c r="I89" s="397"/>
      <c r="J89" s="397"/>
      <c r="K89" s="397"/>
      <c r="L89" s="397"/>
      <c r="M89" s="397"/>
      <c r="N89" s="397"/>
      <c r="O89" s="397"/>
      <c r="P89" s="397"/>
      <c r="Q89" s="397"/>
    </row>
    <row r="90" spans="1:19" ht="13.5" x14ac:dyDescent="0.25">
      <c r="A90" s="392" t="s">
        <v>305</v>
      </c>
      <c r="B90" s="392"/>
      <c r="C90" s="392"/>
      <c r="D90" s="392"/>
      <c r="E90" s="392"/>
      <c r="F90" s="392"/>
      <c r="G90" s="392"/>
      <c r="H90" s="392"/>
      <c r="I90" s="392"/>
      <c r="J90" s="392"/>
      <c r="K90" s="392"/>
      <c r="L90" s="392"/>
      <c r="M90" s="392"/>
      <c r="N90" s="392"/>
      <c r="O90" s="392"/>
      <c r="P90" s="392"/>
      <c r="Q90" s="392"/>
    </row>
    <row r="91" spans="1:19" x14ac:dyDescent="0.2">
      <c r="A91" s="389" t="s">
        <v>181</v>
      </c>
      <c r="B91" s="397"/>
      <c r="C91" s="397">
        <v>8933.9680869300009</v>
      </c>
      <c r="D91" s="397"/>
      <c r="E91" s="397">
        <v>6384.2724804519994</v>
      </c>
      <c r="F91" s="397">
        <v>6041.58017572265</v>
      </c>
      <c r="G91" s="397">
        <v>5672.9351130142004</v>
      </c>
      <c r="H91" s="397">
        <v>5463.2132918236694</v>
      </c>
      <c r="I91" s="397">
        <v>5240.4940843972809</v>
      </c>
      <c r="J91" s="397">
        <v>4745.43097044975</v>
      </c>
      <c r="K91" s="397">
        <v>4507.4096408644</v>
      </c>
      <c r="L91" s="397">
        <v>4287.2848612365606</v>
      </c>
      <c r="M91" s="397">
        <v>4002.5048500668795</v>
      </c>
      <c r="N91" s="397">
        <v>3613.3165387250001</v>
      </c>
      <c r="O91" s="397">
        <v>3613.3165387250001</v>
      </c>
      <c r="P91" s="397">
        <v>3813.14255095831</v>
      </c>
      <c r="Q91" s="397">
        <v>3813.14255095831</v>
      </c>
    </row>
    <row r="92" spans="1:19" x14ac:dyDescent="0.2">
      <c r="A92" s="396" t="s">
        <v>183</v>
      </c>
      <c r="B92" s="397"/>
      <c r="C92" s="397">
        <v>114.71807956839653</v>
      </c>
      <c r="D92" s="397"/>
      <c r="E92" s="397">
        <v>134.88804162076087</v>
      </c>
      <c r="F92" s="397">
        <v>135.67416787968872</v>
      </c>
      <c r="G92" s="397">
        <v>135.8470979110246</v>
      </c>
      <c r="H92" s="397">
        <v>133.98157004992524</v>
      </c>
      <c r="I92" s="397">
        <v>134.70649003117674</v>
      </c>
      <c r="J92" s="397">
        <v>126.85152282991265</v>
      </c>
      <c r="K92" s="397">
        <v>119.84307906639245</v>
      </c>
      <c r="L92" s="397">
        <v>118.76843177472497</v>
      </c>
      <c r="M92" s="397">
        <v>114.64926678391319</v>
      </c>
      <c r="N92" s="397">
        <v>94.138692225257415</v>
      </c>
      <c r="O92" s="397">
        <v>89.734967144739898</v>
      </c>
      <c r="P92" s="397">
        <v>99.671242381810799</v>
      </c>
      <c r="Q92" s="397">
        <v>102.01727084695899</v>
      </c>
    </row>
    <row r="93" spans="1:19" x14ac:dyDescent="0.2">
      <c r="A93" s="396" t="s">
        <v>272</v>
      </c>
      <c r="B93" s="397"/>
      <c r="C93" s="397">
        <v>109.18654290713435</v>
      </c>
      <c r="D93" s="397"/>
      <c r="E93" s="397">
        <v>110.03719433916132</v>
      </c>
      <c r="F93" s="397">
        <v>111.79025986025037</v>
      </c>
      <c r="G93" s="397">
        <v>110.85779191497282</v>
      </c>
      <c r="H93" s="397">
        <v>111.12011068863681</v>
      </c>
      <c r="I93" s="397">
        <v>112.75714091932196</v>
      </c>
      <c r="J93" s="397">
        <v>114.15807265996806</v>
      </c>
      <c r="K93" s="397">
        <v>116.8851624053823</v>
      </c>
      <c r="L93" s="397">
        <v>130.81526353816636</v>
      </c>
      <c r="M93" s="397">
        <v>130.77363192871707</v>
      </c>
      <c r="N93" s="397">
        <v>116.34583538240256</v>
      </c>
      <c r="O93" s="397">
        <v>107.092160151149</v>
      </c>
      <c r="P93" s="397">
        <v>120.026603151572</v>
      </c>
      <c r="Q93" s="397">
        <v>111.894041418905</v>
      </c>
    </row>
    <row r="94" spans="1:19" x14ac:dyDescent="0.2">
      <c r="A94" s="396" t="s">
        <v>182</v>
      </c>
      <c r="B94" s="397"/>
      <c r="C94" s="397">
        <v>361.56392165297348</v>
      </c>
      <c r="D94" s="397"/>
      <c r="E94" s="397">
        <v>388.89409623033094</v>
      </c>
      <c r="F94" s="397">
        <v>375.46304135559285</v>
      </c>
      <c r="G94" s="397">
        <v>363.67322064898417</v>
      </c>
      <c r="H94" s="397">
        <v>361.50276224361357</v>
      </c>
      <c r="I94" s="397">
        <v>357.32960687289955</v>
      </c>
      <c r="J94" s="397">
        <v>348.50884738954267</v>
      </c>
      <c r="K94" s="397">
        <v>349.29125377772567</v>
      </c>
      <c r="L94" s="397">
        <v>348.33980985354083</v>
      </c>
      <c r="M94" s="397">
        <v>350.91327519007541</v>
      </c>
      <c r="N94" s="397">
        <v>336.02932237772353</v>
      </c>
      <c r="O94" s="397">
        <v>341.60120122773299</v>
      </c>
      <c r="P94" s="397">
        <v>339.49360042903999</v>
      </c>
      <c r="Q94" s="397">
        <v>338.90228974884002</v>
      </c>
    </row>
    <row r="95" spans="1:19" x14ac:dyDescent="0.2">
      <c r="A95" s="400" t="s">
        <v>163</v>
      </c>
      <c r="B95" s="397"/>
      <c r="C95" s="397">
        <v>85.879295999999997</v>
      </c>
      <c r="D95" s="397"/>
      <c r="E95" s="397">
        <v>101.1799645687023</v>
      </c>
      <c r="F95" s="397">
        <v>97.396428423664119</v>
      </c>
      <c r="G95" s="397">
        <v>85.9484973740458</v>
      </c>
      <c r="H95" s="397">
        <v>84.532301557251898</v>
      </c>
      <c r="I95" s="397">
        <v>80.248987667938934</v>
      </c>
      <c r="J95" s="397">
        <v>78.127239516793907</v>
      </c>
      <c r="K95" s="397">
        <v>79.122016851908398</v>
      </c>
      <c r="L95" s="397">
        <v>79.679183625954195</v>
      </c>
      <c r="M95" s="397">
        <v>81.126493725190841</v>
      </c>
      <c r="N95" s="397">
        <v>77.597943725190831</v>
      </c>
      <c r="O95" s="397">
        <v>77.1312406564886</v>
      </c>
      <c r="P95" s="397">
        <v>73.080421167938894</v>
      </c>
      <c r="Q95" s="397">
        <v>74.038095167938906</v>
      </c>
    </row>
    <row r="96" spans="1:19" x14ac:dyDescent="0.2">
      <c r="B96" s="397"/>
      <c r="C96" s="397"/>
      <c r="D96" s="397"/>
      <c r="E96" s="397"/>
      <c r="F96" s="397"/>
      <c r="G96" s="397"/>
      <c r="H96" s="397"/>
      <c r="I96" s="397"/>
      <c r="J96" s="397"/>
      <c r="K96" s="397"/>
      <c r="L96" s="397"/>
      <c r="M96" s="397"/>
      <c r="N96" s="397"/>
      <c r="O96" s="397"/>
      <c r="P96" s="397"/>
      <c r="Q96" s="397"/>
    </row>
    <row r="97" spans="1:17" ht="13.5" x14ac:dyDescent="0.25">
      <c r="A97" s="392" t="s">
        <v>306</v>
      </c>
      <c r="B97" s="392"/>
      <c r="C97" s="392"/>
      <c r="D97" s="392"/>
      <c r="E97" s="392"/>
      <c r="F97" s="392"/>
      <c r="G97" s="392"/>
      <c r="H97" s="392"/>
      <c r="I97" s="392"/>
      <c r="J97" s="392"/>
      <c r="K97" s="392"/>
      <c r="L97" s="392"/>
      <c r="M97" s="392"/>
      <c r="N97" s="392"/>
      <c r="O97" s="392"/>
      <c r="P97" s="392"/>
      <c r="Q97" s="392"/>
    </row>
    <row r="98" spans="1:17" x14ac:dyDescent="0.2">
      <c r="A98" s="389" t="s">
        <v>181</v>
      </c>
      <c r="B98" s="397"/>
      <c r="C98" s="397">
        <v>8077.8002269299996</v>
      </c>
      <c r="D98" s="397"/>
      <c r="E98" s="397">
        <v>5485.1992104519995</v>
      </c>
      <c r="F98" s="397">
        <v>5115.6148057226501</v>
      </c>
      <c r="G98" s="397">
        <v>4767.5431730142</v>
      </c>
      <c r="H98" s="397">
        <v>4544.5150118236688</v>
      </c>
      <c r="I98" s="397">
        <v>4315.9421543972803</v>
      </c>
      <c r="J98" s="397">
        <v>3818.84156044975</v>
      </c>
      <c r="K98" s="397">
        <v>3584.6552508643999</v>
      </c>
      <c r="L98" s="397">
        <v>3348.0129312365602</v>
      </c>
      <c r="M98" s="397">
        <v>3045.7603300668793</v>
      </c>
      <c r="N98" s="397">
        <v>2721.4238587250002</v>
      </c>
      <c r="O98" s="397">
        <v>2721.4238587250002</v>
      </c>
      <c r="P98" s="397">
        <v>2817.9207079583098</v>
      </c>
      <c r="Q98" s="397">
        <v>2817.9207079583098</v>
      </c>
    </row>
    <row r="99" spans="1:17" x14ac:dyDescent="0.2">
      <c r="A99" s="396" t="s">
        <v>183</v>
      </c>
      <c r="B99" s="397"/>
      <c r="C99" s="397">
        <v>108.68028590690189</v>
      </c>
      <c r="D99" s="397"/>
      <c r="E99" s="397">
        <v>127.78867100914201</v>
      </c>
      <c r="F99" s="397">
        <v>128.53342220181042</v>
      </c>
      <c r="G99" s="397">
        <v>128.69725065254963</v>
      </c>
      <c r="H99" s="397">
        <v>126.92990846835033</v>
      </c>
      <c r="I99" s="397">
        <v>127.616674766378</v>
      </c>
      <c r="J99" s="397">
        <v>120.17512689149606</v>
      </c>
      <c r="K99" s="397">
        <v>113.53554858921352</v>
      </c>
      <c r="L99" s="397">
        <v>112.51746168131854</v>
      </c>
      <c r="M99" s="397">
        <v>108.61509484791773</v>
      </c>
      <c r="N99" s="397">
        <v>89.184024213401727</v>
      </c>
      <c r="O99" s="397">
        <v>85.012074137122099</v>
      </c>
      <c r="P99" s="397">
        <v>94.425387519610197</v>
      </c>
      <c r="Q99" s="397">
        <v>96.647940802382294</v>
      </c>
    </row>
    <row r="100" spans="1:17" x14ac:dyDescent="0.2">
      <c r="A100" s="396" t="s">
        <v>272</v>
      </c>
      <c r="B100" s="397"/>
      <c r="C100" s="397">
        <v>103.43988275412718</v>
      </c>
      <c r="D100" s="397"/>
      <c r="E100" s="397">
        <v>104.24576305815282</v>
      </c>
      <c r="F100" s="397">
        <v>105.90656197286869</v>
      </c>
      <c r="G100" s="397">
        <v>105.02317128786883</v>
      </c>
      <c r="H100" s="397">
        <v>105.27168381028746</v>
      </c>
      <c r="I100" s="397">
        <v>106.82255455514728</v>
      </c>
      <c r="J100" s="397">
        <v>108.14975304628557</v>
      </c>
      <c r="K100" s="397">
        <v>110.73331175246759</v>
      </c>
      <c r="L100" s="397">
        <v>123.93024966773639</v>
      </c>
      <c r="M100" s="397">
        <v>123.8908091956268</v>
      </c>
      <c r="N100" s="397">
        <v>110.22237036227598</v>
      </c>
      <c r="O100" s="397">
        <v>101.45573066950899</v>
      </c>
      <c r="P100" s="397">
        <v>113.709413512016</v>
      </c>
      <c r="Q100" s="397">
        <v>106.00488134422601</v>
      </c>
    </row>
    <row r="101" spans="1:17" x14ac:dyDescent="0.2">
      <c r="A101" s="396" t="s">
        <v>182</v>
      </c>
      <c r="B101" s="397"/>
      <c r="C101" s="397">
        <v>251.28072557032482</v>
      </c>
      <c r="D101" s="397"/>
      <c r="E101" s="397">
        <v>263.70939141881439</v>
      </c>
      <c r="F101" s="397">
        <v>252.07988928781322</v>
      </c>
      <c r="G101" s="397">
        <v>241.2445596165349</v>
      </c>
      <c r="H101" s="397">
        <v>238.47762413143289</v>
      </c>
      <c r="I101" s="397">
        <v>234.16812652925452</v>
      </c>
      <c r="J101" s="397">
        <v>226.56340502006549</v>
      </c>
      <c r="K101" s="397">
        <v>227.06169108883941</v>
      </c>
      <c r="L101" s="397">
        <v>225.79781936086383</v>
      </c>
      <c r="M101" s="397">
        <v>226.69761143057164</v>
      </c>
      <c r="N101" s="397">
        <v>214.7228562588374</v>
      </c>
      <c r="O101" s="397">
        <v>222.01614116634599</v>
      </c>
      <c r="P101" s="397">
        <v>220.10392040758799</v>
      </c>
      <c r="Q101" s="397">
        <v>219.542175261398</v>
      </c>
    </row>
    <row r="102" spans="1:17" x14ac:dyDescent="0.2">
      <c r="A102" s="400" t="s">
        <v>163</v>
      </c>
      <c r="B102" s="397"/>
      <c r="C102" s="397">
        <v>42.879295999999997</v>
      </c>
      <c r="D102" s="397"/>
      <c r="E102" s="397">
        <v>50.579964568702295</v>
      </c>
      <c r="F102" s="397">
        <v>48.696428423664116</v>
      </c>
      <c r="G102" s="397">
        <v>42.9484973740458</v>
      </c>
      <c r="H102" s="397">
        <v>42.232301557251901</v>
      </c>
      <c r="I102" s="397">
        <v>40.048987667938924</v>
      </c>
      <c r="J102" s="397">
        <v>39.027239516793898</v>
      </c>
      <c r="K102" s="397">
        <v>39.52201685190839</v>
      </c>
      <c r="L102" s="397">
        <v>39.779183625954197</v>
      </c>
      <c r="M102" s="397">
        <v>40.526493725190846</v>
      </c>
      <c r="N102" s="397">
        <v>38.797943725190834</v>
      </c>
      <c r="O102" s="397">
        <v>38.531240656488599</v>
      </c>
      <c r="P102" s="397">
        <v>36.4804211679389</v>
      </c>
      <c r="Q102" s="397">
        <v>37.438095167938897</v>
      </c>
    </row>
    <row r="103" spans="1:17" x14ac:dyDescent="0.2">
      <c r="B103" s="397"/>
      <c r="C103" s="397"/>
      <c r="D103" s="397"/>
      <c r="E103" s="397"/>
      <c r="F103" s="397"/>
      <c r="G103" s="397"/>
      <c r="H103" s="397"/>
      <c r="I103" s="397"/>
      <c r="J103" s="397"/>
      <c r="K103" s="397"/>
      <c r="L103" s="397"/>
      <c r="M103" s="397"/>
      <c r="N103" s="397"/>
      <c r="O103" s="397"/>
      <c r="P103" s="397"/>
      <c r="Q103" s="397"/>
    </row>
    <row r="104" spans="1:17" x14ac:dyDescent="0.2">
      <c r="A104" s="392" t="s">
        <v>307</v>
      </c>
      <c r="B104" s="392"/>
      <c r="C104" s="392"/>
      <c r="D104" s="392"/>
      <c r="E104" s="392"/>
      <c r="F104" s="392"/>
      <c r="G104" s="392"/>
      <c r="H104" s="392"/>
      <c r="I104" s="392"/>
      <c r="J104" s="392"/>
      <c r="K104" s="392"/>
      <c r="L104" s="392"/>
      <c r="M104" s="392"/>
      <c r="N104" s="392"/>
      <c r="O104" s="392"/>
      <c r="P104" s="392"/>
      <c r="Q104" s="392"/>
    </row>
    <row r="105" spans="1:17" x14ac:dyDescent="0.2">
      <c r="A105" s="389" t="s">
        <v>181</v>
      </c>
      <c r="B105" s="397"/>
      <c r="C105" s="397">
        <v>9776.1624669299999</v>
      </c>
      <c r="D105" s="397"/>
      <c r="E105" s="397">
        <v>7270.6246504519986</v>
      </c>
      <c r="F105" s="397">
        <v>6952.2217857226497</v>
      </c>
      <c r="G105" s="397">
        <v>6565.7953230142011</v>
      </c>
      <c r="H105" s="397">
        <v>6370.3097118236692</v>
      </c>
      <c r="I105" s="397">
        <v>6152.8082143972806</v>
      </c>
      <c r="J105" s="397">
        <v>5656.3279304497501</v>
      </c>
      <c r="K105" s="397">
        <v>5418.1907908644007</v>
      </c>
      <c r="L105" s="397">
        <v>5214.9524112365598</v>
      </c>
      <c r="M105" s="397">
        <v>4946.9590300668797</v>
      </c>
      <c r="N105" s="397">
        <v>4496.0694887250002</v>
      </c>
      <c r="O105" s="397">
        <v>4496.0694887250002</v>
      </c>
      <c r="P105" s="397">
        <v>4785.2042609583104</v>
      </c>
      <c r="Q105" s="397">
        <v>4785.2042609583104</v>
      </c>
    </row>
    <row r="106" spans="1:17" x14ac:dyDescent="0.2">
      <c r="A106" s="396" t="s">
        <v>183</v>
      </c>
      <c r="B106" s="397"/>
      <c r="C106" s="397">
        <v>120.75587322989095</v>
      </c>
      <c r="D106" s="397"/>
      <c r="E106" s="397">
        <v>141.98741223237985</v>
      </c>
      <c r="F106" s="397">
        <v>142.81491355756714</v>
      </c>
      <c r="G106" s="397">
        <v>142.99694516949958</v>
      </c>
      <c r="H106" s="397">
        <v>141.03323163150012</v>
      </c>
      <c r="I106" s="397">
        <v>141.79630529597566</v>
      </c>
      <c r="J106" s="397">
        <v>133.52791876832899</v>
      </c>
      <c r="K106" s="397">
        <v>126.15060954357075</v>
      </c>
      <c r="L106" s="397">
        <v>125.01940186813161</v>
      </c>
      <c r="M106" s="397">
        <v>120.68343871990848</v>
      </c>
      <c r="N106" s="397">
        <v>99.093360237112989</v>
      </c>
      <c r="O106" s="397">
        <v>94.457860152357895</v>
      </c>
      <c r="P106" s="397">
        <v>104.917097244011</v>
      </c>
      <c r="Q106" s="132">
        <v>107.38660089153601</v>
      </c>
    </row>
    <row r="107" spans="1:17" x14ac:dyDescent="0.2">
      <c r="A107" s="396" t="s">
        <v>272</v>
      </c>
      <c r="B107" s="397"/>
      <c r="C107" s="397">
        <v>114.93320306014137</v>
      </c>
      <c r="D107" s="397"/>
      <c r="E107" s="397">
        <v>115.82862562016977</v>
      </c>
      <c r="F107" s="397">
        <v>117.67395774763192</v>
      </c>
      <c r="G107" s="397">
        <v>116.69241254207667</v>
      </c>
      <c r="H107" s="397">
        <v>116.9685375669861</v>
      </c>
      <c r="I107" s="397">
        <v>118.69172728349692</v>
      </c>
      <c r="J107" s="397">
        <v>120.16639227365063</v>
      </c>
      <c r="K107" s="397">
        <v>123.03701305829712</v>
      </c>
      <c r="L107" s="397">
        <v>137.70027740859638</v>
      </c>
      <c r="M107" s="397">
        <v>137.65645466180726</v>
      </c>
      <c r="N107" s="397">
        <v>122.46930040252914</v>
      </c>
      <c r="O107" s="397">
        <v>112.728589632788</v>
      </c>
      <c r="P107" s="397">
        <v>126.343792791129</v>
      </c>
      <c r="Q107" s="132">
        <v>117.783201493584</v>
      </c>
    </row>
    <row r="108" spans="1:17" x14ac:dyDescent="0.2">
      <c r="A108" s="396" t="s">
        <v>182</v>
      </c>
      <c r="B108" s="397"/>
      <c r="C108" s="397">
        <v>765.96392165297345</v>
      </c>
      <c r="D108" s="397"/>
      <c r="E108" s="397">
        <v>852.59409623033093</v>
      </c>
      <c r="F108" s="397">
        <v>834.26304135559292</v>
      </c>
      <c r="G108" s="397">
        <v>820.77322064898419</v>
      </c>
      <c r="H108" s="397">
        <v>821.1027622436136</v>
      </c>
      <c r="I108" s="397">
        <v>818.52960687289942</v>
      </c>
      <c r="J108" s="397">
        <v>806.00884738954267</v>
      </c>
      <c r="K108" s="397">
        <v>808.29125377772573</v>
      </c>
      <c r="L108" s="397">
        <v>808.03980985354087</v>
      </c>
      <c r="M108" s="397">
        <v>818.11327519007534</v>
      </c>
      <c r="N108" s="397">
        <v>793.52932237772359</v>
      </c>
      <c r="O108" s="397">
        <v>790.50120122773296</v>
      </c>
      <c r="P108" s="397">
        <v>788.39360042904002</v>
      </c>
      <c r="Q108" s="132">
        <v>787.80228974884005</v>
      </c>
    </row>
    <row r="109" spans="1:17" x14ac:dyDescent="0.2">
      <c r="A109" s="400" t="s">
        <v>163</v>
      </c>
      <c r="B109" s="397"/>
      <c r="C109" s="397">
        <v>397.079296</v>
      </c>
      <c r="D109" s="397"/>
      <c r="E109" s="397">
        <v>468.47996456870226</v>
      </c>
      <c r="F109" s="397">
        <v>450.99642842366416</v>
      </c>
      <c r="G109" s="397">
        <v>397.84849737404579</v>
      </c>
      <c r="H109" s="397">
        <v>391.13230155725188</v>
      </c>
      <c r="I109" s="397">
        <v>370.84898766793896</v>
      </c>
      <c r="J109" s="397">
        <v>361.42723951679386</v>
      </c>
      <c r="K109" s="397">
        <v>366.12201685190843</v>
      </c>
      <c r="L109" s="397">
        <v>368.47918362595419</v>
      </c>
      <c r="M109" s="397">
        <v>375.32649372519086</v>
      </c>
      <c r="N109" s="397">
        <v>359.29794372519086</v>
      </c>
      <c r="O109" s="397">
        <v>356.831240656489</v>
      </c>
      <c r="P109" s="397">
        <v>337.88042116793901</v>
      </c>
      <c r="Q109" s="132">
        <v>346.838095167939</v>
      </c>
    </row>
    <row r="110" spans="1:17" x14ac:dyDescent="0.2">
      <c r="B110" s="397"/>
      <c r="C110" s="397"/>
      <c r="D110" s="397"/>
      <c r="E110" s="397"/>
      <c r="F110" s="397"/>
      <c r="G110" s="397"/>
      <c r="H110" s="397"/>
      <c r="I110" s="397"/>
      <c r="J110" s="397"/>
      <c r="K110" s="397"/>
      <c r="L110" s="397"/>
      <c r="M110" s="397"/>
      <c r="N110" s="397"/>
      <c r="O110" s="397"/>
      <c r="P110" s="397"/>
    </row>
    <row r="111" spans="1:17" x14ac:dyDescent="0.2">
      <c r="A111" s="392" t="s">
        <v>308</v>
      </c>
      <c r="B111" s="392"/>
      <c r="C111" s="392"/>
      <c r="D111" s="392"/>
      <c r="E111" s="392"/>
      <c r="F111" s="392"/>
      <c r="G111" s="392"/>
      <c r="H111" s="392"/>
      <c r="I111" s="392"/>
      <c r="J111" s="392"/>
      <c r="K111" s="392"/>
      <c r="L111" s="392"/>
      <c r="M111" s="392"/>
      <c r="N111" s="392"/>
      <c r="O111" s="392"/>
      <c r="P111" s="392"/>
      <c r="Q111" s="392"/>
    </row>
    <row r="112" spans="1:17" x14ac:dyDescent="0.2">
      <c r="A112" s="389" t="s">
        <v>181</v>
      </c>
      <c r="B112" s="397"/>
      <c r="C112" s="397">
        <v>4523600</v>
      </c>
      <c r="D112" s="397">
        <v>4056900</v>
      </c>
      <c r="E112" s="397">
        <v>2244600</v>
      </c>
      <c r="F112" s="397">
        <v>1951500</v>
      </c>
      <c r="G112" s="397">
        <v>1670300</v>
      </c>
      <c r="H112" s="397">
        <v>1467800</v>
      </c>
      <c r="I112" s="397">
        <v>1279720</v>
      </c>
      <c r="J112" s="397">
        <v>1080830</v>
      </c>
      <c r="K112" s="397">
        <v>933840</v>
      </c>
      <c r="L112" s="397">
        <v>790740</v>
      </c>
      <c r="M112" s="397">
        <v>603960</v>
      </c>
      <c r="N112" s="397">
        <v>535900</v>
      </c>
      <c r="O112" s="397">
        <v>535900</v>
      </c>
      <c r="P112" s="397">
        <v>485140</v>
      </c>
      <c r="Q112" s="132">
        <v>485140</v>
      </c>
    </row>
    <row r="113" spans="1:17" x14ac:dyDescent="0.2">
      <c r="A113" s="396" t="s">
        <v>183</v>
      </c>
      <c r="B113" s="397"/>
      <c r="C113" s="397">
        <v>0</v>
      </c>
      <c r="D113" s="397">
        <v>0</v>
      </c>
      <c r="E113" s="397">
        <v>0</v>
      </c>
      <c r="F113" s="397">
        <v>0</v>
      </c>
      <c r="G113" s="397">
        <v>0</v>
      </c>
      <c r="H113" s="397">
        <v>0</v>
      </c>
      <c r="I113" s="397">
        <v>0</v>
      </c>
      <c r="J113" s="397">
        <v>0</v>
      </c>
      <c r="K113" s="397">
        <v>0</v>
      </c>
      <c r="L113" s="397">
        <v>0</v>
      </c>
      <c r="M113" s="397">
        <v>0</v>
      </c>
      <c r="N113" s="397">
        <v>0</v>
      </c>
      <c r="O113" s="397">
        <v>0</v>
      </c>
      <c r="P113" s="132">
        <v>0</v>
      </c>
      <c r="Q113" s="132">
        <v>0</v>
      </c>
    </row>
    <row r="114" spans="1:17" x14ac:dyDescent="0.2">
      <c r="A114" s="396" t="s">
        <v>272</v>
      </c>
      <c r="B114" s="397"/>
      <c r="C114" s="397">
        <v>0</v>
      </c>
      <c r="D114" s="397">
        <v>0</v>
      </c>
      <c r="E114" s="397">
        <v>0</v>
      </c>
      <c r="F114" s="397">
        <v>0</v>
      </c>
      <c r="G114" s="397">
        <v>0</v>
      </c>
      <c r="H114" s="397">
        <v>0</v>
      </c>
      <c r="I114" s="397">
        <v>0</v>
      </c>
      <c r="J114" s="397">
        <v>0</v>
      </c>
      <c r="K114" s="397">
        <v>0</v>
      </c>
      <c r="L114" s="397">
        <v>0</v>
      </c>
      <c r="M114" s="397">
        <v>0</v>
      </c>
      <c r="N114" s="397">
        <v>0</v>
      </c>
      <c r="O114" s="397">
        <v>0</v>
      </c>
      <c r="P114" s="132">
        <v>0</v>
      </c>
      <c r="Q114" s="132">
        <v>0</v>
      </c>
    </row>
    <row r="115" spans="1:17" x14ac:dyDescent="0.2">
      <c r="A115" s="396" t="s">
        <v>182</v>
      </c>
      <c r="B115" s="397"/>
      <c r="C115" s="397">
        <v>0</v>
      </c>
      <c r="D115" s="397">
        <v>0</v>
      </c>
      <c r="E115" s="397">
        <v>0</v>
      </c>
      <c r="F115" s="397">
        <v>0</v>
      </c>
      <c r="G115" s="397">
        <v>0</v>
      </c>
      <c r="H115" s="397">
        <v>0</v>
      </c>
      <c r="I115" s="397">
        <v>0</v>
      </c>
      <c r="J115" s="397">
        <v>0</v>
      </c>
      <c r="K115" s="397">
        <v>0</v>
      </c>
      <c r="L115" s="397">
        <v>0</v>
      </c>
      <c r="M115" s="397">
        <v>0</v>
      </c>
      <c r="N115" s="397">
        <v>0</v>
      </c>
      <c r="O115" s="397">
        <v>0</v>
      </c>
      <c r="P115" s="132">
        <v>0</v>
      </c>
      <c r="Q115" s="132">
        <v>0</v>
      </c>
    </row>
    <row r="116" spans="1:17" x14ac:dyDescent="0.2">
      <c r="A116" s="400" t="s">
        <v>163</v>
      </c>
      <c r="B116" s="397"/>
      <c r="C116" s="397">
        <v>0</v>
      </c>
      <c r="D116" s="397">
        <v>0</v>
      </c>
      <c r="E116" s="397">
        <v>0</v>
      </c>
      <c r="F116" s="397">
        <v>0</v>
      </c>
      <c r="G116" s="397">
        <v>0</v>
      </c>
      <c r="H116" s="397">
        <v>0</v>
      </c>
      <c r="I116" s="397">
        <v>0</v>
      </c>
      <c r="J116" s="397">
        <v>0</v>
      </c>
      <c r="K116" s="397">
        <v>0</v>
      </c>
      <c r="L116" s="397">
        <v>0</v>
      </c>
      <c r="M116" s="397">
        <v>0</v>
      </c>
      <c r="N116" s="397">
        <v>0</v>
      </c>
      <c r="O116" s="397">
        <v>0</v>
      </c>
      <c r="P116" s="132">
        <v>0</v>
      </c>
      <c r="Q116" s="132">
        <v>0</v>
      </c>
    </row>
    <row r="117" spans="1:17" x14ac:dyDescent="0.2">
      <c r="B117" s="397"/>
      <c r="C117" s="397"/>
      <c r="D117" s="397"/>
      <c r="E117" s="397"/>
      <c r="F117" s="397"/>
      <c r="G117" s="397"/>
      <c r="H117" s="397"/>
      <c r="I117" s="397"/>
      <c r="J117" s="397"/>
      <c r="K117" s="397"/>
      <c r="L117" s="397"/>
      <c r="M117" s="397"/>
      <c r="N117" s="397"/>
      <c r="O117" s="397"/>
    </row>
    <row r="118" spans="1:17" x14ac:dyDescent="0.2">
      <c r="A118" s="392" t="s">
        <v>309</v>
      </c>
      <c r="B118" s="392"/>
      <c r="C118" s="392"/>
      <c r="D118" s="392"/>
      <c r="E118" s="392"/>
      <c r="F118" s="392"/>
      <c r="G118" s="392"/>
      <c r="H118" s="392"/>
      <c r="I118" s="392"/>
      <c r="J118" s="392"/>
      <c r="K118" s="392"/>
      <c r="L118" s="392"/>
      <c r="M118" s="392"/>
      <c r="N118" s="392"/>
      <c r="O118" s="392"/>
    </row>
    <row r="119" spans="1:17" x14ac:dyDescent="0.2">
      <c r="A119" s="389" t="s">
        <v>181</v>
      </c>
      <c r="B119" s="397">
        <v>22236.499711811335</v>
      </c>
      <c r="C119" s="397">
        <v>30461.471379528481</v>
      </c>
      <c r="D119" s="397">
        <v>33208.168955637913</v>
      </c>
      <c r="E119" s="397">
        <v>65252.117834454359</v>
      </c>
      <c r="F119" s="397">
        <v>71345.381810385225</v>
      </c>
      <c r="G119" s="397">
        <v>76486.976105097347</v>
      </c>
      <c r="H119" s="397">
        <v>81810.940981079941</v>
      </c>
      <c r="I119" s="397">
        <v>86631.931112388222</v>
      </c>
      <c r="J119" s="397">
        <v>89578.541271729526</v>
      </c>
      <c r="K119" s="397">
        <v>94903.112131404225</v>
      </c>
      <c r="L119" s="397">
        <v>98742.80075197421</v>
      </c>
      <c r="M119" s="397">
        <v>101336.85481612961</v>
      </c>
      <c r="N119" s="397">
        <v>101336.85041451521</v>
      </c>
      <c r="O119" s="397">
        <v>103394.805698314</v>
      </c>
      <c r="P119" s="132">
        <v>97653.73</v>
      </c>
      <c r="Q119" s="132">
        <v>97653.73</v>
      </c>
    </row>
    <row r="120" spans="1:17" x14ac:dyDescent="0.2">
      <c r="A120" s="396" t="s">
        <v>183</v>
      </c>
      <c r="B120" s="397">
        <v>493.28289997391676</v>
      </c>
      <c r="C120" s="397">
        <v>439.99392030955369</v>
      </c>
      <c r="D120" s="397">
        <v>449.56393557072352</v>
      </c>
      <c r="E120" s="397">
        <v>511.54379685472668</v>
      </c>
      <c r="F120" s="397">
        <v>515.00149055872953</v>
      </c>
      <c r="G120" s="397">
        <v>517.62981362925166</v>
      </c>
      <c r="H120" s="397">
        <v>510.67292271391034</v>
      </c>
      <c r="I120" s="397">
        <v>512.06184573853534</v>
      </c>
      <c r="J120" s="397">
        <v>479.56140220792076</v>
      </c>
      <c r="K120" s="397">
        <v>449.44941700895924</v>
      </c>
      <c r="L120" s="397">
        <v>439.7812345698685</v>
      </c>
      <c r="M120" s="397">
        <v>418.88124110093031</v>
      </c>
      <c r="N120" s="397">
        <v>339.31043852803396</v>
      </c>
      <c r="O120" s="397">
        <v>320.632886654826</v>
      </c>
      <c r="P120" s="132">
        <v>350.50398383630102</v>
      </c>
      <c r="Q120" s="132">
        <v>352.99107662652301</v>
      </c>
    </row>
    <row r="121" spans="1:17" x14ac:dyDescent="0.2">
      <c r="A121" s="396" t="s">
        <v>272</v>
      </c>
      <c r="B121" s="397">
        <v>924</v>
      </c>
      <c r="C121" s="397">
        <v>909</v>
      </c>
      <c r="D121" s="397">
        <v>906</v>
      </c>
      <c r="E121" s="397">
        <v>904</v>
      </c>
      <c r="F121" s="397">
        <v>893</v>
      </c>
      <c r="G121" s="397">
        <v>883</v>
      </c>
      <c r="H121" s="397">
        <v>876</v>
      </c>
      <c r="I121" s="397">
        <v>884</v>
      </c>
      <c r="J121" s="397">
        <v>885</v>
      </c>
      <c r="K121" s="397">
        <v>893</v>
      </c>
      <c r="L121" s="397">
        <v>1020</v>
      </c>
      <c r="M121" s="397">
        <v>1026</v>
      </c>
      <c r="N121" s="397">
        <v>898</v>
      </c>
      <c r="O121" s="397">
        <v>884.08202806936004</v>
      </c>
      <c r="P121" s="132">
        <v>1063.68668959468</v>
      </c>
      <c r="Q121" s="132">
        <v>1042.4654921449501</v>
      </c>
    </row>
    <row r="122" spans="1:17" x14ac:dyDescent="0.2">
      <c r="A122" s="396" t="s">
        <v>182</v>
      </c>
      <c r="B122" s="397">
        <v>1984.773374097851</v>
      </c>
      <c r="C122" s="397">
        <v>1619.5143777027749</v>
      </c>
      <c r="D122" s="397">
        <v>1442.3571058645184</v>
      </c>
      <c r="E122" s="397">
        <v>1321.3158435323439</v>
      </c>
      <c r="F122" s="397">
        <v>1123.3044611128303</v>
      </c>
      <c r="G122" s="397">
        <v>887.28985195303312</v>
      </c>
      <c r="H122" s="397">
        <v>794.31587491226765</v>
      </c>
      <c r="I122" s="397">
        <v>679.51882123249811</v>
      </c>
      <c r="J122" s="397">
        <v>510.80389218026431</v>
      </c>
      <c r="K122" s="397">
        <v>492.86547675590151</v>
      </c>
      <c r="L122" s="397">
        <v>458.97000724250501</v>
      </c>
      <c r="M122" s="397">
        <v>415.52465350785934</v>
      </c>
      <c r="N122" s="397">
        <v>299.85365899999999</v>
      </c>
      <c r="O122" s="397">
        <v>520.60323844691698</v>
      </c>
      <c r="P122" s="132">
        <v>469.88969782081801</v>
      </c>
      <c r="Q122" s="132">
        <v>463.382582749336</v>
      </c>
    </row>
    <row r="123" spans="1:17" x14ac:dyDescent="0.2">
      <c r="A123" s="400" t="s">
        <v>163</v>
      </c>
      <c r="B123" s="397">
        <v>16.324219523776783</v>
      </c>
      <c r="C123" s="397">
        <v>14.460224138815615</v>
      </c>
      <c r="D123" s="397">
        <v>10.530896380451724</v>
      </c>
      <c r="E123" s="397">
        <v>11.14192931839214</v>
      </c>
      <c r="F123" s="397">
        <v>11.287126288344465</v>
      </c>
      <c r="G123" s="397">
        <v>12.780019900799999</v>
      </c>
      <c r="H123" s="397">
        <v>11.399963555028002</v>
      </c>
      <c r="I123" s="397">
        <v>4.8703027273199995</v>
      </c>
      <c r="J123" s="397">
        <v>3.7253805805080003</v>
      </c>
      <c r="K123" s="397">
        <v>3.8058041236319999</v>
      </c>
      <c r="L123" s="397">
        <v>3.3999273717751439</v>
      </c>
      <c r="M123" s="397">
        <v>3.5970154926961255</v>
      </c>
      <c r="N123" s="397">
        <v>3.5970154926961255</v>
      </c>
      <c r="O123" s="397">
        <v>3.9478916219632798</v>
      </c>
      <c r="P123" s="132">
        <v>3.6647691094025401</v>
      </c>
      <c r="Q123" s="132">
        <v>3.9478916219632798</v>
      </c>
    </row>
    <row r="124" spans="1:17" x14ac:dyDescent="0.2">
      <c r="B124" s="397"/>
      <c r="C124" s="397"/>
      <c r="D124" s="397"/>
      <c r="E124" s="397"/>
      <c r="F124" s="397"/>
      <c r="G124" s="397"/>
      <c r="H124" s="397"/>
      <c r="I124" s="397"/>
      <c r="J124" s="397"/>
      <c r="K124" s="397"/>
      <c r="L124" s="397"/>
      <c r="M124" s="397"/>
      <c r="N124" s="397"/>
      <c r="O124" s="397"/>
    </row>
    <row r="125" spans="1:17" x14ac:dyDescent="0.2">
      <c r="A125" s="392" t="s">
        <v>310</v>
      </c>
      <c r="B125" s="392"/>
      <c r="C125" s="392"/>
      <c r="D125" s="392"/>
      <c r="E125" s="392"/>
      <c r="F125" s="392"/>
      <c r="G125" s="392"/>
      <c r="H125" s="392"/>
      <c r="I125" s="392"/>
      <c r="J125" s="392"/>
      <c r="K125" s="392"/>
      <c r="L125" s="392"/>
      <c r="M125" s="392"/>
      <c r="N125" s="392"/>
      <c r="O125" s="392"/>
    </row>
    <row r="126" spans="1:17" x14ac:dyDescent="0.2">
      <c r="A126" s="389" t="s">
        <v>181</v>
      </c>
      <c r="B126" s="397"/>
      <c r="C126" s="397">
        <v>4719200</v>
      </c>
      <c r="D126" s="397">
        <v>4238500</v>
      </c>
      <c r="E126" s="397">
        <v>2392220</v>
      </c>
      <c r="F126" s="397">
        <v>2080030</v>
      </c>
      <c r="G126" s="397">
        <v>1782970</v>
      </c>
      <c r="H126" s="397">
        <v>1561860</v>
      </c>
      <c r="I126" s="397">
        <v>1349800</v>
      </c>
      <c r="J126" s="397">
        <v>1133180</v>
      </c>
      <c r="K126" s="397">
        <v>973500</v>
      </c>
      <c r="L126" s="397">
        <v>798100</v>
      </c>
      <c r="M126" s="397">
        <v>559769</v>
      </c>
      <c r="N126" s="397">
        <v>495656</v>
      </c>
      <c r="O126" s="397">
        <v>495656</v>
      </c>
      <c r="P126" s="132">
        <v>458057</v>
      </c>
      <c r="Q126" s="132">
        <v>458057</v>
      </c>
    </row>
    <row r="127" spans="1:17" x14ac:dyDescent="0.2">
      <c r="A127" s="396" t="s">
        <v>183</v>
      </c>
      <c r="B127" s="397"/>
      <c r="C127" s="397">
        <v>0</v>
      </c>
      <c r="D127" s="397">
        <v>0</v>
      </c>
      <c r="E127" s="397">
        <v>0</v>
      </c>
      <c r="F127" s="397">
        <v>0</v>
      </c>
      <c r="G127" s="397">
        <v>0</v>
      </c>
      <c r="H127" s="397">
        <v>0</v>
      </c>
      <c r="I127" s="397">
        <v>0</v>
      </c>
      <c r="J127" s="397">
        <v>0</v>
      </c>
      <c r="K127" s="397">
        <v>0</v>
      </c>
      <c r="L127" s="397">
        <v>0</v>
      </c>
      <c r="M127" s="397">
        <v>0</v>
      </c>
      <c r="N127" s="397">
        <v>0</v>
      </c>
      <c r="O127" s="397">
        <v>0</v>
      </c>
      <c r="P127" s="132">
        <v>0</v>
      </c>
      <c r="Q127" s="132">
        <v>0</v>
      </c>
    </row>
    <row r="128" spans="1:17" x14ac:dyDescent="0.2">
      <c r="A128" s="396" t="s">
        <v>272</v>
      </c>
      <c r="B128" s="397"/>
      <c r="C128" s="397">
        <v>0</v>
      </c>
      <c r="D128" s="397">
        <v>0</v>
      </c>
      <c r="E128" s="397">
        <v>0</v>
      </c>
      <c r="F128" s="397">
        <v>0</v>
      </c>
      <c r="G128" s="397">
        <v>0</v>
      </c>
      <c r="H128" s="397">
        <v>0</v>
      </c>
      <c r="I128" s="397">
        <v>0</v>
      </c>
      <c r="J128" s="397">
        <v>0</v>
      </c>
      <c r="K128" s="397">
        <v>0</v>
      </c>
      <c r="L128" s="397">
        <v>0</v>
      </c>
      <c r="M128" s="397">
        <v>0</v>
      </c>
      <c r="N128" s="397">
        <v>0</v>
      </c>
      <c r="O128" s="397">
        <v>0</v>
      </c>
      <c r="P128" s="132">
        <v>0</v>
      </c>
      <c r="Q128" s="132">
        <v>0</v>
      </c>
    </row>
    <row r="129" spans="1:17" x14ac:dyDescent="0.2">
      <c r="A129" s="396" t="s">
        <v>182</v>
      </c>
      <c r="B129" s="397"/>
      <c r="C129" s="397">
        <v>0</v>
      </c>
      <c r="D129" s="397">
        <v>0</v>
      </c>
      <c r="E129" s="397">
        <v>0</v>
      </c>
      <c r="F129" s="397">
        <v>0</v>
      </c>
      <c r="G129" s="397">
        <v>0</v>
      </c>
      <c r="H129" s="397">
        <v>0</v>
      </c>
      <c r="I129" s="397">
        <v>0</v>
      </c>
      <c r="J129" s="397">
        <v>0</v>
      </c>
      <c r="K129" s="397">
        <v>0</v>
      </c>
      <c r="L129" s="397">
        <v>0</v>
      </c>
      <c r="M129" s="397">
        <v>0</v>
      </c>
      <c r="N129" s="397">
        <v>0</v>
      </c>
      <c r="O129" s="397">
        <v>0</v>
      </c>
      <c r="P129" s="132">
        <v>0</v>
      </c>
      <c r="Q129" s="132">
        <v>0</v>
      </c>
    </row>
    <row r="130" spans="1:17" x14ac:dyDescent="0.2">
      <c r="A130" s="400" t="s">
        <v>163</v>
      </c>
      <c r="B130" s="397"/>
      <c r="C130" s="397">
        <v>0</v>
      </c>
      <c r="D130" s="397">
        <v>0</v>
      </c>
      <c r="E130" s="397">
        <v>0</v>
      </c>
      <c r="F130" s="397">
        <v>0</v>
      </c>
      <c r="G130" s="397">
        <v>0</v>
      </c>
      <c r="H130" s="397">
        <v>0</v>
      </c>
      <c r="I130" s="397">
        <v>0</v>
      </c>
      <c r="J130" s="397">
        <v>0</v>
      </c>
      <c r="K130" s="397">
        <v>0</v>
      </c>
      <c r="L130" s="397">
        <v>0</v>
      </c>
      <c r="M130" s="397">
        <v>0</v>
      </c>
      <c r="N130" s="397">
        <v>0</v>
      </c>
      <c r="O130" s="397">
        <v>0</v>
      </c>
      <c r="P130" s="132">
        <v>0</v>
      </c>
      <c r="Q130" s="132">
        <v>0</v>
      </c>
    </row>
    <row r="131" spans="1:17" x14ac:dyDescent="0.2">
      <c r="B131" s="397"/>
      <c r="C131" s="397"/>
      <c r="D131" s="397"/>
      <c r="E131" s="397"/>
      <c r="F131" s="397"/>
      <c r="G131" s="397"/>
      <c r="H131" s="397"/>
      <c r="I131" s="397"/>
      <c r="J131" s="397"/>
      <c r="K131" s="397"/>
      <c r="L131" s="397"/>
      <c r="M131" s="397"/>
      <c r="N131" s="397"/>
      <c r="O131" s="397"/>
    </row>
    <row r="132" spans="1:17" x14ac:dyDescent="0.2">
      <c r="B132" s="397"/>
      <c r="C132" s="397"/>
      <c r="D132" s="397"/>
      <c r="E132" s="397"/>
      <c r="F132" s="397"/>
      <c r="G132" s="397"/>
      <c r="H132" s="397"/>
      <c r="I132" s="397"/>
      <c r="J132" s="397"/>
      <c r="K132" s="397"/>
      <c r="L132" s="397"/>
      <c r="M132" s="397"/>
      <c r="N132" s="397"/>
      <c r="O132" s="397"/>
    </row>
    <row r="133" spans="1:17" x14ac:dyDescent="0.2">
      <c r="B133" s="397"/>
      <c r="C133" s="397"/>
      <c r="D133" s="397"/>
      <c r="E133" s="397"/>
      <c r="F133" s="397"/>
      <c r="G133" s="397"/>
      <c r="H133" s="397"/>
      <c r="I133" s="397"/>
      <c r="J133" s="397"/>
      <c r="K133" s="397"/>
      <c r="L133" s="397"/>
      <c r="M133" s="397"/>
      <c r="N133" s="397"/>
      <c r="O133" s="397"/>
    </row>
  </sheetData>
  <mergeCells count="8">
    <mergeCell ref="A32:R32"/>
    <mergeCell ref="A45:R45"/>
    <mergeCell ref="A1:L1"/>
    <mergeCell ref="A2:P2"/>
    <mergeCell ref="A3:R3"/>
    <mergeCell ref="A4:F4"/>
    <mergeCell ref="A6:C6"/>
    <mergeCell ref="A19:R19"/>
  </mergeCells>
  <pageMargins left="0.7" right="0.7" top="0.75" bottom="0.75" header="0.3" footer="0.3"/>
  <pageSetup paperSize="9" orientation="portrait" horizontalDpi="120" verticalDpi="12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87"/>
  <sheetViews>
    <sheetView workbookViewId="0">
      <selection activeCell="G34" sqref="G34"/>
    </sheetView>
  </sheetViews>
  <sheetFormatPr defaultColWidth="9.140625" defaultRowHeight="12.75" x14ac:dyDescent="0.2"/>
  <cols>
    <col min="1" max="1" width="13.85546875" style="132" customWidth="1"/>
    <col min="2" max="2" width="13.28515625" style="132" customWidth="1"/>
    <col min="3" max="3" width="9.140625" style="132"/>
    <col min="4" max="4" width="13" style="132" customWidth="1"/>
    <col min="5" max="10" width="9.140625" style="132"/>
    <col min="11" max="11" width="12.5703125" style="132" customWidth="1"/>
    <col min="12" max="12" width="18" style="132" customWidth="1"/>
    <col min="13" max="13" width="13.28515625" style="132" customWidth="1"/>
    <col min="14" max="16384" width="9.140625" style="132"/>
  </cols>
  <sheetData>
    <row r="1" spans="1:20" ht="13.15" customHeight="1" x14ac:dyDescent="0.2">
      <c r="A1" s="589" t="s">
        <v>311</v>
      </c>
      <c r="B1" s="589"/>
      <c r="C1" s="589"/>
      <c r="D1" s="589"/>
      <c r="E1" s="589"/>
      <c r="F1" s="589"/>
      <c r="G1" s="589"/>
      <c r="H1" s="589"/>
      <c r="I1" s="589"/>
      <c r="J1" s="589"/>
      <c r="K1" s="589"/>
      <c r="L1" s="589"/>
      <c r="M1" s="589"/>
      <c r="N1" s="589"/>
    </row>
    <row r="2" spans="1:20" x14ac:dyDescent="0.2">
      <c r="A2" s="407" t="s">
        <v>312</v>
      </c>
      <c r="B2" s="532"/>
      <c r="C2" s="532"/>
      <c r="D2" s="532"/>
      <c r="E2" s="532"/>
      <c r="F2" s="532"/>
      <c r="G2" s="532"/>
      <c r="H2" s="532"/>
      <c r="I2" s="532"/>
      <c r="J2" s="532"/>
      <c r="K2" s="532"/>
      <c r="L2" s="532"/>
      <c r="M2" s="532"/>
      <c r="N2" s="532"/>
    </row>
    <row r="3" spans="1:20" x14ac:dyDescent="0.2">
      <c r="A3" s="590" t="s">
        <v>313</v>
      </c>
      <c r="B3" s="590"/>
      <c r="C3" s="590"/>
      <c r="D3" s="590"/>
      <c r="E3" s="590"/>
      <c r="F3" s="590"/>
      <c r="G3" s="590"/>
      <c r="H3" s="590"/>
      <c r="I3" s="590"/>
      <c r="J3" s="590"/>
      <c r="K3" s="590"/>
      <c r="L3" s="590"/>
      <c r="M3" s="590"/>
      <c r="N3" s="590"/>
    </row>
    <row r="4" spans="1:20" x14ac:dyDescent="0.2">
      <c r="A4" s="408" t="s">
        <v>314</v>
      </c>
      <c r="B4" s="531"/>
      <c r="C4" s="531"/>
      <c r="D4" s="525"/>
      <c r="E4" s="525"/>
      <c r="F4" s="584"/>
      <c r="G4" s="584"/>
      <c r="H4" s="584"/>
      <c r="I4" s="525"/>
      <c r="J4" s="584"/>
      <c r="K4" s="584"/>
      <c r="L4" s="584"/>
      <c r="M4" s="525"/>
      <c r="N4" s="525"/>
    </row>
    <row r="5" spans="1:20" ht="15.75" x14ac:dyDescent="0.3">
      <c r="A5" s="409">
        <v>2011</v>
      </c>
      <c r="B5" s="410" t="s">
        <v>315</v>
      </c>
      <c r="C5" s="410" t="s">
        <v>316</v>
      </c>
      <c r="D5" s="410" t="s">
        <v>317</v>
      </c>
      <c r="E5" s="410" t="s">
        <v>318</v>
      </c>
      <c r="F5" s="410" t="s">
        <v>319</v>
      </c>
      <c r="G5" s="410" t="s">
        <v>320</v>
      </c>
      <c r="H5" s="410" t="s">
        <v>321</v>
      </c>
      <c r="I5" s="410" t="s">
        <v>322</v>
      </c>
      <c r="J5" s="410" t="s">
        <v>323</v>
      </c>
      <c r="K5" s="410" t="s">
        <v>324</v>
      </c>
      <c r="L5" s="410" t="s">
        <v>325</v>
      </c>
      <c r="M5" s="410" t="s">
        <v>326</v>
      </c>
      <c r="N5" s="410" t="s">
        <v>327</v>
      </c>
      <c r="O5" s="411"/>
      <c r="P5" s="411"/>
      <c r="Q5" s="411"/>
      <c r="R5" s="411"/>
      <c r="S5" s="411"/>
      <c r="T5" s="411"/>
    </row>
    <row r="6" spans="1:20" x14ac:dyDescent="0.2">
      <c r="A6" s="409" t="s">
        <v>160</v>
      </c>
      <c r="B6" s="181">
        <v>259.78699999999998</v>
      </c>
      <c r="C6" s="181">
        <v>31563.451346148999</v>
      </c>
      <c r="D6" s="181">
        <v>226.10599999999999</v>
      </c>
      <c r="E6" s="181">
        <v>5959.2133413053398</v>
      </c>
      <c r="F6" s="181">
        <v>66008.115493368197</v>
      </c>
      <c r="G6" s="181">
        <v>65.753081740750005</v>
      </c>
      <c r="H6" s="181">
        <v>3813.14255095831</v>
      </c>
      <c r="I6" s="181">
        <v>2817.9207079583098</v>
      </c>
      <c r="J6" s="181">
        <v>4785.2042609583104</v>
      </c>
      <c r="K6" s="181">
        <v>485.14</v>
      </c>
      <c r="L6" s="181">
        <v>97.653729999999996</v>
      </c>
      <c r="M6" s="181">
        <v>458.05700000000002</v>
      </c>
      <c r="N6" s="181">
        <v>673.55580462915998</v>
      </c>
      <c r="O6" s="411"/>
      <c r="P6" s="411"/>
      <c r="Q6" s="411"/>
      <c r="R6" s="411"/>
      <c r="S6" s="411"/>
      <c r="T6" s="411"/>
    </row>
    <row r="7" spans="1:20" x14ac:dyDescent="0.2">
      <c r="A7" s="530"/>
      <c r="B7" s="397"/>
      <c r="C7" s="411"/>
      <c r="D7" s="411">
        <v>2009</v>
      </c>
      <c r="E7" s="411"/>
      <c r="F7" s="411"/>
      <c r="G7" s="411">
        <v>2009</v>
      </c>
      <c r="H7" s="411"/>
      <c r="I7" s="411"/>
      <c r="J7" s="411"/>
      <c r="K7" s="411"/>
      <c r="L7" s="411"/>
      <c r="M7" s="411"/>
      <c r="N7" s="411"/>
      <c r="O7" s="411"/>
      <c r="P7" s="411"/>
      <c r="Q7" s="411"/>
      <c r="R7" s="411"/>
      <c r="S7" s="411"/>
      <c r="T7" s="411"/>
    </row>
    <row r="8" spans="1:20" x14ac:dyDescent="0.2">
      <c r="A8" s="409">
        <v>2012</v>
      </c>
      <c r="B8" s="642">
        <v>155</v>
      </c>
      <c r="C8" s="643">
        <v>37739</v>
      </c>
      <c r="D8" s="643">
        <v>221</v>
      </c>
      <c r="E8" s="639">
        <v>5135.2719999999999</v>
      </c>
      <c r="F8" s="643">
        <v>56677.332538068178</v>
      </c>
      <c r="G8" s="641">
        <v>64.865549999999999</v>
      </c>
      <c r="H8" s="643">
        <v>3550.7743836656946</v>
      </c>
      <c r="I8" s="643">
        <v>2545.0144779638249</v>
      </c>
      <c r="J8" s="643">
        <v>4500.0879234124977</v>
      </c>
      <c r="K8" s="643">
        <v>294</v>
      </c>
      <c r="L8" s="643">
        <v>74.772908955262494</v>
      </c>
      <c r="M8" s="643">
        <v>306.527814940268</v>
      </c>
      <c r="N8" s="643">
        <v>505</v>
      </c>
      <c r="O8" s="411"/>
      <c r="P8" s="411"/>
      <c r="Q8" s="411"/>
      <c r="R8" s="411"/>
      <c r="S8" s="411"/>
      <c r="T8" s="411"/>
    </row>
    <row r="9" spans="1:20" x14ac:dyDescent="0.2">
      <c r="A9" s="411"/>
      <c r="B9" s="411" t="s">
        <v>420</v>
      </c>
      <c r="C9" s="411" t="s">
        <v>420</v>
      </c>
      <c r="D9" s="411" t="s">
        <v>420</v>
      </c>
      <c r="E9" s="411"/>
      <c r="F9" s="411"/>
      <c r="G9" s="411"/>
      <c r="H9" s="411"/>
      <c r="I9" s="411"/>
      <c r="J9" s="411"/>
      <c r="K9" s="411" t="s">
        <v>420</v>
      </c>
      <c r="L9" s="411" t="s">
        <v>420</v>
      </c>
      <c r="M9" s="411" t="s">
        <v>420</v>
      </c>
      <c r="N9" s="411" t="s">
        <v>420</v>
      </c>
      <c r="O9" s="411"/>
      <c r="P9" s="411"/>
      <c r="Q9" s="411"/>
      <c r="R9" s="411"/>
      <c r="S9" s="411"/>
      <c r="T9" s="411"/>
    </row>
    <row r="10" spans="1:20" x14ac:dyDescent="0.2">
      <c r="A10" s="411"/>
      <c r="B10" s="411"/>
      <c r="C10" s="411"/>
      <c r="D10" s="411"/>
      <c r="E10" s="411"/>
      <c r="F10" s="411"/>
      <c r="G10" s="411"/>
      <c r="H10" s="411"/>
      <c r="I10" s="411"/>
      <c r="J10" s="411"/>
      <c r="K10" s="411"/>
      <c r="L10" s="411"/>
      <c r="M10" s="411"/>
      <c r="N10" s="411"/>
      <c r="O10" s="411"/>
      <c r="P10" s="411"/>
      <c r="Q10" s="411"/>
      <c r="R10" s="411"/>
    </row>
    <row r="11" spans="1:20" x14ac:dyDescent="0.2">
      <c r="A11" s="411"/>
      <c r="B11" s="411"/>
      <c r="C11" s="411"/>
      <c r="D11" s="411"/>
      <c r="E11" s="411"/>
      <c r="F11" s="411"/>
      <c r="G11" s="411"/>
      <c r="H11" s="411"/>
      <c r="I11" s="411"/>
      <c r="J11" s="411"/>
      <c r="K11" s="411"/>
      <c r="L11" s="411"/>
      <c r="M11" s="411"/>
      <c r="N11" s="411"/>
      <c r="O11" s="411"/>
      <c r="P11" s="411"/>
      <c r="Q11" s="411"/>
      <c r="R11" s="411"/>
      <c r="S11" s="411"/>
      <c r="T11" s="411"/>
    </row>
    <row r="12" spans="1:20" x14ac:dyDescent="0.2">
      <c r="A12" s="411"/>
      <c r="B12" s="411"/>
      <c r="C12" s="411"/>
      <c r="D12" s="411"/>
      <c r="E12" s="411"/>
      <c r="F12" s="411"/>
      <c r="G12" s="411"/>
      <c r="H12" s="411"/>
      <c r="I12" s="411"/>
      <c r="J12" s="411"/>
      <c r="K12" s="411"/>
      <c r="L12" s="411"/>
      <c r="M12" s="411"/>
      <c r="N12" s="411"/>
      <c r="O12" s="411"/>
      <c r="P12" s="411"/>
      <c r="Q12" s="411"/>
      <c r="R12" s="411"/>
      <c r="S12" s="411"/>
      <c r="T12" s="411"/>
    </row>
    <row r="13" spans="1:20" x14ac:dyDescent="0.2">
      <c r="A13" s="411"/>
      <c r="B13" s="411"/>
      <c r="C13" s="411"/>
      <c r="D13" s="411"/>
      <c r="E13" s="411"/>
      <c r="F13" s="411"/>
      <c r="G13" s="411"/>
      <c r="H13" s="411"/>
      <c r="I13" s="411"/>
      <c r="J13" s="411"/>
      <c r="K13" s="411"/>
      <c r="L13" s="411"/>
      <c r="M13" s="411"/>
      <c r="N13" s="411"/>
      <c r="O13" s="411"/>
      <c r="P13" s="411"/>
      <c r="Q13" s="411"/>
      <c r="R13" s="411"/>
      <c r="S13" s="411"/>
      <c r="T13" s="411"/>
    </row>
    <row r="14" spans="1:20" x14ac:dyDescent="0.2">
      <c r="A14" s="411"/>
      <c r="B14" s="411"/>
      <c r="C14" s="411"/>
      <c r="D14" s="411"/>
      <c r="E14" s="411"/>
      <c r="F14" s="411"/>
      <c r="G14" s="411"/>
      <c r="H14" s="411"/>
      <c r="I14" s="411"/>
      <c r="J14" s="411"/>
      <c r="K14" s="411"/>
      <c r="L14" s="411"/>
      <c r="M14" s="411"/>
      <c r="N14" s="411"/>
      <c r="O14" s="411"/>
      <c r="P14" s="411"/>
      <c r="Q14" s="411"/>
      <c r="R14" s="411"/>
      <c r="S14" s="411"/>
      <c r="T14" s="411"/>
    </row>
    <row r="15" spans="1:20" x14ac:dyDescent="0.2">
      <c r="A15" s="411"/>
      <c r="B15" s="411"/>
      <c r="C15" s="411"/>
      <c r="D15" s="411"/>
      <c r="E15" s="411"/>
      <c r="F15" s="411"/>
      <c r="G15" s="411"/>
      <c r="H15" s="411"/>
      <c r="I15" s="411"/>
      <c r="J15" s="411"/>
      <c r="K15" s="411"/>
      <c r="L15" s="411"/>
      <c r="M15" s="411"/>
      <c r="N15" s="411"/>
      <c r="O15" s="411"/>
      <c r="P15" s="411"/>
      <c r="Q15" s="411"/>
      <c r="R15" s="411"/>
      <c r="S15" s="411"/>
      <c r="T15" s="411"/>
    </row>
    <row r="16" spans="1:20" x14ac:dyDescent="0.2">
      <c r="A16" s="411"/>
      <c r="B16" s="411"/>
      <c r="C16" s="411"/>
      <c r="D16" s="411"/>
      <c r="E16" s="411"/>
      <c r="F16" s="411"/>
      <c r="G16" s="411"/>
      <c r="H16" s="411"/>
      <c r="I16" s="411"/>
      <c r="J16" s="411"/>
      <c r="K16" s="411"/>
      <c r="L16" s="411"/>
      <c r="M16" s="411"/>
      <c r="N16" s="411"/>
      <c r="O16" s="411"/>
      <c r="P16" s="411"/>
      <c r="Q16" s="411"/>
      <c r="R16" s="411"/>
      <c r="S16" s="411"/>
      <c r="T16" s="411"/>
    </row>
    <row r="17" spans="1:20" x14ac:dyDescent="0.2">
      <c r="A17" s="411"/>
      <c r="B17" s="411"/>
      <c r="C17" s="411"/>
      <c r="D17" s="411"/>
      <c r="E17" s="411"/>
      <c r="F17" s="411"/>
      <c r="G17" s="411"/>
      <c r="H17" s="411"/>
      <c r="I17" s="411"/>
      <c r="J17" s="411"/>
      <c r="K17" s="411"/>
      <c r="L17" s="411"/>
      <c r="M17" s="411"/>
      <c r="N17" s="411"/>
      <c r="O17" s="411"/>
      <c r="P17" s="411"/>
      <c r="Q17" s="411"/>
      <c r="R17" s="411"/>
      <c r="S17" s="411"/>
      <c r="T17" s="411"/>
    </row>
    <row r="18" spans="1:20" x14ac:dyDescent="0.2">
      <c r="A18" s="411"/>
      <c r="B18" s="411"/>
      <c r="C18" s="411"/>
      <c r="D18" s="411"/>
      <c r="E18" s="411"/>
      <c r="F18" s="411"/>
      <c r="G18" s="411"/>
      <c r="H18" s="411"/>
      <c r="I18" s="411"/>
      <c r="J18" s="411"/>
      <c r="K18" s="411"/>
      <c r="L18" s="411"/>
      <c r="M18" s="411"/>
      <c r="N18" s="411"/>
      <c r="O18" s="411"/>
      <c r="P18" s="411"/>
      <c r="Q18" s="411"/>
      <c r="R18" s="411"/>
      <c r="S18" s="411"/>
      <c r="T18" s="411"/>
    </row>
    <row r="19" spans="1:20" x14ac:dyDescent="0.2">
      <c r="A19" s="411"/>
      <c r="B19" s="411"/>
      <c r="C19" s="411"/>
      <c r="D19" s="411"/>
      <c r="E19" s="411"/>
      <c r="F19" s="411"/>
      <c r="G19" s="411"/>
      <c r="H19" s="411"/>
      <c r="I19" s="411"/>
      <c r="J19" s="411"/>
      <c r="K19" s="411"/>
      <c r="L19" s="411"/>
      <c r="M19" s="411"/>
      <c r="N19" s="411"/>
      <c r="O19" s="411"/>
      <c r="P19" s="411"/>
      <c r="Q19" s="411"/>
      <c r="R19" s="411"/>
      <c r="S19" s="411"/>
      <c r="T19" s="411"/>
    </row>
    <row r="20" spans="1:20" x14ac:dyDescent="0.2">
      <c r="A20" s="411"/>
      <c r="B20" s="411"/>
      <c r="C20" s="411"/>
      <c r="D20" s="411"/>
      <c r="E20" s="411"/>
      <c r="F20" s="411"/>
      <c r="G20" s="411"/>
      <c r="H20" s="411"/>
      <c r="I20" s="411"/>
      <c r="J20" s="411"/>
      <c r="K20" s="411"/>
      <c r="L20" s="411"/>
      <c r="M20" s="411"/>
      <c r="N20" s="411"/>
      <c r="O20" s="411"/>
      <c r="P20" s="411"/>
      <c r="Q20" s="411"/>
      <c r="R20" s="411"/>
      <c r="S20" s="411"/>
      <c r="T20" s="411"/>
    </row>
    <row r="21" spans="1:20" x14ac:dyDescent="0.2">
      <c r="A21" s="411"/>
      <c r="B21" s="411"/>
      <c r="C21" s="411"/>
      <c r="D21" s="411"/>
      <c r="E21" s="411"/>
      <c r="F21" s="411"/>
      <c r="G21" s="411"/>
      <c r="H21" s="411"/>
      <c r="I21" s="411"/>
      <c r="J21" s="411"/>
      <c r="K21" s="411"/>
      <c r="L21" s="411"/>
      <c r="M21" s="411"/>
      <c r="N21" s="411"/>
      <c r="O21" s="411"/>
      <c r="P21" s="411"/>
      <c r="Q21" s="411"/>
      <c r="R21" s="411"/>
      <c r="S21" s="411"/>
      <c r="T21" s="411"/>
    </row>
    <row r="22" spans="1:20" x14ac:dyDescent="0.2">
      <c r="A22" s="411"/>
      <c r="B22" s="411"/>
      <c r="C22" s="411"/>
      <c r="D22" s="411"/>
      <c r="E22" s="411"/>
      <c r="F22" s="411"/>
      <c r="G22" s="411"/>
      <c r="H22" s="411"/>
      <c r="I22" s="411"/>
      <c r="J22" s="411"/>
      <c r="K22" s="411"/>
      <c r="L22" s="411"/>
      <c r="M22" s="411"/>
      <c r="N22" s="411"/>
      <c r="O22" s="411"/>
      <c r="P22" s="411"/>
      <c r="Q22" s="411"/>
      <c r="R22" s="411"/>
      <c r="S22" s="411"/>
      <c r="T22" s="411"/>
    </row>
    <row r="23" spans="1:20" x14ac:dyDescent="0.2">
      <c r="A23" s="411"/>
      <c r="B23" s="411"/>
      <c r="C23" s="411"/>
      <c r="D23" s="411"/>
      <c r="E23" s="411"/>
      <c r="F23" s="411"/>
      <c r="G23" s="411"/>
      <c r="H23" s="411"/>
      <c r="I23" s="411"/>
      <c r="J23" s="411"/>
      <c r="K23" s="411"/>
      <c r="L23" s="411"/>
      <c r="M23" s="411"/>
      <c r="N23" s="411"/>
      <c r="O23" s="411"/>
      <c r="P23" s="411"/>
      <c r="Q23" s="411"/>
      <c r="R23" s="411"/>
      <c r="S23" s="411"/>
      <c r="T23" s="411"/>
    </row>
    <row r="24" spans="1:20" x14ac:dyDescent="0.2">
      <c r="A24" s="411"/>
      <c r="B24" s="411"/>
      <c r="C24" s="411"/>
      <c r="D24" s="411"/>
      <c r="E24" s="411"/>
      <c r="F24" s="411"/>
      <c r="G24" s="411"/>
      <c r="H24" s="411"/>
      <c r="I24" s="411"/>
      <c r="J24" s="411"/>
      <c r="K24" s="411"/>
      <c r="L24" s="411"/>
      <c r="M24" s="411"/>
      <c r="N24" s="411"/>
      <c r="O24" s="411"/>
      <c r="P24" s="411"/>
      <c r="Q24" s="411"/>
      <c r="R24" s="411"/>
      <c r="S24" s="411"/>
      <c r="T24" s="411"/>
    </row>
    <row r="25" spans="1:20" x14ac:dyDescent="0.2">
      <c r="A25" s="411"/>
      <c r="B25" s="411"/>
      <c r="C25" s="411"/>
      <c r="D25" s="411"/>
      <c r="E25" s="411"/>
      <c r="F25" s="411"/>
      <c r="G25" s="411"/>
      <c r="H25" s="411"/>
      <c r="I25" s="411"/>
      <c r="J25" s="411"/>
      <c r="K25" s="411"/>
      <c r="L25" s="411"/>
      <c r="M25" s="411"/>
      <c r="N25" s="411"/>
      <c r="O25" s="411"/>
      <c r="P25" s="411"/>
      <c r="Q25" s="411"/>
      <c r="R25" s="411"/>
      <c r="S25" s="411"/>
      <c r="T25" s="411"/>
    </row>
    <row r="26" spans="1:20" x14ac:dyDescent="0.2">
      <c r="Q26" s="411"/>
      <c r="R26" s="411"/>
      <c r="S26" s="411"/>
      <c r="T26" s="411"/>
    </row>
    <row r="29" spans="1:20" ht="12.75" customHeight="1" x14ac:dyDescent="0.2"/>
    <row r="30" spans="1:20" ht="12.75" customHeight="1" x14ac:dyDescent="0.2"/>
    <row r="32" spans="1:20" x14ac:dyDescent="0.2">
      <c r="Q32" s="411"/>
      <c r="R32" s="411"/>
      <c r="S32" s="411"/>
      <c r="T32" s="411"/>
    </row>
    <row r="33" spans="17:20" x14ac:dyDescent="0.2">
      <c r="Q33" s="411"/>
      <c r="R33" s="411"/>
      <c r="S33" s="411"/>
      <c r="T33" s="411"/>
    </row>
    <row r="34" spans="17:20" x14ac:dyDescent="0.2">
      <c r="Q34" s="411"/>
      <c r="R34" s="411"/>
      <c r="S34" s="411"/>
      <c r="T34" s="411"/>
    </row>
    <row r="35" spans="17:20" x14ac:dyDescent="0.2">
      <c r="Q35" s="411"/>
      <c r="R35" s="411"/>
      <c r="S35" s="411"/>
      <c r="T35" s="411"/>
    </row>
    <row r="36" spans="17:20" x14ac:dyDescent="0.2">
      <c r="Q36" s="411"/>
      <c r="R36" s="411"/>
      <c r="S36" s="411"/>
      <c r="T36" s="411"/>
    </row>
    <row r="37" spans="17:20" x14ac:dyDescent="0.2">
      <c r="Q37" s="411"/>
      <c r="R37" s="411"/>
      <c r="S37" s="411"/>
      <c r="T37" s="411"/>
    </row>
    <row r="38" spans="17:20" x14ac:dyDescent="0.2">
      <c r="Q38" s="411"/>
      <c r="R38" s="411"/>
      <c r="S38" s="411"/>
      <c r="T38" s="411"/>
    </row>
    <row r="39" spans="17:20" x14ac:dyDescent="0.2">
      <c r="Q39" s="411"/>
      <c r="R39" s="411"/>
      <c r="S39" s="411"/>
      <c r="T39" s="411"/>
    </row>
    <row r="40" spans="17:20" x14ac:dyDescent="0.2">
      <c r="Q40" s="411"/>
      <c r="R40" s="411"/>
      <c r="S40" s="411"/>
      <c r="T40" s="411"/>
    </row>
    <row r="41" spans="17:20" x14ac:dyDescent="0.2">
      <c r="Q41" s="411"/>
      <c r="R41" s="411"/>
      <c r="S41" s="411"/>
      <c r="T41" s="411"/>
    </row>
    <row r="42" spans="17:20" x14ac:dyDescent="0.2">
      <c r="Q42" s="411"/>
      <c r="R42" s="411"/>
      <c r="S42" s="411"/>
      <c r="T42" s="411"/>
    </row>
    <row r="43" spans="17:20" x14ac:dyDescent="0.2">
      <c r="Q43" s="411"/>
      <c r="R43" s="411"/>
      <c r="S43" s="411"/>
      <c r="T43" s="411"/>
    </row>
    <row r="44" spans="17:20" x14ac:dyDescent="0.2">
      <c r="Q44" s="411"/>
      <c r="R44" s="411"/>
    </row>
    <row r="45" spans="17:20" x14ac:dyDescent="0.2">
      <c r="Q45" s="411"/>
      <c r="R45" s="411"/>
    </row>
    <row r="46" spans="17:20" x14ac:dyDescent="0.2">
      <c r="Q46" s="411"/>
      <c r="R46" s="411"/>
    </row>
    <row r="47" spans="17:20" x14ac:dyDescent="0.2">
      <c r="Q47" s="411"/>
      <c r="R47" s="411"/>
    </row>
    <row r="48" spans="17:20" x14ac:dyDescent="0.2">
      <c r="Q48" s="411"/>
      <c r="R48" s="411"/>
    </row>
    <row r="49" spans="17:18" x14ac:dyDescent="0.2">
      <c r="Q49" s="411"/>
      <c r="R49" s="411"/>
    </row>
    <row r="50" spans="17:18" x14ac:dyDescent="0.2">
      <c r="Q50" s="411"/>
      <c r="R50" s="411"/>
    </row>
    <row r="51" spans="17:18" x14ac:dyDescent="0.2">
      <c r="Q51" s="411"/>
      <c r="R51" s="411"/>
    </row>
    <row r="52" spans="17:18" x14ac:dyDescent="0.2">
      <c r="Q52" s="411"/>
      <c r="R52" s="411"/>
    </row>
    <row r="53" spans="17:18" x14ac:dyDescent="0.2">
      <c r="Q53" s="411"/>
      <c r="R53" s="411"/>
    </row>
    <row r="54" spans="17:18" x14ac:dyDescent="0.2">
      <c r="Q54" s="411"/>
      <c r="R54" s="411"/>
    </row>
    <row r="55" spans="17:18" x14ac:dyDescent="0.2">
      <c r="Q55" s="411"/>
      <c r="R55" s="411"/>
    </row>
    <row r="56" spans="17:18" x14ac:dyDescent="0.2">
      <c r="Q56" s="411"/>
      <c r="R56" s="411"/>
    </row>
    <row r="57" spans="17:18" x14ac:dyDescent="0.2">
      <c r="Q57" s="411"/>
      <c r="R57" s="411"/>
    </row>
    <row r="58" spans="17:18" x14ac:dyDescent="0.2">
      <c r="Q58" s="411"/>
      <c r="R58" s="411"/>
    </row>
    <row r="59" spans="17:18" x14ac:dyDescent="0.2">
      <c r="Q59" s="411"/>
      <c r="R59" s="411"/>
    </row>
    <row r="60" spans="17:18" x14ac:dyDescent="0.2">
      <c r="Q60" s="411"/>
      <c r="R60" s="411"/>
    </row>
    <row r="84" spans="1:2" x14ac:dyDescent="0.2">
      <c r="A84" s="396"/>
      <c r="B84" s="397"/>
    </row>
    <row r="85" spans="1:2" x14ac:dyDescent="0.2">
      <c r="A85" s="396"/>
      <c r="B85" s="397"/>
    </row>
    <row r="86" spans="1:2" x14ac:dyDescent="0.2">
      <c r="A86" s="396"/>
      <c r="B86" s="397"/>
    </row>
    <row r="87" spans="1:2" x14ac:dyDescent="0.2">
      <c r="A87" s="400"/>
      <c r="B87" s="397"/>
    </row>
  </sheetData>
  <mergeCells count="4">
    <mergeCell ref="A1:N1"/>
    <mergeCell ref="A3:N3"/>
    <mergeCell ref="F4:H4"/>
    <mergeCell ref="J4:L4"/>
  </mergeCell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inhoud</vt:lpstr>
      <vt:lpstr>5.1</vt:lpstr>
      <vt:lpstr>5.2</vt:lpstr>
      <vt:lpstr>5.3</vt:lpstr>
      <vt:lpstr>kernset 2010</vt:lpstr>
      <vt:lpstr>5.4-6</vt:lpstr>
      <vt:lpstr>5.7</vt:lpstr>
      <vt:lpstr>5.8-9</vt:lpstr>
      <vt:lpstr>5.10-11</vt:lpstr>
      <vt:lpstr>5.12</vt:lpstr>
      <vt:lpstr>5.13-14</vt:lpstr>
      <vt:lpstr>5.15</vt:lpstr>
      <vt:lpstr>5.16-17-18</vt:lpstr>
      <vt:lpstr>5.19-20-21-22</vt:lpstr>
      <vt:lpstr>5.23</vt:lpstr>
      <vt:lpstr>Tab 5.1</vt:lpstr>
      <vt:lpstr>5.24</vt:lpstr>
      <vt:lpstr>5.25</vt:lpstr>
      <vt:lpstr>Tab 5.2</vt:lpstr>
      <vt:lpstr>5.26</vt:lpstr>
      <vt:lpstr>5.27-28</vt:lpstr>
      <vt:lpstr>5.29</vt:lpstr>
      <vt:lpstr>'5.29'!_Toc223151913</vt:lpstr>
      <vt:lpstr>'5.1'!figuur5_1</vt:lpstr>
    </vt:vector>
  </TitlesOfParts>
  <Company>UA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Verberght</dc:creator>
  <cp:lastModifiedBy>Onghena Evy</cp:lastModifiedBy>
  <dcterms:created xsi:type="dcterms:W3CDTF">2008-07-07T12:36:33Z</dcterms:created>
  <dcterms:modified xsi:type="dcterms:W3CDTF">2015-10-06T12:10:25Z</dcterms:modified>
</cp:coreProperties>
</file>