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drawings/drawing3.xml" ContentType="application/vnd.openxmlformats-officedocument.drawing+xml"/>
  <Override PartName="/xl/charts/chart14.xml" ContentType="application/vnd.openxmlformats-officedocument.drawingml.chart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theme/themeOverride15.xml" ContentType="application/vnd.openxmlformats-officedocument.themeOverride+xml"/>
  <Override PartName="/xl/charts/chart17.xml" ContentType="application/vnd.openxmlformats-officedocument.drawingml.chart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theme/themeOverride17.xml" ContentType="application/vnd.openxmlformats-officedocument.themeOverride+xml"/>
  <Override PartName="/xl/charts/chart19.xml" ContentType="application/vnd.openxmlformats-officedocument.drawingml.chart+xml"/>
  <Override PartName="/xl/theme/themeOverride18.xml" ContentType="application/vnd.openxmlformats-officedocument.themeOverride+xml"/>
  <Override PartName="/xl/charts/chart20.xml" ContentType="application/vnd.openxmlformats-officedocument.drawingml.chart+xml"/>
  <Override PartName="/xl/theme/themeOverride19.xml" ContentType="application/vnd.openxmlformats-officedocument.themeOverride+xml"/>
  <Override PartName="/xl/charts/chart21.xml" ContentType="application/vnd.openxmlformats-officedocument.drawingml.chart+xml"/>
  <Override PartName="/xl/theme/themeOverride20.xml" ContentType="application/vnd.openxmlformats-officedocument.themeOverride+xml"/>
  <Override PartName="/xl/charts/chart22.xml" ContentType="application/vnd.openxmlformats-officedocument.drawingml.chart+xml"/>
  <Override PartName="/xl/theme/themeOverride21.xml" ContentType="application/vnd.openxmlformats-officedocument.themeOverrid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updateLinks="never" defaultThemeVersion="124226"/>
  <bookViews>
    <workbookView xWindow="4395" yWindow="240" windowWidth="14775" windowHeight="12240" tabRatio="902" activeTab="14"/>
  </bookViews>
  <sheets>
    <sheet name="inhoud" sheetId="13" r:id="rId1"/>
    <sheet name="Fig. 4.1-4.6_4.9.4.12" sheetId="48" r:id="rId2"/>
    <sheet name="Fig. 4.7" sheetId="35" r:id="rId3"/>
    <sheet name="Fig. 4.8" sheetId="49" r:id="rId4"/>
    <sheet name="Table 4.1-4.4" sheetId="32" r:id="rId5"/>
    <sheet name="Fig 4.13-14" sheetId="50" r:id="rId6"/>
    <sheet name="Fig 4.15-22" sheetId="81" r:id="rId7"/>
    <sheet name="Fig 4.23" sheetId="27" r:id="rId8"/>
    <sheet name="Fig 4.24" sheetId="26" r:id="rId9"/>
    <sheet name="Fig. 4.25" sheetId="52" r:id="rId10"/>
    <sheet name="Fig. 4.26" sheetId="53" r:id="rId11"/>
    <sheet name="Fig. 4.27" sheetId="54" r:id="rId12"/>
    <sheet name="Tab 4.5" sheetId="73" r:id="rId13"/>
    <sheet name="Tab 4.6" sheetId="74" r:id="rId14"/>
    <sheet name="Tab 4.7" sheetId="75" r:id="rId15"/>
    <sheet name="Tab 4.8" sheetId="76" r:id="rId16"/>
    <sheet name="Tab 4.9" sheetId="77" r:id="rId17"/>
    <sheet name="Fig 4.28" sheetId="68" r:id="rId18"/>
    <sheet name="Tab 4.10" sheetId="78" r:id="rId19"/>
    <sheet name="Tab 4.11" sheetId="79" r:id="rId20"/>
    <sheet name="Tab 4.12" sheetId="80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1" hidden="1">'Fig. 4.1-4.6_4.9.4.12'!$A$3:$BO$3</definedName>
    <definedName name="Antwerp" localSheetId="0">'[1]Modale verdeling Zeehavens'!$A$10</definedName>
    <definedName name="Antwerp">'[2]Modale verdeling Zeehavens'!$A$10</definedName>
    <definedName name="Antwerp2" localSheetId="5">'[3]Modale verdeling Zeehavens'!$A$10</definedName>
    <definedName name="Antwerp2" localSheetId="6">'[4]Modale verdeling Zeehavens'!$A$10</definedName>
    <definedName name="Antwerp2" localSheetId="1">'[3]Modale verdeling Zeehavens'!$A$10</definedName>
    <definedName name="Antwerp2">'[3]Modale verdeling Zeehavens'!$A$10</definedName>
    <definedName name="bestemming" localSheetId="5">'Fig 4.13-14'!$A$18</definedName>
    <definedName name="bestemming" localSheetId="0">'[3]Herkomst_bestemm haventrafiek'!$A$26</definedName>
    <definedName name="bestemming">#REF!</definedName>
    <definedName name="binnenvaart" localSheetId="0">'[1]binnenvaart tkm'!$B$2</definedName>
    <definedName name="binnenvaart">'[2]binnenvaart tkm'!$B$2</definedName>
    <definedName name="Gent" localSheetId="0">'[1]Modale verdeling Zeehavens'!$A$34</definedName>
    <definedName name="Gent">'[2]Modale verdeling Zeehavens'!$A$34</definedName>
    <definedName name="grafbestemming" localSheetId="5">'Fig 4.13-14'!#REF!</definedName>
    <definedName name="grafbestemming" localSheetId="6">'[5]Fig 4.13-14'!#REF!</definedName>
    <definedName name="grafbestemming" localSheetId="1">'[6]Fig 4.13-14'!#REF!</definedName>
    <definedName name="grafbestemming" localSheetId="0">'[1]Herkomst_bestemm haventrafiek'!$A$61</definedName>
    <definedName name="grafbestemming">#REF!</definedName>
    <definedName name="grafherkomst" localSheetId="5">'Fig 4.13-14'!$A$30</definedName>
    <definedName name="grafherkomst" localSheetId="0">'[1]Herkomst_bestemm haventrafiek'!$A$38</definedName>
    <definedName name="grafherkomst">#REF!</definedName>
    <definedName name="GrafiekEUsplitpercent" localSheetId="0">'[1]graf.EU25mode split tkm'!$A$16</definedName>
    <definedName name="GrafiekEUsplitpercent">'[2]graf.EU25mode split tkm'!$A$16</definedName>
    <definedName name="Grafiekmodalesplitenkelelanden" localSheetId="0">'[7]1_11 internationale modal split'!$A$16</definedName>
    <definedName name="Grafiekmodalesplitenkelelanden">'[2]graf.EU-vergelijking mode split'!$A$23</definedName>
    <definedName name="GrafiekmodalesplitEUVSpercent" localSheetId="0">'[7]1_11 internationale modal split'!$A$16</definedName>
    <definedName name="GrafiekmodalesplitEUVSpercent">'[2]graf.EU-vergelijking mode split'!$A$23</definedName>
    <definedName name="grafiekmodesplit" localSheetId="0">'[1]Graf.Vl.mode split%tkm'!$A$17</definedName>
    <definedName name="grafiekmodesplit">'[2]Graf.Vl.mode split%tkm'!$A$17</definedName>
    <definedName name="grafiekmodesplitpercent" localSheetId="0">'[1]Graf.Vl.mode split%tkm'!$A$17</definedName>
    <definedName name="grafiekmodesplitpercent">'[2]Graf.Vl.mode split%tkm'!$A$17</definedName>
    <definedName name="grafiekVLmodesplit" localSheetId="0">'[1]Graf.Vl.mode split%tkm'!$A$17</definedName>
    <definedName name="grafiekVLmodesplit">'[2]Graf.Vl.mode split%tkm'!$A$17</definedName>
    <definedName name="grafvlmodesplittkm" localSheetId="0">'[1]graf. Vl. mode Split in tkm'!$A$17</definedName>
    <definedName name="grafvlmodesplittkm">'[2]graf. Vl. mode Split in tkm'!$A$17</definedName>
    <definedName name="herkomst" localSheetId="5">'Fig 4.13-14'!$A$4</definedName>
    <definedName name="herkomst" localSheetId="0">'[1]Herkomst_bestemm haventrafiek'!$A$12</definedName>
    <definedName name="herkomst">#REF!</definedName>
    <definedName name="Home" localSheetId="0">[1]Duiding!$A$1</definedName>
    <definedName name="Home">[2]Duiding!$A$1</definedName>
    <definedName name="modesplitpercentEU" localSheetId="0">'[1]mode split in %'!$B$2</definedName>
    <definedName name="modesplitpercentEU">'[2]mode split in %'!$B$2</definedName>
    <definedName name="modesplitvl" localSheetId="0">'[1]graf. Vl. mode Split in tkm'!$B$2</definedName>
    <definedName name="modesplitvl">'[2]graf. Vl. mode Split in tkm'!$B$2</definedName>
    <definedName name="modesplitvltkm" localSheetId="0">'[1]graf. Vl. mode Split in tkm'!$B$2</definedName>
    <definedName name="modesplitvltkm">'[2]graf. Vl. mode Split in tkm'!$B$2</definedName>
    <definedName name="Modesplitzeehavens" localSheetId="0">'[1]Modale verdeling Zeehavens'!$B$2</definedName>
    <definedName name="Modesplitzeehavens">'[2]Modale verdeling Zeehavens'!$B$2</definedName>
    <definedName name="Olie" localSheetId="0">'[1]Oliepijpleiding, tkm'!$B$2</definedName>
    <definedName name="Olie">'[2]Oliepijpleiding, tkm'!$B$2</definedName>
    <definedName name="Oostende" localSheetId="0">'[1]Modale verdeling Zeehavens'!$F$34</definedName>
    <definedName name="Oostende">'[2]Modale verdeling Zeehavens'!$F$34</definedName>
    <definedName name="percentvergelijking10landen" localSheetId="0">'[7]1_11 internationale modal split'!$B$1</definedName>
    <definedName name="percentvergelijking10landen">'[2]graf.EU-vergelijking mode split'!$B$2</definedName>
    <definedName name="percentvergelijkingEUVSpercent" localSheetId="0">'[7]1_11 internationale modal split'!$B$1</definedName>
    <definedName name="percentvergelijkingEUVSpercent">'[2]graf.EU-vergelijking mode split'!$B$2</definedName>
    <definedName name="spoor" localSheetId="0">'[1]Spoorvervoer in tkm'!$B$2</definedName>
    <definedName name="spoor">'[2]Spoorvervoer in tkm'!$B$2</definedName>
    <definedName name="totaal" localSheetId="5">'Fig 4.13-14'!$A$5</definedName>
    <definedName name="totaal">#REF!</definedName>
    <definedName name="Wegvlreg" localSheetId="0">'[1]Weg, tkm, Vlaamse registratie'!$B$2:$J$3</definedName>
    <definedName name="Wegvlreg">'[2]Weg, tkm, Vlaamse registratie'!$B$2:$J$3</definedName>
    <definedName name="wegzrreg" localSheetId="0">'[1]Weg, tkm, totaal in Vlaanderen'!$B$2</definedName>
    <definedName name="wegzrreg">'[2]Weg, tkm, totaal in Vlaanderen'!$B$2</definedName>
    <definedName name="Zeebrugge" localSheetId="0">'[1]Modale verdeling Zeehavens'!$F$10</definedName>
    <definedName name="Zeebrugge">'[2]Modale verdeling Zeehavens'!$F$10</definedName>
  </definedNames>
  <calcPr calcId="145621"/>
</workbook>
</file>

<file path=xl/calcChain.xml><?xml version="1.0" encoding="utf-8"?>
<calcChain xmlns="http://schemas.openxmlformats.org/spreadsheetml/2006/main">
  <c r="G5" i="75" l="1"/>
  <c r="G6" i="75" l="1"/>
  <c r="G7" i="75"/>
  <c r="G8" i="75"/>
  <c r="G9" i="75"/>
  <c r="G10" i="75"/>
  <c r="G11" i="75"/>
  <c r="G12" i="75"/>
  <c r="F5" i="75"/>
  <c r="G20" i="75"/>
  <c r="K7" i="74" l="1"/>
  <c r="K8" i="74"/>
  <c r="K9" i="74"/>
  <c r="K10" i="74"/>
  <c r="K11" i="74"/>
  <c r="K12" i="74"/>
  <c r="K13" i="74"/>
  <c r="J6" i="74"/>
  <c r="K6" i="74" s="1"/>
  <c r="T104" i="81" l="1"/>
  <c r="S104" i="81"/>
  <c r="R104" i="81"/>
  <c r="Q104" i="81"/>
  <c r="P104" i="81"/>
  <c r="O104" i="81"/>
  <c r="T103" i="81"/>
  <c r="S103" i="81"/>
  <c r="R103" i="81"/>
  <c r="Q103" i="81"/>
  <c r="P103" i="81"/>
  <c r="O103" i="81"/>
  <c r="T102" i="81"/>
  <c r="S102" i="81"/>
  <c r="R102" i="81"/>
  <c r="Q102" i="81"/>
  <c r="P102" i="81"/>
  <c r="O102" i="81"/>
  <c r="G102" i="81"/>
  <c r="F102" i="81"/>
  <c r="E102" i="81"/>
  <c r="D102" i="81"/>
  <c r="C102" i="81"/>
  <c r="B102" i="81"/>
  <c r="T95" i="81"/>
  <c r="S95" i="81"/>
  <c r="R95" i="81"/>
  <c r="Q95" i="81"/>
  <c r="P95" i="81"/>
  <c r="O95" i="81"/>
  <c r="G95" i="81"/>
  <c r="F95" i="81"/>
  <c r="E95" i="81"/>
  <c r="D95" i="81"/>
  <c r="C95" i="81"/>
  <c r="B95" i="81"/>
  <c r="T94" i="81"/>
  <c r="S94" i="81"/>
  <c r="R94" i="81"/>
  <c r="Q94" i="81"/>
  <c r="P94" i="81"/>
  <c r="O94" i="81"/>
  <c r="G94" i="81"/>
  <c r="F94" i="81"/>
  <c r="E94" i="81"/>
  <c r="D94" i="81"/>
  <c r="C94" i="81"/>
  <c r="B94" i="81"/>
  <c r="T93" i="81"/>
  <c r="S93" i="81"/>
  <c r="R93" i="81"/>
  <c r="Q93" i="81"/>
  <c r="P93" i="81"/>
  <c r="O93" i="81"/>
  <c r="G93" i="81"/>
  <c r="F93" i="81"/>
  <c r="E93" i="81"/>
  <c r="D93" i="81"/>
  <c r="C93" i="81"/>
  <c r="B93" i="81"/>
  <c r="T92" i="81"/>
  <c r="S92" i="81"/>
  <c r="R92" i="81"/>
  <c r="Q92" i="81"/>
  <c r="P92" i="81"/>
  <c r="O92" i="81"/>
  <c r="G92" i="81"/>
  <c r="F92" i="81"/>
  <c r="E92" i="81"/>
  <c r="D92" i="81"/>
  <c r="C92" i="81"/>
  <c r="B92" i="81"/>
  <c r="T91" i="81"/>
  <c r="S91" i="81"/>
  <c r="R91" i="81"/>
  <c r="Q91" i="81"/>
  <c r="P91" i="81"/>
  <c r="O91" i="81"/>
  <c r="G91" i="81"/>
  <c r="F91" i="81"/>
  <c r="E91" i="81"/>
  <c r="D91" i="81"/>
  <c r="C91" i="81"/>
  <c r="B91" i="81"/>
  <c r="AA84" i="81"/>
  <c r="Z84" i="81"/>
  <c r="Y84" i="81"/>
  <c r="X84" i="81"/>
  <c r="W84" i="81"/>
  <c r="V84" i="81"/>
  <c r="N84" i="81"/>
  <c r="M84" i="81"/>
  <c r="L84" i="81"/>
  <c r="H84" i="81"/>
  <c r="K84" i="81" s="1"/>
  <c r="AA83" i="81"/>
  <c r="Z83" i="81"/>
  <c r="Y83" i="81"/>
  <c r="X83" i="81"/>
  <c r="U83" i="81"/>
  <c r="W83" i="81" s="1"/>
  <c r="N83" i="81"/>
  <c r="M83" i="81"/>
  <c r="L83" i="81"/>
  <c r="K83" i="81"/>
  <c r="J83" i="81"/>
  <c r="H83" i="81"/>
  <c r="I83" i="81" s="1"/>
  <c r="Z82" i="81"/>
  <c r="Y82" i="81"/>
  <c r="X82" i="81"/>
  <c r="W82" i="81"/>
  <c r="V82" i="81"/>
  <c r="U82" i="81"/>
  <c r="AA82" i="81" s="1"/>
  <c r="H82" i="81"/>
  <c r="K82" i="81" s="1"/>
  <c r="Q81" i="81"/>
  <c r="U81" i="81" s="1"/>
  <c r="D81" i="81"/>
  <c r="U80" i="81"/>
  <c r="W80" i="81" s="1"/>
  <c r="N80" i="81"/>
  <c r="H80" i="81"/>
  <c r="I80" i="81" s="1"/>
  <c r="AA79" i="81"/>
  <c r="Z79" i="81"/>
  <c r="Y79" i="81"/>
  <c r="X79" i="81"/>
  <c r="W79" i="81"/>
  <c r="V79" i="81"/>
  <c r="N79" i="81"/>
  <c r="M79" i="81"/>
  <c r="L79" i="81"/>
  <c r="K79" i="81"/>
  <c r="J79" i="81"/>
  <c r="I79" i="81"/>
  <c r="AA78" i="81"/>
  <c r="Z78" i="81"/>
  <c r="Y78" i="81"/>
  <c r="X78" i="81"/>
  <c r="W78" i="81"/>
  <c r="V78" i="81"/>
  <c r="H78" i="81"/>
  <c r="J78" i="81" s="1"/>
  <c r="AA77" i="81"/>
  <c r="U77" i="81"/>
  <c r="V77" i="81" s="1"/>
  <c r="N77" i="81"/>
  <c r="M77" i="81"/>
  <c r="I77" i="81"/>
  <c r="H77" i="81"/>
  <c r="L77" i="81" s="1"/>
  <c r="AA76" i="81"/>
  <c r="Z76" i="81"/>
  <c r="Y76" i="81"/>
  <c r="U76" i="81"/>
  <c r="X76" i="81" s="1"/>
  <c r="N76" i="81"/>
  <c r="M76" i="81"/>
  <c r="L76" i="81"/>
  <c r="K76" i="81"/>
  <c r="H76" i="81"/>
  <c r="J76" i="81" s="1"/>
  <c r="AA75" i="81"/>
  <c r="Z75" i="81"/>
  <c r="Y75" i="81"/>
  <c r="X75" i="81"/>
  <c r="W75" i="81"/>
  <c r="U75" i="81"/>
  <c r="V75" i="81" s="1"/>
  <c r="M75" i="81"/>
  <c r="L75" i="81"/>
  <c r="K75" i="81"/>
  <c r="J75" i="81"/>
  <c r="I75" i="81"/>
  <c r="H75" i="81"/>
  <c r="N75" i="81" s="1"/>
  <c r="G74" i="81"/>
  <c r="F74" i="81"/>
  <c r="E74" i="81"/>
  <c r="D74" i="81"/>
  <c r="C74" i="81"/>
  <c r="B74" i="81"/>
  <c r="T70" i="81"/>
  <c r="S70" i="81"/>
  <c r="R70" i="81"/>
  <c r="Q70" i="81"/>
  <c r="P70" i="81"/>
  <c r="O70" i="81"/>
  <c r="T69" i="81"/>
  <c r="S69" i="81"/>
  <c r="R69" i="81"/>
  <c r="Q69" i="81"/>
  <c r="P69" i="81"/>
  <c r="O69" i="81"/>
  <c r="T68" i="81"/>
  <c r="S68" i="81"/>
  <c r="R68" i="81"/>
  <c r="Q68" i="81"/>
  <c r="P68" i="81"/>
  <c r="O68" i="81"/>
  <c r="G68" i="81"/>
  <c r="F68" i="81"/>
  <c r="E68" i="81"/>
  <c r="D68" i="81"/>
  <c r="C68" i="81"/>
  <c r="B68" i="81"/>
  <c r="T67" i="81"/>
  <c r="S67" i="81"/>
  <c r="R67" i="81"/>
  <c r="Q67" i="81"/>
  <c r="P67" i="81"/>
  <c r="O67" i="81"/>
  <c r="G67" i="81"/>
  <c r="F67" i="81"/>
  <c r="E67" i="81"/>
  <c r="D67" i="81"/>
  <c r="C67" i="81"/>
  <c r="B67" i="81"/>
  <c r="T66" i="81"/>
  <c r="S66" i="81"/>
  <c r="R66" i="81"/>
  <c r="Q66" i="81"/>
  <c r="P66" i="81"/>
  <c r="O66" i="81"/>
  <c r="G66" i="81"/>
  <c r="F66" i="81"/>
  <c r="E66" i="81"/>
  <c r="D66" i="81"/>
  <c r="C66" i="81"/>
  <c r="B66" i="81"/>
  <c r="T65" i="81"/>
  <c r="S65" i="81"/>
  <c r="R65" i="81"/>
  <c r="Q65" i="81"/>
  <c r="P65" i="81"/>
  <c r="O65" i="81"/>
  <c r="G65" i="81"/>
  <c r="F65" i="81"/>
  <c r="E65" i="81"/>
  <c r="D65" i="81"/>
  <c r="C65" i="81"/>
  <c r="B65" i="81"/>
  <c r="T64" i="81"/>
  <c r="S64" i="81"/>
  <c r="R64" i="81"/>
  <c r="Q64" i="81"/>
  <c r="P64" i="81"/>
  <c r="O64" i="81"/>
  <c r="G64" i="81"/>
  <c r="F64" i="81"/>
  <c r="E64" i="81"/>
  <c r="D64" i="81"/>
  <c r="C64" i="81"/>
  <c r="B64" i="81"/>
  <c r="T63" i="81"/>
  <c r="S63" i="81"/>
  <c r="R63" i="81"/>
  <c r="Q63" i="81"/>
  <c r="P63" i="81"/>
  <c r="O63" i="81"/>
  <c r="G63" i="81"/>
  <c r="F63" i="81"/>
  <c r="E63" i="81"/>
  <c r="D63" i="81"/>
  <c r="C63" i="81"/>
  <c r="B63" i="81"/>
  <c r="T62" i="81"/>
  <c r="S62" i="81"/>
  <c r="R62" i="81"/>
  <c r="Q62" i="81"/>
  <c r="P62" i="81"/>
  <c r="O62" i="81"/>
  <c r="G62" i="81"/>
  <c r="F62" i="81"/>
  <c r="E62" i="81"/>
  <c r="D62" i="81"/>
  <c r="C62" i="81"/>
  <c r="B62" i="81"/>
  <c r="T61" i="81"/>
  <c r="S61" i="81"/>
  <c r="R61" i="81"/>
  <c r="Q61" i="81"/>
  <c r="P61" i="81"/>
  <c r="O61" i="81"/>
  <c r="G61" i="81"/>
  <c r="F61" i="81"/>
  <c r="E61" i="81"/>
  <c r="D61" i="81"/>
  <c r="C61" i="81"/>
  <c r="B61" i="81"/>
  <c r="T60" i="81"/>
  <c r="S60" i="81"/>
  <c r="R60" i="81"/>
  <c r="Q60" i="81"/>
  <c r="P60" i="81"/>
  <c r="O60" i="81"/>
  <c r="G60" i="81"/>
  <c r="F60" i="81"/>
  <c r="E60" i="81"/>
  <c r="D60" i="81"/>
  <c r="C60" i="81"/>
  <c r="B60" i="81"/>
  <c r="T59" i="81"/>
  <c r="S59" i="81"/>
  <c r="R59" i="81"/>
  <c r="Q59" i="81"/>
  <c r="P59" i="81"/>
  <c r="O59" i="81"/>
  <c r="G59" i="81"/>
  <c r="F59" i="81"/>
  <c r="E59" i="81"/>
  <c r="D59" i="81"/>
  <c r="C59" i="81"/>
  <c r="B59" i="81"/>
  <c r="T58" i="81"/>
  <c r="S58" i="81"/>
  <c r="R58" i="81"/>
  <c r="Q58" i="81"/>
  <c r="P58" i="81"/>
  <c r="O58" i="81"/>
  <c r="G58" i="81"/>
  <c r="F58" i="81"/>
  <c r="E58" i="81"/>
  <c r="D58" i="81"/>
  <c r="C58" i="81"/>
  <c r="B58" i="81"/>
  <c r="T57" i="81"/>
  <c r="S57" i="81"/>
  <c r="R57" i="81"/>
  <c r="Q57" i="81"/>
  <c r="P57" i="81"/>
  <c r="O57" i="81"/>
  <c r="G57" i="81"/>
  <c r="F57" i="81"/>
  <c r="E57" i="81"/>
  <c r="D57" i="81"/>
  <c r="C57" i="81"/>
  <c r="B57" i="81"/>
  <c r="T53" i="81"/>
  <c r="S53" i="81"/>
  <c r="R53" i="81"/>
  <c r="Q53" i="81"/>
  <c r="P53" i="81"/>
  <c r="O53" i="81"/>
  <c r="T52" i="81"/>
  <c r="S52" i="81"/>
  <c r="R52" i="81"/>
  <c r="Q52" i="81"/>
  <c r="P52" i="81"/>
  <c r="O52" i="81"/>
  <c r="T51" i="81"/>
  <c r="S51" i="81"/>
  <c r="R51" i="81"/>
  <c r="Q51" i="81"/>
  <c r="P51" i="81"/>
  <c r="O51" i="81"/>
  <c r="G51" i="81"/>
  <c r="F51" i="81"/>
  <c r="E51" i="81"/>
  <c r="D51" i="81"/>
  <c r="C51" i="81"/>
  <c r="B51" i="81"/>
  <c r="T50" i="81"/>
  <c r="S50" i="81"/>
  <c r="R50" i="81"/>
  <c r="Q50" i="81"/>
  <c r="P50" i="81"/>
  <c r="O50" i="81"/>
  <c r="K50" i="81"/>
  <c r="G50" i="81"/>
  <c r="F50" i="81"/>
  <c r="E50" i="81"/>
  <c r="D50" i="81"/>
  <c r="C50" i="81"/>
  <c r="B50" i="81"/>
  <c r="T49" i="81"/>
  <c r="S49" i="81"/>
  <c r="R49" i="81"/>
  <c r="Q49" i="81"/>
  <c r="P49" i="81"/>
  <c r="O49" i="81"/>
  <c r="G49" i="81"/>
  <c r="F49" i="81"/>
  <c r="E49" i="81"/>
  <c r="D49" i="81"/>
  <c r="C49" i="81"/>
  <c r="B49" i="81"/>
  <c r="T48" i="81"/>
  <c r="S48" i="81"/>
  <c r="R48" i="81"/>
  <c r="Q48" i="81"/>
  <c r="P48" i="81"/>
  <c r="O48" i="81"/>
  <c r="G48" i="81"/>
  <c r="F48" i="81"/>
  <c r="E48" i="81"/>
  <c r="D48" i="81"/>
  <c r="C48" i="81"/>
  <c r="B48" i="81"/>
  <c r="T47" i="81"/>
  <c r="S47" i="81"/>
  <c r="R47" i="81"/>
  <c r="Q47" i="81"/>
  <c r="P47" i="81"/>
  <c r="O47" i="81"/>
  <c r="G47" i="81"/>
  <c r="F47" i="81"/>
  <c r="E47" i="81"/>
  <c r="D47" i="81"/>
  <c r="C47" i="81"/>
  <c r="B47" i="81"/>
  <c r="T46" i="81"/>
  <c r="S46" i="81"/>
  <c r="R46" i="81"/>
  <c r="Q46" i="81"/>
  <c r="P46" i="81"/>
  <c r="O46" i="81"/>
  <c r="G46" i="81"/>
  <c r="F46" i="81"/>
  <c r="E46" i="81"/>
  <c r="D46" i="81"/>
  <c r="C46" i="81"/>
  <c r="B46" i="81"/>
  <c r="T45" i="81"/>
  <c r="S45" i="81"/>
  <c r="R45" i="81"/>
  <c r="Q45" i="81"/>
  <c r="P45" i="81"/>
  <c r="O45" i="81"/>
  <c r="G45" i="81"/>
  <c r="F45" i="81"/>
  <c r="E45" i="81"/>
  <c r="D45" i="81"/>
  <c r="C45" i="81"/>
  <c r="B45" i="81"/>
  <c r="T44" i="81"/>
  <c r="S44" i="81"/>
  <c r="R44" i="81"/>
  <c r="Q44" i="81"/>
  <c r="P44" i="81"/>
  <c r="O44" i="81"/>
  <c r="G44" i="81"/>
  <c r="F44" i="81"/>
  <c r="E44" i="81"/>
  <c r="D44" i="81"/>
  <c r="C44" i="81"/>
  <c r="B44" i="81"/>
  <c r="T43" i="81"/>
  <c r="S43" i="81"/>
  <c r="R43" i="81"/>
  <c r="Q43" i="81"/>
  <c r="P43" i="81"/>
  <c r="O43" i="81"/>
  <c r="G43" i="81"/>
  <c r="F43" i="81"/>
  <c r="E43" i="81"/>
  <c r="D43" i="81"/>
  <c r="C43" i="81"/>
  <c r="B43" i="81"/>
  <c r="T42" i="81"/>
  <c r="S42" i="81"/>
  <c r="R42" i="81"/>
  <c r="Q42" i="81"/>
  <c r="P42" i="81"/>
  <c r="O42" i="81"/>
  <c r="G42" i="81"/>
  <c r="F42" i="81"/>
  <c r="E42" i="81"/>
  <c r="D42" i="81"/>
  <c r="C42" i="81"/>
  <c r="B42" i="81"/>
  <c r="T41" i="81"/>
  <c r="S41" i="81"/>
  <c r="R41" i="81"/>
  <c r="Q41" i="81"/>
  <c r="P41" i="81"/>
  <c r="O41" i="81"/>
  <c r="G41" i="81"/>
  <c r="F41" i="81"/>
  <c r="E41" i="81"/>
  <c r="D41" i="81"/>
  <c r="C41" i="81"/>
  <c r="B41" i="81"/>
  <c r="T40" i="81"/>
  <c r="S40" i="81"/>
  <c r="R40" i="81"/>
  <c r="Q40" i="81"/>
  <c r="P40" i="81"/>
  <c r="O40" i="81"/>
  <c r="G40" i="81"/>
  <c r="F40" i="81"/>
  <c r="E40" i="81"/>
  <c r="D40" i="81"/>
  <c r="C40" i="81"/>
  <c r="B40" i="81"/>
  <c r="T35" i="81"/>
  <c r="S35" i="81"/>
  <c r="R35" i="81"/>
  <c r="Q35" i="81"/>
  <c r="P35" i="81"/>
  <c r="O35" i="81"/>
  <c r="T34" i="81"/>
  <c r="S34" i="81"/>
  <c r="R34" i="81"/>
  <c r="Q34" i="81"/>
  <c r="P34" i="81"/>
  <c r="O34" i="81"/>
  <c r="T33" i="81"/>
  <c r="S33" i="81"/>
  <c r="R33" i="81"/>
  <c r="Q33" i="81"/>
  <c r="P33" i="81"/>
  <c r="O33" i="81"/>
  <c r="G33" i="81"/>
  <c r="F33" i="81"/>
  <c r="E33" i="81"/>
  <c r="D33" i="81"/>
  <c r="C33" i="81"/>
  <c r="B33" i="81"/>
  <c r="X32" i="81"/>
  <c r="Q32" i="81" s="1"/>
  <c r="T32" i="81"/>
  <c r="S32" i="81"/>
  <c r="R32" i="81"/>
  <c r="P32" i="81"/>
  <c r="O32" i="81"/>
  <c r="G32" i="81"/>
  <c r="F32" i="81"/>
  <c r="E32" i="81"/>
  <c r="D32" i="81"/>
  <c r="C32" i="81"/>
  <c r="B32" i="81"/>
  <c r="T31" i="81"/>
  <c r="S31" i="81"/>
  <c r="R31" i="81"/>
  <c r="Q31" i="81"/>
  <c r="P31" i="81"/>
  <c r="O31" i="81"/>
  <c r="G31" i="81"/>
  <c r="F31" i="81"/>
  <c r="E31" i="81"/>
  <c r="D31" i="81"/>
  <c r="C31" i="81"/>
  <c r="B31" i="81"/>
  <c r="T30" i="81"/>
  <c r="S30" i="81"/>
  <c r="R30" i="81"/>
  <c r="Q30" i="81"/>
  <c r="P30" i="81"/>
  <c r="O30" i="81"/>
  <c r="G30" i="81"/>
  <c r="F30" i="81"/>
  <c r="E30" i="81"/>
  <c r="D30" i="81"/>
  <c r="C30" i="81"/>
  <c r="B30" i="81"/>
  <c r="T29" i="81"/>
  <c r="S29" i="81"/>
  <c r="R29" i="81"/>
  <c r="Q29" i="81"/>
  <c r="P29" i="81"/>
  <c r="O29" i="81"/>
  <c r="G29" i="81"/>
  <c r="F29" i="81"/>
  <c r="E29" i="81"/>
  <c r="D29" i="81"/>
  <c r="C29" i="81"/>
  <c r="B29" i="81"/>
  <c r="T28" i="81"/>
  <c r="S28" i="81"/>
  <c r="R28" i="81"/>
  <c r="Q28" i="81"/>
  <c r="P28" i="81"/>
  <c r="O28" i="81"/>
  <c r="G28" i="81"/>
  <c r="F28" i="81"/>
  <c r="E28" i="81"/>
  <c r="D28" i="81"/>
  <c r="C28" i="81"/>
  <c r="B28" i="81"/>
  <c r="AA27" i="81"/>
  <c r="Z27" i="81"/>
  <c r="Y27" i="81"/>
  <c r="U27" i="81"/>
  <c r="X27" i="81" s="1"/>
  <c r="N27" i="81"/>
  <c r="M27" i="81"/>
  <c r="L27" i="81"/>
  <c r="K27" i="81"/>
  <c r="J27" i="81"/>
  <c r="I27" i="81"/>
  <c r="Z26" i="81"/>
  <c r="X26" i="81"/>
  <c r="W26" i="81"/>
  <c r="V26" i="81"/>
  <c r="U26" i="81"/>
  <c r="Y26" i="81" s="1"/>
  <c r="N26" i="81"/>
  <c r="M26" i="81"/>
  <c r="L26" i="81"/>
  <c r="K26" i="81"/>
  <c r="J26" i="81"/>
  <c r="I26" i="81"/>
  <c r="AA25" i="81"/>
  <c r="U25" i="81"/>
  <c r="V25" i="81" s="1"/>
  <c r="N25" i="81"/>
  <c r="M25" i="81"/>
  <c r="L25" i="81"/>
  <c r="K25" i="81"/>
  <c r="J25" i="81"/>
  <c r="I25" i="81"/>
  <c r="Z24" i="81"/>
  <c r="Y24" i="81"/>
  <c r="X24" i="81"/>
  <c r="U24" i="81"/>
  <c r="AA24" i="81" s="1"/>
  <c r="N24" i="81"/>
  <c r="M24" i="81"/>
  <c r="L24" i="81"/>
  <c r="K24" i="81"/>
  <c r="J24" i="81"/>
  <c r="I24" i="81"/>
  <c r="U23" i="81"/>
  <c r="X23" i="81" s="1"/>
  <c r="N23" i="81"/>
  <c r="M23" i="81"/>
  <c r="L23" i="81"/>
  <c r="K23" i="81"/>
  <c r="J23" i="81"/>
  <c r="I23" i="81"/>
  <c r="X16" i="81"/>
  <c r="Q16" i="81" s="1"/>
  <c r="T16" i="81"/>
  <c r="S16" i="81"/>
  <c r="R16" i="81"/>
  <c r="P16" i="81"/>
  <c r="O16" i="81"/>
  <c r="K16" i="81"/>
  <c r="D16" i="81" s="1"/>
  <c r="G16" i="81"/>
  <c r="F16" i="81"/>
  <c r="E16" i="81"/>
  <c r="C16" i="81"/>
  <c r="B16" i="81"/>
  <c r="T15" i="81"/>
  <c r="S15" i="81"/>
  <c r="R15" i="81"/>
  <c r="Q15" i="81"/>
  <c r="P15" i="81"/>
  <c r="O15" i="81"/>
  <c r="K15" i="81"/>
  <c r="G15" i="81"/>
  <c r="F15" i="81"/>
  <c r="E15" i="81"/>
  <c r="D15" i="81"/>
  <c r="C15" i="81"/>
  <c r="B15" i="81"/>
  <c r="T14" i="81"/>
  <c r="S14" i="81"/>
  <c r="R14" i="81"/>
  <c r="Q14" i="81"/>
  <c r="P14" i="81"/>
  <c r="O14" i="81"/>
  <c r="G14" i="81"/>
  <c r="F14" i="81"/>
  <c r="E14" i="81"/>
  <c r="D14" i="81"/>
  <c r="C14" i="81"/>
  <c r="B14" i="81"/>
  <c r="T13" i="81"/>
  <c r="S13" i="81"/>
  <c r="R13" i="81"/>
  <c r="Q13" i="81"/>
  <c r="P13" i="81"/>
  <c r="O13" i="81"/>
  <c r="G13" i="81"/>
  <c r="F13" i="81"/>
  <c r="E13" i="81"/>
  <c r="D13" i="81"/>
  <c r="C13" i="81"/>
  <c r="B13" i="81"/>
  <c r="T12" i="81"/>
  <c r="S12" i="81"/>
  <c r="R12" i="81"/>
  <c r="Q12" i="81"/>
  <c r="P12" i="81"/>
  <c r="O12" i="81"/>
  <c r="G12" i="81"/>
  <c r="F12" i="81"/>
  <c r="E12" i="81"/>
  <c r="D12" i="81"/>
  <c r="C12" i="81"/>
  <c r="B12" i="81"/>
  <c r="T11" i="81"/>
  <c r="S11" i="81"/>
  <c r="R11" i="81"/>
  <c r="Q11" i="81"/>
  <c r="P11" i="81"/>
  <c r="O11" i="81"/>
  <c r="G11" i="81"/>
  <c r="F11" i="81"/>
  <c r="E11" i="81"/>
  <c r="D11" i="81"/>
  <c r="C11" i="81"/>
  <c r="B11" i="81"/>
  <c r="T10" i="81"/>
  <c r="S10" i="81"/>
  <c r="R10" i="81"/>
  <c r="Q10" i="81"/>
  <c r="P10" i="81"/>
  <c r="O10" i="81"/>
  <c r="G10" i="81"/>
  <c r="F10" i="81"/>
  <c r="E10" i="81"/>
  <c r="D10" i="81"/>
  <c r="C10" i="81"/>
  <c r="B10" i="81"/>
  <c r="T9" i="81"/>
  <c r="S9" i="81"/>
  <c r="R9" i="81"/>
  <c r="Q9" i="81"/>
  <c r="P9" i="81"/>
  <c r="O9" i="81"/>
  <c r="G9" i="81"/>
  <c r="F9" i="81"/>
  <c r="E9" i="81"/>
  <c r="D9" i="81"/>
  <c r="C9" i="81"/>
  <c r="B9" i="81"/>
  <c r="T8" i="81"/>
  <c r="S8" i="81"/>
  <c r="R8" i="81"/>
  <c r="Q8" i="81"/>
  <c r="P8" i="81"/>
  <c r="O8" i="81"/>
  <c r="G8" i="81"/>
  <c r="F8" i="81"/>
  <c r="E8" i="81"/>
  <c r="D8" i="81"/>
  <c r="C8" i="81"/>
  <c r="B8" i="81"/>
  <c r="T7" i="81"/>
  <c r="S7" i="81"/>
  <c r="R7" i="81"/>
  <c r="Q7" i="81"/>
  <c r="P7" i="81"/>
  <c r="O7" i="81"/>
  <c r="G7" i="81"/>
  <c r="F7" i="81"/>
  <c r="E7" i="81"/>
  <c r="D7" i="81"/>
  <c r="C7" i="81"/>
  <c r="B7" i="81"/>
  <c r="T6" i="81"/>
  <c r="S6" i="81"/>
  <c r="R6" i="81"/>
  <c r="Q6" i="81"/>
  <c r="P6" i="81"/>
  <c r="O6" i="81"/>
  <c r="G6" i="81"/>
  <c r="F6" i="81"/>
  <c r="E6" i="81"/>
  <c r="D6" i="81"/>
  <c r="C6" i="81"/>
  <c r="B6" i="81"/>
  <c r="K81" i="81" l="1"/>
  <c r="W81" i="81"/>
  <c r="V81" i="81"/>
  <c r="AA81" i="81"/>
  <c r="Z81" i="81"/>
  <c r="Y81" i="81"/>
  <c r="V23" i="81"/>
  <c r="J80" i="81"/>
  <c r="X81" i="81"/>
  <c r="L82" i="81"/>
  <c r="Z23" i="81"/>
  <c r="X25" i="81"/>
  <c r="AA26" i="81"/>
  <c r="V27" i="81"/>
  <c r="V76" i="81"/>
  <c r="J77" i="81"/>
  <c r="X77" i="81"/>
  <c r="L78" i="81"/>
  <c r="K80" i="81"/>
  <c r="Y80" i="81"/>
  <c r="M82" i="81"/>
  <c r="I84" i="81"/>
  <c r="H81" i="81"/>
  <c r="I82" i="81"/>
  <c r="W25" i="81"/>
  <c r="W77" i="81"/>
  <c r="AA23" i="81"/>
  <c r="V24" i="81"/>
  <c r="Y25" i="81"/>
  <c r="W27" i="81"/>
  <c r="I76" i="81"/>
  <c r="W76" i="81"/>
  <c r="K77" i="81"/>
  <c r="Y77" i="81"/>
  <c r="M78" i="81"/>
  <c r="L80" i="81"/>
  <c r="Z80" i="81"/>
  <c r="N82" i="81"/>
  <c r="V83" i="81"/>
  <c r="J84" i="81"/>
  <c r="Y23" i="81"/>
  <c r="K78" i="81"/>
  <c r="X80" i="81"/>
  <c r="W24" i="81"/>
  <c r="Z25" i="81"/>
  <c r="Z77" i="81"/>
  <c r="N78" i="81"/>
  <c r="M80" i="81"/>
  <c r="AA80" i="81"/>
  <c r="W23" i="81"/>
  <c r="I78" i="81"/>
  <c r="V80" i="81"/>
  <c r="J82" i="81"/>
  <c r="H27" i="77"/>
  <c r="H12" i="77" s="1"/>
  <c r="G27" i="77"/>
  <c r="G12" i="77" s="1"/>
  <c r="F27" i="77"/>
  <c r="E27" i="77"/>
  <c r="D27" i="77"/>
  <c r="D12" i="77" s="1"/>
  <c r="C27" i="77"/>
  <c r="B27" i="77"/>
  <c r="F12" i="77"/>
  <c r="E12" i="77"/>
  <c r="B12" i="77"/>
  <c r="H11" i="77"/>
  <c r="G11" i="77"/>
  <c r="F11" i="77"/>
  <c r="E11" i="77"/>
  <c r="D11" i="77"/>
  <c r="C11" i="77"/>
  <c r="B11" i="77"/>
  <c r="H10" i="77"/>
  <c r="G10" i="77"/>
  <c r="F10" i="77"/>
  <c r="E10" i="77"/>
  <c r="D10" i="77"/>
  <c r="C10" i="77"/>
  <c r="B10" i="77"/>
  <c r="H9" i="77"/>
  <c r="G9" i="77"/>
  <c r="F9" i="77"/>
  <c r="E9" i="77"/>
  <c r="D9" i="77"/>
  <c r="C9" i="77"/>
  <c r="B9" i="77"/>
  <c r="H8" i="77"/>
  <c r="G8" i="77"/>
  <c r="F8" i="77"/>
  <c r="E8" i="77"/>
  <c r="D8" i="77"/>
  <c r="C8" i="77"/>
  <c r="B8" i="77"/>
  <c r="H7" i="77"/>
  <c r="G7" i="77"/>
  <c r="F7" i="77"/>
  <c r="E7" i="77"/>
  <c r="D7" i="77"/>
  <c r="C7" i="77"/>
  <c r="B7" i="77"/>
  <c r="H6" i="77"/>
  <c r="G6" i="77"/>
  <c r="F6" i="77"/>
  <c r="E6" i="77"/>
  <c r="D6" i="77"/>
  <c r="C6" i="77"/>
  <c r="B6" i="77"/>
  <c r="H5" i="77"/>
  <c r="G5" i="77"/>
  <c r="F5" i="77"/>
  <c r="E5" i="77"/>
  <c r="D5" i="77"/>
  <c r="C5" i="77"/>
  <c r="B5" i="77"/>
  <c r="M13" i="76"/>
  <c r="J13" i="76"/>
  <c r="K7" i="76" s="1"/>
  <c r="H13" i="76"/>
  <c r="F13" i="76"/>
  <c r="G6" i="76" s="1"/>
  <c r="D13" i="76"/>
  <c r="B13" i="76"/>
  <c r="C7" i="76" s="1"/>
  <c r="L12" i="76"/>
  <c r="I12" i="76"/>
  <c r="G12" i="76"/>
  <c r="E12" i="76"/>
  <c r="L11" i="76"/>
  <c r="K11" i="76"/>
  <c r="I11" i="76"/>
  <c r="E11" i="76"/>
  <c r="C11" i="76"/>
  <c r="L10" i="76"/>
  <c r="I10" i="76"/>
  <c r="G10" i="76"/>
  <c r="E10" i="76"/>
  <c r="L9" i="76"/>
  <c r="K9" i="76"/>
  <c r="I9" i="76"/>
  <c r="E9" i="76"/>
  <c r="C9" i="76"/>
  <c r="L8" i="76"/>
  <c r="I8" i="76"/>
  <c r="G8" i="76"/>
  <c r="E8" i="76"/>
  <c r="M7" i="76"/>
  <c r="L7" i="76"/>
  <c r="I7" i="76"/>
  <c r="E7" i="76"/>
  <c r="L6" i="76"/>
  <c r="I6" i="76"/>
  <c r="I13" i="76" s="1"/>
  <c r="E6" i="76"/>
  <c r="E13" i="76" s="1"/>
  <c r="F27" i="75"/>
  <c r="E27" i="75"/>
  <c r="D27" i="75"/>
  <c r="D12" i="75" s="1"/>
  <c r="C27" i="75"/>
  <c r="C12" i="75" s="1"/>
  <c r="B27" i="75"/>
  <c r="F11" i="75"/>
  <c r="E11" i="75"/>
  <c r="D11" i="75"/>
  <c r="C11" i="75"/>
  <c r="B11" i="75"/>
  <c r="F10" i="75"/>
  <c r="E10" i="75"/>
  <c r="D10" i="75"/>
  <c r="C10" i="75"/>
  <c r="B10" i="75"/>
  <c r="F9" i="75"/>
  <c r="E9" i="75"/>
  <c r="D9" i="75"/>
  <c r="C9" i="75"/>
  <c r="B9" i="75"/>
  <c r="F8" i="75"/>
  <c r="E8" i="75"/>
  <c r="D8" i="75"/>
  <c r="C8" i="75"/>
  <c r="B8" i="75"/>
  <c r="F7" i="75"/>
  <c r="E7" i="75"/>
  <c r="D7" i="75"/>
  <c r="C7" i="75"/>
  <c r="B7" i="75"/>
  <c r="F6" i="75"/>
  <c r="E6" i="75"/>
  <c r="D6" i="75"/>
  <c r="C6" i="75"/>
  <c r="B6" i="75"/>
  <c r="E5" i="75"/>
  <c r="D5" i="75"/>
  <c r="C5" i="75"/>
  <c r="B5" i="75"/>
  <c r="H13" i="74"/>
  <c r="F13" i="74"/>
  <c r="D13" i="74"/>
  <c r="E11" i="74" s="1"/>
  <c r="B13" i="74"/>
  <c r="C10" i="74" s="1"/>
  <c r="G12" i="74"/>
  <c r="I11" i="74"/>
  <c r="G11" i="74"/>
  <c r="G10" i="74"/>
  <c r="E10" i="74"/>
  <c r="I9" i="74"/>
  <c r="G9" i="74"/>
  <c r="C9" i="74"/>
  <c r="G8" i="74"/>
  <c r="I7" i="74"/>
  <c r="G7" i="74"/>
  <c r="G6" i="74"/>
  <c r="G13" i="74" s="1"/>
  <c r="E6" i="74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E12" i="75" l="1"/>
  <c r="C8" i="74"/>
  <c r="C12" i="74"/>
  <c r="C7" i="74"/>
  <c r="E8" i="74"/>
  <c r="C11" i="74"/>
  <c r="E12" i="74"/>
  <c r="C6" i="74"/>
  <c r="C13" i="74" s="1"/>
  <c r="J81" i="81"/>
  <c r="I81" i="81"/>
  <c r="N81" i="81"/>
  <c r="M81" i="81"/>
  <c r="L81" i="81"/>
  <c r="B12" i="75"/>
  <c r="F12" i="75"/>
  <c r="C6" i="76"/>
  <c r="C13" i="76" s="1"/>
  <c r="C12" i="77"/>
  <c r="I6" i="74"/>
  <c r="I13" i="74" s="1"/>
  <c r="E7" i="74"/>
  <c r="E13" i="74" s="1"/>
  <c r="I8" i="74"/>
  <c r="E9" i="74"/>
  <c r="I10" i="74"/>
  <c r="I12" i="74"/>
  <c r="C8" i="76"/>
  <c r="K8" i="76"/>
  <c r="G9" i="76"/>
  <c r="C10" i="76"/>
  <c r="K10" i="76"/>
  <c r="G11" i="76"/>
  <c r="C12" i="76"/>
  <c r="K12" i="76"/>
  <c r="K6" i="76"/>
  <c r="K13" i="76" s="1"/>
  <c r="G7" i="76"/>
  <c r="G13" i="76" s="1"/>
  <c r="J28" i="50" l="1"/>
  <c r="I28" i="50"/>
  <c r="H28" i="50"/>
  <c r="G28" i="50"/>
  <c r="K28" i="50" s="1"/>
  <c r="K27" i="50"/>
  <c r="D27" i="50"/>
  <c r="K26" i="50"/>
  <c r="B26" i="50"/>
  <c r="K25" i="50"/>
  <c r="F25" i="50" s="1"/>
  <c r="D25" i="50"/>
  <c r="K24" i="50"/>
  <c r="B24" i="50"/>
  <c r="K23" i="50"/>
  <c r="F23" i="50" s="1"/>
  <c r="D23" i="50"/>
  <c r="C23" i="50"/>
  <c r="K22" i="50"/>
  <c r="B22" i="50"/>
  <c r="K21" i="50"/>
  <c r="D21" i="50"/>
  <c r="C21" i="50"/>
  <c r="B21" i="50"/>
  <c r="J14" i="50"/>
  <c r="E26" i="50" s="1"/>
  <c r="I14" i="50"/>
  <c r="D26" i="50" s="1"/>
  <c r="H14" i="50"/>
  <c r="C27" i="50" s="1"/>
  <c r="G14" i="50"/>
  <c r="B27" i="50" s="1"/>
  <c r="K13" i="50"/>
  <c r="C13" i="50"/>
  <c r="B13" i="50"/>
  <c r="K12" i="50"/>
  <c r="E12" i="50"/>
  <c r="D12" i="50"/>
  <c r="C12" i="50"/>
  <c r="B12" i="50"/>
  <c r="K11" i="50"/>
  <c r="C11" i="50"/>
  <c r="B11" i="50"/>
  <c r="K10" i="50"/>
  <c r="E10" i="50"/>
  <c r="D10" i="50"/>
  <c r="C10" i="50"/>
  <c r="B10" i="50"/>
  <c r="K9" i="50"/>
  <c r="C9" i="50"/>
  <c r="B9" i="50"/>
  <c r="K8" i="50"/>
  <c r="E8" i="50"/>
  <c r="D8" i="50"/>
  <c r="C8" i="50"/>
  <c r="B8" i="50"/>
  <c r="K7" i="50"/>
  <c r="C7" i="50"/>
  <c r="B7" i="50"/>
  <c r="F22" i="50" l="1"/>
  <c r="F26" i="50"/>
  <c r="F24" i="50"/>
  <c r="F11" i="50"/>
  <c r="F21" i="50"/>
  <c r="F27" i="50"/>
  <c r="D7" i="50"/>
  <c r="D9" i="50"/>
  <c r="D11" i="50"/>
  <c r="D13" i="50"/>
  <c r="K14" i="50"/>
  <c r="F12" i="50" s="1"/>
  <c r="E21" i="50"/>
  <c r="C22" i="50"/>
  <c r="E23" i="50"/>
  <c r="C24" i="50"/>
  <c r="E25" i="50"/>
  <c r="C26" i="50"/>
  <c r="E27" i="50"/>
  <c r="E7" i="50"/>
  <c r="E9" i="50"/>
  <c r="E11" i="50"/>
  <c r="E13" i="50"/>
  <c r="D22" i="50"/>
  <c r="B23" i="50"/>
  <c r="D24" i="50"/>
  <c r="B25" i="50"/>
  <c r="E22" i="50"/>
  <c r="E24" i="50"/>
  <c r="C25" i="50"/>
  <c r="F10" i="50" l="1"/>
  <c r="F9" i="50"/>
  <c r="F7" i="50"/>
  <c r="F13" i="50"/>
  <c r="F8" i="50"/>
  <c r="BG47" i="48" l="1"/>
  <c r="BF47" i="48"/>
  <c r="BE47" i="48"/>
  <c r="AY47" i="48"/>
  <c r="AX47" i="48"/>
  <c r="AW47" i="48"/>
  <c r="AQ47" i="48"/>
  <c r="AP47" i="48"/>
  <c r="AO47" i="48"/>
  <c r="AN47" i="48"/>
  <c r="AM47" i="48"/>
  <c r="AL47" i="48"/>
  <c r="AF47" i="48"/>
  <c r="AE47" i="48"/>
  <c r="Y47" i="48"/>
  <c r="X47" i="48"/>
  <c r="W47" i="48"/>
  <c r="Q47" i="48"/>
  <c r="P47" i="48"/>
  <c r="O47" i="48"/>
  <c r="I47" i="48"/>
  <c r="BG46" i="48"/>
  <c r="BF46" i="48"/>
  <c r="BE46" i="48"/>
  <c r="AY46" i="48"/>
  <c r="AX46" i="48"/>
  <c r="AW46" i="48"/>
  <c r="AQ46" i="48"/>
  <c r="AP46" i="48"/>
  <c r="AO46" i="48"/>
  <c r="AN46" i="48"/>
  <c r="AM46" i="48"/>
  <c r="AL46" i="48"/>
  <c r="AF46" i="48"/>
  <c r="AE46" i="48"/>
  <c r="Y46" i="48"/>
  <c r="X46" i="48"/>
  <c r="W46" i="48"/>
  <c r="Q46" i="48"/>
  <c r="P46" i="48"/>
  <c r="O46" i="48"/>
  <c r="I46" i="48"/>
  <c r="BG45" i="48"/>
  <c r="BF45" i="48"/>
  <c r="BE45" i="48"/>
  <c r="AY45" i="48"/>
  <c r="AX45" i="48"/>
  <c r="AW45" i="48"/>
  <c r="AQ45" i="48"/>
  <c r="AP45" i="48"/>
  <c r="AO45" i="48"/>
  <c r="AN45" i="48"/>
  <c r="AM45" i="48"/>
  <c r="AL45" i="48"/>
  <c r="AF45" i="48"/>
  <c r="AE45" i="48"/>
  <c r="Y45" i="48"/>
  <c r="X45" i="48"/>
  <c r="W45" i="48"/>
  <c r="Q45" i="48"/>
  <c r="P45" i="48"/>
  <c r="O45" i="48"/>
  <c r="I45" i="48"/>
  <c r="BG44" i="48"/>
  <c r="BF44" i="48"/>
  <c r="BE44" i="48"/>
  <c r="AY44" i="48"/>
  <c r="AX44" i="48"/>
  <c r="AW44" i="48"/>
  <c r="AQ44" i="48"/>
  <c r="AP44" i="48"/>
  <c r="AO44" i="48"/>
  <c r="AN44" i="48"/>
  <c r="AM44" i="48"/>
  <c r="AL44" i="48"/>
  <c r="AF44" i="48"/>
  <c r="AE44" i="48"/>
  <c r="Y44" i="48"/>
  <c r="X44" i="48"/>
  <c r="W44" i="48"/>
  <c r="Q44" i="48"/>
  <c r="P44" i="48"/>
  <c r="O44" i="48"/>
  <c r="I44" i="48"/>
  <c r="B44" i="48"/>
  <c r="A44" i="48"/>
  <c r="BG43" i="48"/>
  <c r="BF43" i="48"/>
  <c r="BE43" i="48"/>
  <c r="AY43" i="48"/>
  <c r="AX43" i="48"/>
  <c r="AW43" i="48"/>
  <c r="AQ43" i="48"/>
  <c r="AP43" i="48"/>
  <c r="AO43" i="48"/>
  <c r="AN43" i="48"/>
  <c r="AM43" i="48"/>
  <c r="AL43" i="48"/>
  <c r="AF43" i="48"/>
  <c r="AE43" i="48"/>
  <c r="Y43" i="48"/>
  <c r="X43" i="48"/>
  <c r="W43" i="48"/>
  <c r="Q43" i="48"/>
  <c r="P43" i="48"/>
  <c r="O43" i="48"/>
  <c r="I43" i="48"/>
  <c r="B43" i="48"/>
  <c r="A43" i="48"/>
  <c r="BG42" i="48"/>
  <c r="BF42" i="48"/>
  <c r="BE42" i="48"/>
  <c r="AY42" i="48"/>
  <c r="AX42" i="48"/>
  <c r="AW42" i="48"/>
  <c r="AQ42" i="48"/>
  <c r="AP42" i="48"/>
  <c r="AO42" i="48"/>
  <c r="AN42" i="48"/>
  <c r="AM42" i="48"/>
  <c r="AL42" i="48"/>
  <c r="AF42" i="48"/>
  <c r="AE42" i="48"/>
  <c r="Y42" i="48"/>
  <c r="X42" i="48"/>
  <c r="W42" i="48"/>
  <c r="Q42" i="48"/>
  <c r="P42" i="48"/>
  <c r="O42" i="48"/>
  <c r="I42" i="48"/>
  <c r="B42" i="48"/>
  <c r="A42" i="48"/>
  <c r="BG41" i="48"/>
  <c r="BF41" i="48"/>
  <c r="BE41" i="48"/>
  <c r="AY41" i="48"/>
  <c r="AX41" i="48"/>
  <c r="AW41" i="48"/>
  <c r="AQ41" i="48"/>
  <c r="AP41" i="48"/>
  <c r="AO41" i="48"/>
  <c r="AN41" i="48"/>
  <c r="AM41" i="48"/>
  <c r="AL41" i="48"/>
  <c r="AF41" i="48"/>
  <c r="AE41" i="48"/>
  <c r="Y41" i="48"/>
  <c r="X41" i="48"/>
  <c r="W41" i="48"/>
  <c r="Q41" i="48"/>
  <c r="P41" i="48"/>
  <c r="O41" i="48"/>
  <c r="I41" i="48"/>
  <c r="B41" i="48"/>
  <c r="A41" i="48"/>
  <c r="BG40" i="48"/>
  <c r="BF40" i="48"/>
  <c r="BE40" i="48"/>
  <c r="AY40" i="48"/>
  <c r="AX40" i="48"/>
  <c r="AW40" i="48"/>
  <c r="AQ40" i="48"/>
  <c r="AP40" i="48"/>
  <c r="AO40" i="48"/>
  <c r="AN40" i="48"/>
  <c r="AM40" i="48"/>
  <c r="AL40" i="48"/>
  <c r="AF40" i="48"/>
  <c r="AE40" i="48"/>
  <c r="Y40" i="48"/>
  <c r="X40" i="48"/>
  <c r="W40" i="48"/>
  <c r="Q40" i="48"/>
  <c r="P40" i="48"/>
  <c r="O40" i="48"/>
  <c r="I40" i="48"/>
  <c r="B40" i="48"/>
  <c r="A40" i="48"/>
  <c r="BG39" i="48"/>
  <c r="BF39" i="48"/>
  <c r="BE39" i="48"/>
  <c r="AY39" i="48"/>
  <c r="AX39" i="48"/>
  <c r="AW39" i="48"/>
  <c r="AQ39" i="48"/>
  <c r="AP39" i="48"/>
  <c r="AO39" i="48"/>
  <c r="AN39" i="48"/>
  <c r="AM39" i="48"/>
  <c r="AL39" i="48"/>
  <c r="AF39" i="48"/>
  <c r="AE39" i="48"/>
  <c r="Y39" i="48"/>
  <c r="X39" i="48"/>
  <c r="W39" i="48"/>
  <c r="Q39" i="48"/>
  <c r="P39" i="48"/>
  <c r="O39" i="48"/>
  <c r="I39" i="48"/>
  <c r="B39" i="48"/>
  <c r="A39" i="48"/>
  <c r="BG38" i="48"/>
  <c r="BF38" i="48"/>
  <c r="BE38" i="48"/>
  <c r="AY38" i="48"/>
  <c r="AX38" i="48"/>
  <c r="AW38" i="48"/>
  <c r="AQ38" i="48"/>
  <c r="AP38" i="48"/>
  <c r="AO38" i="48"/>
  <c r="AN38" i="48"/>
  <c r="AM38" i="48"/>
  <c r="AL38" i="48"/>
  <c r="AF38" i="48"/>
  <c r="AE38" i="48"/>
  <c r="Y38" i="48"/>
  <c r="X38" i="48"/>
  <c r="W38" i="48"/>
  <c r="Q38" i="48"/>
  <c r="P38" i="48"/>
  <c r="O38" i="48"/>
  <c r="I38" i="48"/>
  <c r="B38" i="48"/>
  <c r="A38" i="48"/>
  <c r="BG37" i="48"/>
  <c r="BF37" i="48"/>
  <c r="BE37" i="48"/>
  <c r="AY37" i="48"/>
  <c r="AX37" i="48"/>
  <c r="AW37" i="48"/>
  <c r="AQ37" i="48"/>
  <c r="AP37" i="48"/>
  <c r="AO37" i="48"/>
  <c r="AN37" i="48"/>
  <c r="AM37" i="48"/>
  <c r="AL37" i="48"/>
  <c r="AF37" i="48"/>
  <c r="AE37" i="48"/>
  <c r="Y37" i="48"/>
  <c r="X37" i="48"/>
  <c r="W37" i="48"/>
  <c r="Q37" i="48"/>
  <c r="P37" i="48"/>
  <c r="O37" i="48"/>
  <c r="I37" i="48"/>
  <c r="B37" i="48"/>
  <c r="A37" i="48"/>
  <c r="BG36" i="48"/>
  <c r="BF36" i="48"/>
  <c r="BE36" i="48"/>
  <c r="AY36" i="48"/>
  <c r="AX36" i="48"/>
  <c r="AW36" i="48"/>
  <c r="AQ36" i="48"/>
  <c r="AP36" i="48"/>
  <c r="AO36" i="48"/>
  <c r="AN36" i="48"/>
  <c r="AM36" i="48"/>
  <c r="AL36" i="48"/>
  <c r="AF36" i="48"/>
  <c r="AE36" i="48"/>
  <c r="Y36" i="48"/>
  <c r="X36" i="48"/>
  <c r="W36" i="48"/>
  <c r="Q36" i="48"/>
  <c r="P36" i="48"/>
  <c r="O36" i="48"/>
  <c r="I36" i="48"/>
  <c r="B36" i="48"/>
  <c r="A36" i="48"/>
  <c r="BG35" i="48"/>
  <c r="BF35" i="48"/>
  <c r="BE35" i="48"/>
  <c r="AY35" i="48"/>
  <c r="AX35" i="48"/>
  <c r="AW35" i="48"/>
  <c r="AQ35" i="48"/>
  <c r="AP35" i="48"/>
  <c r="AO35" i="48"/>
  <c r="AN35" i="48"/>
  <c r="AM35" i="48"/>
  <c r="AL35" i="48"/>
  <c r="AF35" i="48"/>
  <c r="AE35" i="48"/>
  <c r="Y35" i="48"/>
  <c r="X35" i="48"/>
  <c r="W35" i="48"/>
  <c r="Q35" i="48"/>
  <c r="P35" i="48"/>
  <c r="O35" i="48"/>
  <c r="I35" i="48"/>
  <c r="B35" i="48"/>
  <c r="A35" i="48"/>
  <c r="BG34" i="48"/>
  <c r="BF34" i="48"/>
  <c r="BE34" i="48"/>
  <c r="AY34" i="48"/>
  <c r="AX34" i="48"/>
  <c r="AW34" i="48"/>
  <c r="AQ34" i="48"/>
  <c r="AP34" i="48"/>
  <c r="AO34" i="48"/>
  <c r="AN34" i="48"/>
  <c r="AM34" i="48"/>
  <c r="AL34" i="48"/>
  <c r="AF34" i="48"/>
  <c r="AE34" i="48"/>
  <c r="Y34" i="48"/>
  <c r="X34" i="48"/>
  <c r="W34" i="48"/>
  <c r="Q34" i="48"/>
  <c r="P34" i="48"/>
  <c r="O34" i="48"/>
  <c r="I34" i="48"/>
  <c r="B34" i="48"/>
  <c r="A34" i="48"/>
  <c r="BG33" i="48"/>
  <c r="BF33" i="48"/>
  <c r="BE33" i="48"/>
  <c r="AY33" i="48"/>
  <c r="AX33" i="48"/>
  <c r="AW33" i="48"/>
  <c r="AQ33" i="48"/>
  <c r="AP33" i="48"/>
  <c r="AO33" i="48"/>
  <c r="AN33" i="48"/>
  <c r="AM33" i="48"/>
  <c r="AL33" i="48"/>
  <c r="AF33" i="48"/>
  <c r="AE33" i="48"/>
  <c r="Y33" i="48"/>
  <c r="X33" i="48"/>
  <c r="W33" i="48"/>
  <c r="Q33" i="48"/>
  <c r="P33" i="48"/>
  <c r="O33" i="48"/>
  <c r="I33" i="48"/>
  <c r="B33" i="48"/>
  <c r="A33" i="48"/>
  <c r="BG32" i="48"/>
  <c r="BF32" i="48"/>
  <c r="BE32" i="48"/>
  <c r="AY32" i="48"/>
  <c r="AX32" i="48"/>
  <c r="AW32" i="48"/>
  <c r="AQ32" i="48"/>
  <c r="AP32" i="48"/>
  <c r="AO32" i="48"/>
  <c r="AN32" i="48"/>
  <c r="AM32" i="48"/>
  <c r="AL32" i="48"/>
  <c r="AF32" i="48"/>
  <c r="AE32" i="48"/>
  <c r="Y32" i="48"/>
  <c r="X32" i="48"/>
  <c r="W32" i="48"/>
  <c r="Q32" i="48"/>
  <c r="P32" i="48"/>
  <c r="O32" i="48"/>
  <c r="I32" i="48"/>
  <c r="B32" i="48"/>
  <c r="A32" i="48"/>
  <c r="BG31" i="48"/>
  <c r="BF31" i="48"/>
  <c r="BE31" i="48"/>
  <c r="AY31" i="48"/>
  <c r="AX31" i="48"/>
  <c r="AW31" i="48"/>
  <c r="AQ31" i="48"/>
  <c r="AP31" i="48"/>
  <c r="AO31" i="48"/>
  <c r="AN31" i="48"/>
  <c r="AM31" i="48"/>
  <c r="AL31" i="48"/>
  <c r="AF31" i="48"/>
  <c r="AE31" i="48"/>
  <c r="Y31" i="48"/>
  <c r="X31" i="48"/>
  <c r="W31" i="48"/>
  <c r="Q31" i="48"/>
  <c r="P31" i="48"/>
  <c r="O31" i="48"/>
  <c r="I31" i="48"/>
  <c r="B31" i="48"/>
  <c r="A31" i="48"/>
  <c r="BG30" i="48"/>
  <c r="BF30" i="48"/>
  <c r="BE30" i="48"/>
  <c r="AY30" i="48"/>
  <c r="AX30" i="48"/>
  <c r="AW30" i="48"/>
  <c r="AQ30" i="48"/>
  <c r="AP30" i="48"/>
  <c r="AO30" i="48"/>
  <c r="AN30" i="48"/>
  <c r="AM30" i="48"/>
  <c r="AL30" i="48"/>
  <c r="AF30" i="48"/>
  <c r="AE30" i="48"/>
  <c r="Y30" i="48"/>
  <c r="X30" i="48"/>
  <c r="W30" i="48"/>
  <c r="Q30" i="48"/>
  <c r="P30" i="48"/>
  <c r="O30" i="48"/>
  <c r="I30" i="48"/>
  <c r="B30" i="48"/>
  <c r="A30" i="48"/>
  <c r="BG29" i="48"/>
  <c r="BF29" i="48"/>
  <c r="BE29" i="48"/>
  <c r="AY29" i="48"/>
  <c r="AX29" i="48"/>
  <c r="AW29" i="48"/>
  <c r="AQ29" i="48"/>
  <c r="AP29" i="48"/>
  <c r="AO29" i="48"/>
  <c r="AN29" i="48"/>
  <c r="AM29" i="48"/>
  <c r="AL29" i="48"/>
  <c r="AF29" i="48"/>
  <c r="AE29" i="48"/>
  <c r="Y29" i="48"/>
  <c r="X29" i="48"/>
  <c r="W29" i="48"/>
  <c r="Q29" i="48"/>
  <c r="P29" i="48"/>
  <c r="O29" i="48"/>
  <c r="I29" i="48"/>
  <c r="B29" i="48"/>
  <c r="A29" i="48"/>
  <c r="BG28" i="48"/>
  <c r="BF28" i="48"/>
  <c r="BE28" i="48"/>
  <c r="AY28" i="48"/>
  <c r="AX28" i="48"/>
  <c r="AW28" i="48"/>
  <c r="AQ28" i="48"/>
  <c r="AP28" i="48"/>
  <c r="AO28" i="48"/>
  <c r="AN28" i="48"/>
  <c r="AM28" i="48"/>
  <c r="AL28" i="48"/>
  <c r="AF28" i="48"/>
  <c r="AE28" i="48"/>
  <c r="Y28" i="48"/>
  <c r="X28" i="48"/>
  <c r="W28" i="48"/>
  <c r="Q28" i="48"/>
  <c r="P28" i="48"/>
  <c r="O28" i="48"/>
  <c r="I28" i="48"/>
  <c r="B28" i="48"/>
  <c r="A28" i="48"/>
  <c r="BG27" i="48"/>
  <c r="BF27" i="48"/>
  <c r="BE27" i="48"/>
  <c r="AY27" i="48"/>
  <c r="AX27" i="48"/>
  <c r="AW27" i="48"/>
  <c r="AQ27" i="48"/>
  <c r="AP27" i="48"/>
  <c r="AO27" i="48"/>
  <c r="AN27" i="48"/>
  <c r="AM27" i="48"/>
  <c r="AL27" i="48"/>
  <c r="AF27" i="48"/>
  <c r="AE27" i="48"/>
  <c r="Y27" i="48"/>
  <c r="X27" i="48"/>
  <c r="W27" i="48"/>
  <c r="Q27" i="48"/>
  <c r="P27" i="48"/>
  <c r="O27" i="48"/>
  <c r="I27" i="48"/>
  <c r="B27" i="48"/>
  <c r="A27" i="48"/>
  <c r="BG26" i="48"/>
  <c r="BF26" i="48"/>
  <c r="BE26" i="48"/>
  <c r="AY26" i="48"/>
  <c r="AX26" i="48"/>
  <c r="AW26" i="48"/>
  <c r="AQ26" i="48"/>
  <c r="AP26" i="48"/>
  <c r="AO26" i="48"/>
  <c r="AN26" i="48"/>
  <c r="AM26" i="48"/>
  <c r="AL26" i="48"/>
  <c r="AF26" i="48"/>
  <c r="AE26" i="48"/>
  <c r="Y26" i="48"/>
  <c r="X26" i="48"/>
  <c r="W26" i="48"/>
  <c r="Q26" i="48"/>
  <c r="P26" i="48"/>
  <c r="O26" i="48"/>
  <c r="I26" i="48"/>
  <c r="B26" i="48"/>
  <c r="A26" i="48"/>
  <c r="BG25" i="48"/>
  <c r="BF25" i="48"/>
  <c r="BE25" i="48"/>
  <c r="AY25" i="48"/>
  <c r="AX25" i="48"/>
  <c r="AW25" i="48"/>
  <c r="AQ25" i="48"/>
  <c r="AP25" i="48"/>
  <c r="AO25" i="48"/>
  <c r="AN25" i="48"/>
  <c r="AM25" i="48"/>
  <c r="AL25" i="48"/>
  <c r="AF25" i="48"/>
  <c r="AE25" i="48"/>
  <c r="Y25" i="48"/>
  <c r="X25" i="48"/>
  <c r="W25" i="48"/>
  <c r="Q25" i="48"/>
  <c r="P25" i="48"/>
  <c r="O25" i="48"/>
  <c r="I25" i="48"/>
  <c r="B25" i="48"/>
  <c r="A25" i="48"/>
  <c r="BG24" i="48"/>
  <c r="BF24" i="48"/>
  <c r="BE24" i="48"/>
  <c r="AY24" i="48"/>
  <c r="AX24" i="48"/>
  <c r="AW24" i="48"/>
  <c r="AQ24" i="48"/>
  <c r="AP24" i="48"/>
  <c r="AO24" i="48"/>
  <c r="AN24" i="48"/>
  <c r="AM24" i="48"/>
  <c r="AL24" i="48"/>
  <c r="AF24" i="48"/>
  <c r="AE24" i="48"/>
  <c r="Y24" i="48"/>
  <c r="X24" i="48"/>
  <c r="W24" i="48"/>
  <c r="Q24" i="48"/>
  <c r="P24" i="48"/>
  <c r="O24" i="48"/>
  <c r="I24" i="48"/>
  <c r="B24" i="48"/>
  <c r="A24" i="48"/>
  <c r="BG23" i="48"/>
  <c r="BF23" i="48"/>
  <c r="BE23" i="48"/>
  <c r="AY23" i="48"/>
  <c r="AX23" i="48"/>
  <c r="AW23" i="48"/>
  <c r="AQ23" i="48"/>
  <c r="AP23" i="48"/>
  <c r="AO23" i="48"/>
  <c r="AN23" i="48"/>
  <c r="AM23" i="48"/>
  <c r="AL23" i="48"/>
  <c r="AF23" i="48"/>
  <c r="AE23" i="48"/>
  <c r="Y23" i="48"/>
  <c r="X23" i="48"/>
  <c r="W23" i="48"/>
  <c r="Q23" i="48"/>
  <c r="P23" i="48"/>
  <c r="O23" i="48"/>
  <c r="I23" i="48"/>
  <c r="B23" i="48"/>
  <c r="A23" i="48"/>
  <c r="BG22" i="48"/>
  <c r="BF22" i="48"/>
  <c r="BE22" i="48"/>
  <c r="AY22" i="48"/>
  <c r="AX22" i="48"/>
  <c r="AW22" i="48"/>
  <c r="AQ22" i="48"/>
  <c r="AP22" i="48"/>
  <c r="AO22" i="48"/>
  <c r="AN22" i="48"/>
  <c r="AM22" i="48"/>
  <c r="AL22" i="48"/>
  <c r="AF22" i="48"/>
  <c r="AE22" i="48"/>
  <c r="Y22" i="48"/>
  <c r="X22" i="48"/>
  <c r="W22" i="48"/>
  <c r="Q22" i="48"/>
  <c r="P22" i="48"/>
  <c r="O22" i="48"/>
  <c r="I22" i="48"/>
  <c r="B22" i="48"/>
  <c r="A22" i="48"/>
  <c r="BG21" i="48"/>
  <c r="BF21" i="48"/>
  <c r="BE21" i="48"/>
  <c r="AY21" i="48"/>
  <c r="AX21" i="48"/>
  <c r="AW21" i="48"/>
  <c r="AQ21" i="48"/>
  <c r="AP21" i="48"/>
  <c r="AO21" i="48"/>
  <c r="AN21" i="48"/>
  <c r="AM21" i="48"/>
  <c r="AL21" i="48"/>
  <c r="AF21" i="48"/>
  <c r="AE21" i="48"/>
  <c r="Y21" i="48"/>
  <c r="X21" i="48"/>
  <c r="W21" i="48"/>
  <c r="Q21" i="48"/>
  <c r="P21" i="48"/>
  <c r="O21" i="48"/>
  <c r="I21" i="48"/>
  <c r="B21" i="48"/>
  <c r="A21" i="48"/>
  <c r="BG20" i="48"/>
  <c r="BF20" i="48"/>
  <c r="BE20" i="48"/>
  <c r="AY20" i="48"/>
  <c r="AX20" i="48"/>
  <c r="AW20" i="48"/>
  <c r="AQ20" i="48"/>
  <c r="AP20" i="48"/>
  <c r="AO20" i="48"/>
  <c r="AN20" i="48"/>
  <c r="AM20" i="48"/>
  <c r="AL20" i="48"/>
  <c r="AF20" i="48"/>
  <c r="AE20" i="48"/>
  <c r="Y20" i="48"/>
  <c r="X20" i="48"/>
  <c r="W20" i="48"/>
  <c r="Q20" i="48"/>
  <c r="P20" i="48"/>
  <c r="O20" i="48"/>
  <c r="I20" i="48"/>
  <c r="B20" i="48"/>
  <c r="A20" i="48"/>
  <c r="BG19" i="48"/>
  <c r="BF19" i="48"/>
  <c r="BE19" i="48"/>
  <c r="AY19" i="48"/>
  <c r="AX19" i="48"/>
  <c r="AW19" i="48"/>
  <c r="AQ19" i="48"/>
  <c r="AP19" i="48"/>
  <c r="AO19" i="48"/>
  <c r="AN19" i="48"/>
  <c r="AM19" i="48"/>
  <c r="AL19" i="48"/>
  <c r="AF19" i="48"/>
  <c r="AE19" i="48"/>
  <c r="Y19" i="48"/>
  <c r="X19" i="48"/>
  <c r="W19" i="48"/>
  <c r="Q19" i="48"/>
  <c r="P19" i="48"/>
  <c r="O19" i="48"/>
  <c r="I19" i="48"/>
  <c r="B19" i="48"/>
  <c r="A19" i="48"/>
  <c r="BG18" i="48"/>
  <c r="BF18" i="48"/>
  <c r="BE18" i="48"/>
  <c r="AY18" i="48"/>
  <c r="AX18" i="48"/>
  <c r="AW18" i="48"/>
  <c r="AQ18" i="48"/>
  <c r="AP18" i="48"/>
  <c r="AO18" i="48"/>
  <c r="AN18" i="48"/>
  <c r="AM18" i="48"/>
  <c r="AL18" i="48"/>
  <c r="AF18" i="48"/>
  <c r="AE18" i="48"/>
  <c r="Y18" i="48"/>
  <c r="X18" i="48"/>
  <c r="W18" i="48"/>
  <c r="Q18" i="48"/>
  <c r="P18" i="48"/>
  <c r="O18" i="48"/>
  <c r="I18" i="48"/>
  <c r="B18" i="48"/>
  <c r="A18" i="48"/>
  <c r="BG17" i="48"/>
  <c r="BF17" i="48"/>
  <c r="BE17" i="48"/>
  <c r="AY17" i="48"/>
  <c r="AX17" i="48"/>
  <c r="AW17" i="48"/>
  <c r="AQ17" i="48"/>
  <c r="AP17" i="48"/>
  <c r="AO17" i="48"/>
  <c r="AN17" i="48"/>
  <c r="AM17" i="48"/>
  <c r="AL17" i="48"/>
  <c r="AF17" i="48"/>
  <c r="AE17" i="48"/>
  <c r="Y17" i="48"/>
  <c r="X17" i="48"/>
  <c r="W17" i="48"/>
  <c r="Q17" i="48"/>
  <c r="P17" i="48"/>
  <c r="O17" i="48"/>
  <c r="I17" i="48"/>
  <c r="B17" i="48"/>
  <c r="A17" i="48"/>
  <c r="BG16" i="48"/>
  <c r="BF16" i="48"/>
  <c r="BE16" i="48"/>
  <c r="AY16" i="48"/>
  <c r="AX16" i="48"/>
  <c r="AW16" i="48"/>
  <c r="AQ16" i="48"/>
  <c r="AP16" i="48"/>
  <c r="AO16" i="48"/>
  <c r="AN16" i="48"/>
  <c r="AM16" i="48"/>
  <c r="AL16" i="48"/>
  <c r="AF16" i="48"/>
  <c r="AE16" i="48"/>
  <c r="Y16" i="48"/>
  <c r="X16" i="48"/>
  <c r="W16" i="48"/>
  <c r="Q16" i="48"/>
  <c r="P16" i="48"/>
  <c r="O16" i="48"/>
  <c r="I16" i="48"/>
  <c r="B16" i="48"/>
  <c r="A16" i="48"/>
  <c r="BG15" i="48"/>
  <c r="BF15" i="48"/>
  <c r="BE15" i="48"/>
  <c r="AY15" i="48"/>
  <c r="AX15" i="48"/>
  <c r="AW15" i="48"/>
  <c r="AQ15" i="48"/>
  <c r="AP15" i="48"/>
  <c r="AO15" i="48"/>
  <c r="AN15" i="48"/>
  <c r="AM15" i="48"/>
  <c r="AL15" i="48"/>
  <c r="AF15" i="48"/>
  <c r="AE15" i="48"/>
  <c r="Y15" i="48"/>
  <c r="X15" i="48"/>
  <c r="W15" i="48"/>
  <c r="Q15" i="48"/>
  <c r="P15" i="48"/>
  <c r="O15" i="48"/>
  <c r="I15" i="48"/>
  <c r="B15" i="48"/>
  <c r="A15" i="48"/>
  <c r="BG14" i="48"/>
  <c r="BF14" i="48"/>
  <c r="BE14" i="48"/>
  <c r="AY14" i="48"/>
  <c r="AX14" i="48"/>
  <c r="AW14" i="48"/>
  <c r="AQ14" i="48"/>
  <c r="AP14" i="48"/>
  <c r="AO14" i="48"/>
  <c r="AN14" i="48"/>
  <c r="AM14" i="48"/>
  <c r="AL14" i="48"/>
  <c r="AF14" i="48"/>
  <c r="AE14" i="48"/>
  <c r="Y14" i="48"/>
  <c r="X14" i="48"/>
  <c r="W14" i="48"/>
  <c r="Q14" i="48"/>
  <c r="P14" i="48"/>
  <c r="O14" i="48"/>
  <c r="I14" i="48"/>
  <c r="B14" i="48"/>
  <c r="A14" i="48"/>
  <c r="BG13" i="48"/>
  <c r="BF13" i="48"/>
  <c r="BE13" i="48"/>
  <c r="AY13" i="48"/>
  <c r="AX13" i="48"/>
  <c r="AW13" i="48"/>
  <c r="AQ13" i="48"/>
  <c r="AP13" i="48"/>
  <c r="AO13" i="48"/>
  <c r="AN13" i="48"/>
  <c r="AM13" i="48"/>
  <c r="AL13" i="48"/>
  <c r="AF13" i="48"/>
  <c r="AE13" i="48"/>
  <c r="Y13" i="48"/>
  <c r="X13" i="48"/>
  <c r="W13" i="48"/>
  <c r="Q13" i="48"/>
  <c r="P13" i="48"/>
  <c r="O13" i="48"/>
  <c r="I13" i="48"/>
  <c r="B13" i="48"/>
  <c r="A13" i="48"/>
  <c r="BG12" i="48"/>
  <c r="BF12" i="48"/>
  <c r="BE12" i="48"/>
  <c r="AY12" i="48"/>
  <c r="AX12" i="48"/>
  <c r="AW12" i="48"/>
  <c r="AQ12" i="48"/>
  <c r="AP12" i="48"/>
  <c r="AO12" i="48"/>
  <c r="AN12" i="48"/>
  <c r="AM12" i="48"/>
  <c r="AL12" i="48"/>
  <c r="AF12" i="48"/>
  <c r="AE12" i="48"/>
  <c r="Y12" i="48"/>
  <c r="X12" i="48"/>
  <c r="W12" i="48"/>
  <c r="Q12" i="48"/>
  <c r="P12" i="48"/>
  <c r="O12" i="48"/>
  <c r="I12" i="48"/>
  <c r="B12" i="48"/>
  <c r="A12" i="48"/>
  <c r="BG11" i="48"/>
  <c r="BF11" i="48"/>
  <c r="BE11" i="48"/>
  <c r="AY11" i="48"/>
  <c r="AX11" i="48"/>
  <c r="AW11" i="48"/>
  <c r="AQ11" i="48"/>
  <c r="AP11" i="48"/>
  <c r="AO11" i="48"/>
  <c r="AN11" i="48"/>
  <c r="AM11" i="48"/>
  <c r="AL11" i="48"/>
  <c r="AF11" i="48"/>
  <c r="AE11" i="48"/>
  <c r="Y11" i="48"/>
  <c r="X11" i="48"/>
  <c r="W11" i="48"/>
  <c r="Q11" i="48"/>
  <c r="P11" i="48"/>
  <c r="O11" i="48"/>
  <c r="I11" i="48"/>
  <c r="B11" i="48"/>
  <c r="A11" i="48"/>
  <c r="BG10" i="48"/>
  <c r="BF10" i="48"/>
  <c r="BE10" i="48"/>
  <c r="AY10" i="48"/>
  <c r="AX10" i="48"/>
  <c r="AW10" i="48"/>
  <c r="AQ10" i="48"/>
  <c r="AP10" i="48"/>
  <c r="AO10" i="48"/>
  <c r="AN10" i="48"/>
  <c r="AM10" i="48"/>
  <c r="AL10" i="48"/>
  <c r="AF10" i="48"/>
  <c r="AE10" i="48"/>
  <c r="Y10" i="48"/>
  <c r="X10" i="48"/>
  <c r="W10" i="48"/>
  <c r="Q10" i="48"/>
  <c r="P10" i="48"/>
  <c r="O10" i="48"/>
  <c r="I10" i="48"/>
  <c r="B10" i="48"/>
  <c r="A10" i="48"/>
  <c r="BG9" i="48"/>
  <c r="BF9" i="48"/>
  <c r="BE9" i="48"/>
  <c r="AY9" i="48"/>
  <c r="AX9" i="48"/>
  <c r="AW9" i="48"/>
  <c r="AQ9" i="48"/>
  <c r="AP9" i="48"/>
  <c r="AO9" i="48"/>
  <c r="AN9" i="48"/>
  <c r="AM9" i="48"/>
  <c r="AL9" i="48"/>
  <c r="AF9" i="48"/>
  <c r="AE9" i="48"/>
  <c r="Y9" i="48"/>
  <c r="X9" i="48"/>
  <c r="W9" i="48"/>
  <c r="Q9" i="48"/>
  <c r="P9" i="48"/>
  <c r="O9" i="48"/>
  <c r="I9" i="48"/>
  <c r="B9" i="48"/>
  <c r="A9" i="48"/>
  <c r="BG8" i="48"/>
  <c r="BF8" i="48"/>
  <c r="BE8" i="48"/>
  <c r="AY8" i="48"/>
  <c r="AX8" i="48"/>
  <c r="AW8" i="48"/>
  <c r="AQ8" i="48"/>
  <c r="AP8" i="48"/>
  <c r="AO8" i="48"/>
  <c r="AN8" i="48"/>
  <c r="AM8" i="48"/>
  <c r="AL8" i="48"/>
  <c r="AF8" i="48"/>
  <c r="AE8" i="48"/>
  <c r="Y8" i="48"/>
  <c r="X8" i="48"/>
  <c r="W8" i="48"/>
  <c r="Q8" i="48"/>
  <c r="P8" i="48"/>
  <c r="O8" i="48"/>
  <c r="I8" i="48"/>
  <c r="B8" i="48"/>
  <c r="A8" i="48"/>
  <c r="BG7" i="48"/>
  <c r="BF7" i="48"/>
  <c r="BE7" i="48"/>
  <c r="AY7" i="48"/>
  <c r="AX7" i="48"/>
  <c r="AW7" i="48"/>
  <c r="AQ7" i="48"/>
  <c r="AP7" i="48"/>
  <c r="AO7" i="48"/>
  <c r="AN7" i="48"/>
  <c r="AM7" i="48"/>
  <c r="AL7" i="48"/>
  <c r="AF7" i="48"/>
  <c r="AE7" i="48"/>
  <c r="Y7" i="48"/>
  <c r="X7" i="48"/>
  <c r="W7" i="48"/>
  <c r="Q7" i="48"/>
  <c r="P7" i="48"/>
  <c r="O7" i="48"/>
  <c r="I7" i="48"/>
  <c r="B7" i="48"/>
  <c r="A7" i="48"/>
  <c r="BG6" i="48"/>
  <c r="BF6" i="48"/>
  <c r="BE6" i="48"/>
  <c r="AY6" i="48"/>
  <c r="AX6" i="48"/>
  <c r="AW6" i="48"/>
  <c r="AQ6" i="48"/>
  <c r="AP6" i="48"/>
  <c r="AO6" i="48"/>
  <c r="AN6" i="48"/>
  <c r="AM6" i="48"/>
  <c r="AL6" i="48"/>
  <c r="AF6" i="48"/>
  <c r="AE6" i="48"/>
  <c r="Y6" i="48"/>
  <c r="X6" i="48"/>
  <c r="W6" i="48"/>
  <c r="Q6" i="48"/>
  <c r="P6" i="48"/>
  <c r="O6" i="48"/>
  <c r="I6" i="48"/>
  <c r="B6" i="48"/>
  <c r="A6" i="48"/>
  <c r="BG5" i="48"/>
  <c r="BF5" i="48"/>
  <c r="BE5" i="48"/>
  <c r="AY5" i="48"/>
  <c r="AX5" i="48"/>
  <c r="AW5" i="48"/>
  <c r="AQ5" i="48"/>
  <c r="AP5" i="48"/>
  <c r="AO5" i="48"/>
  <c r="AN5" i="48"/>
  <c r="AM5" i="48"/>
  <c r="AL5" i="48"/>
  <c r="AF5" i="48"/>
  <c r="AE5" i="48"/>
  <c r="Y5" i="48"/>
  <c r="X5" i="48"/>
  <c r="W5" i="48"/>
  <c r="Q5" i="48"/>
  <c r="P5" i="48"/>
  <c r="O5" i="48"/>
  <c r="I5" i="48"/>
  <c r="B5" i="48"/>
  <c r="A5" i="48"/>
  <c r="AQ4" i="48"/>
  <c r="AP4" i="48"/>
  <c r="B4" i="48"/>
  <c r="A4" i="48"/>
</calcChain>
</file>

<file path=xl/comments1.xml><?xml version="1.0" encoding="utf-8"?>
<comments xmlns="http://schemas.openxmlformats.org/spreadsheetml/2006/main">
  <authors>
    <author>Joost A. Hintjens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Joost A. Hintjens:</t>
        </r>
        <r>
          <rPr>
            <sz val="9"/>
            <color indexed="81"/>
            <rFont val="Tahoma"/>
            <family val="2"/>
          </rPr>
          <t xml:space="preserve">
NBB heeft dit enkel voor de Vlaamse havens dus dit bedrag wordt integraal overgenomen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Joost A. Hintjens:</t>
        </r>
        <r>
          <rPr>
            <sz val="9"/>
            <color indexed="81"/>
            <rFont val="Tahoma"/>
            <family val="2"/>
          </rPr>
          <t xml:space="preserve">
Zie comment TW
</t>
        </r>
      </text>
    </comment>
  </commentList>
</comments>
</file>

<file path=xl/sharedStrings.xml><?xml version="1.0" encoding="utf-8"?>
<sst xmlns="http://schemas.openxmlformats.org/spreadsheetml/2006/main" count="770" uniqueCount="293">
  <si>
    <t>Afrika</t>
  </si>
  <si>
    <t>Amerika</t>
  </si>
  <si>
    <t>Azië</t>
  </si>
  <si>
    <t>Europa</t>
  </si>
  <si>
    <t>Oceanië</t>
  </si>
  <si>
    <t>Zeebrugge</t>
  </si>
  <si>
    <t>Rotterdam</t>
  </si>
  <si>
    <t>Le Havre</t>
  </si>
  <si>
    <t>Antwerpen</t>
  </si>
  <si>
    <t>Gent</t>
  </si>
  <si>
    <t>Oostende</t>
  </si>
  <si>
    <t>lossingen</t>
  </si>
  <si>
    <t>ladingen</t>
  </si>
  <si>
    <t>Totaal</t>
  </si>
  <si>
    <t>Bron: SERV, havenbedrijven</t>
  </si>
  <si>
    <t>% aandeel</t>
  </si>
  <si>
    <t>ton</t>
  </si>
  <si>
    <t>Bron: Eigen berekening op basis van cijfers van de VHC en de diverse havenbedrijven</t>
  </si>
  <si>
    <t>Trafiek naar herkomst, in %  en 1000 ton</t>
  </si>
  <si>
    <t>Herkomst (a)</t>
  </si>
  <si>
    <t xml:space="preserve"> </t>
  </si>
  <si>
    <t>Trafiek naar bestemming, in % en 1000 ton</t>
  </si>
  <si>
    <t>Bestemming (b)</t>
  </si>
  <si>
    <r>
      <t xml:space="preserve"> </t>
    </r>
    <r>
      <rPr>
        <b/>
        <u/>
        <sz val="8"/>
        <color indexed="9"/>
        <rFont val="Arial"/>
        <family val="2"/>
      </rPr>
      <t xml:space="preserve">Antwerpen </t>
    </r>
    <r>
      <rPr>
        <u/>
        <sz val="10"/>
        <color indexed="9"/>
        <rFont val="Arial"/>
        <family val="2"/>
      </rPr>
      <t xml:space="preserve"> </t>
    </r>
  </si>
  <si>
    <r>
      <t xml:space="preserve"> </t>
    </r>
    <r>
      <rPr>
        <b/>
        <u/>
        <sz val="8"/>
        <color indexed="9"/>
        <rFont val="Arial"/>
        <family val="2"/>
      </rPr>
      <t xml:space="preserve">Gent </t>
    </r>
    <r>
      <rPr>
        <u/>
        <sz val="10"/>
        <color indexed="9"/>
        <rFont val="Arial"/>
        <family val="2"/>
      </rPr>
      <t xml:space="preserve"> </t>
    </r>
  </si>
  <si>
    <r>
      <t xml:space="preserve"> </t>
    </r>
    <r>
      <rPr>
        <b/>
        <u/>
        <sz val="8"/>
        <color indexed="9"/>
        <rFont val="Arial"/>
        <family val="2"/>
      </rPr>
      <t xml:space="preserve">Zeebrugge </t>
    </r>
    <r>
      <rPr>
        <u/>
        <sz val="10"/>
        <color indexed="9"/>
        <rFont val="Arial"/>
        <family val="2"/>
      </rPr>
      <t xml:space="preserve"> </t>
    </r>
  </si>
  <si>
    <r>
      <t xml:space="preserve"> </t>
    </r>
    <r>
      <rPr>
        <b/>
        <u/>
        <sz val="8"/>
        <color indexed="9"/>
        <rFont val="Arial"/>
        <family val="2"/>
      </rPr>
      <t xml:space="preserve">Oostende </t>
    </r>
    <r>
      <rPr>
        <u/>
        <sz val="10"/>
        <color indexed="9"/>
        <rFont val="Arial"/>
        <family val="2"/>
      </rPr>
      <t xml:space="preserve"> </t>
    </r>
  </si>
  <si>
    <t>Bron: NBB</t>
  </si>
  <si>
    <t>miljoenen euro's - lopende prijzen</t>
  </si>
  <si>
    <t>VTE</t>
  </si>
  <si>
    <t>N-Amerika</t>
  </si>
  <si>
    <t>Z-Amerika</t>
  </si>
  <si>
    <t>Andere</t>
  </si>
  <si>
    <t>niet beschikbaar</t>
  </si>
  <si>
    <t>-</t>
  </si>
  <si>
    <t>1. DIRECTE EFFECTEN</t>
  </si>
  <si>
    <t xml:space="preserve">   Antwerpen</t>
  </si>
  <si>
    <t xml:space="preserve">   Gent</t>
  </si>
  <si>
    <t xml:space="preserve">   Oostende</t>
  </si>
  <si>
    <t xml:space="preserve">   Zeebrugge</t>
  </si>
  <si>
    <t>2. INDIRECTE EFFECTEN</t>
  </si>
  <si>
    <t>Totaal toegevoegde waarde</t>
  </si>
  <si>
    <t>Totaal werkgelegenheid</t>
  </si>
  <si>
    <t>Directe investeringen</t>
  </si>
  <si>
    <t>Havens</t>
  </si>
  <si>
    <t>Liquiditeit in ruime zin</t>
  </si>
  <si>
    <t>Solvabiliteit</t>
  </si>
  <si>
    <t>Niet-financiële vennootschappen</t>
  </si>
  <si>
    <t xml:space="preserve">   Buiten de havens (p.m.)</t>
  </si>
  <si>
    <t>Bronvermelding:</t>
  </si>
  <si>
    <t>Nettorentabiliteit van het eigen vermogen na belastingen</t>
  </si>
  <si>
    <t>Herkomst en bestemming goederen, Port of Rotterdam</t>
  </si>
  <si>
    <t>Overzees</t>
  </si>
  <si>
    <t>Noord-Amerika</t>
  </si>
  <si>
    <t>Midden-Oosten</t>
  </si>
  <si>
    <t>Verre Oosten</t>
  </si>
  <si>
    <t>Centraal- en Zuid-Amerika</t>
  </si>
  <si>
    <t>Figuur 4-2-3: Herkomst (a) en bestemming (b) goederentrafiek van haven van Antwerpen, Zeebrugge, Gent, Rotterdam en Le Havre</t>
  </si>
  <si>
    <t>Tabel 4.1: Toegevoegde waarde in de Vlaamse Zeehavens</t>
  </si>
  <si>
    <t>Tabel 4.2: Werkgelegenheid in de Vlaamse Zeehavens</t>
  </si>
  <si>
    <t>Tabel 4.3: Investeringen in de Vlaamse Zeehavens</t>
  </si>
  <si>
    <t>Tabel 4.4: Ontwikkeling van de financiële ratio's in de Vlaamse Zeehavens</t>
  </si>
  <si>
    <t>Zee- en luchthavens: poorten op Europa en de wereld</t>
  </si>
  <si>
    <t>Relatief belang in 2010</t>
  </si>
  <si>
    <t>Verloop      2009 - 2010</t>
  </si>
  <si>
    <t>Gemiddeld jaarlijks verloop tussen 2005 en 2010</t>
  </si>
  <si>
    <t>Brussel</t>
  </si>
  <si>
    <t>Merckx J. P. en Neyts D. (2013) 'De Vlaamse havens. Feiten, statistieken en indicatoren voor 2012', Vlaamse Havencommissie</t>
  </si>
  <si>
    <t>De percentages per OD komen uit VHC rapport</t>
  </si>
  <si>
    <t>De tonnages in/uit komen van de website van portofantwerp.com, Mail Neyts over Oostende, havengent.be, MBZ Jaarverslag Algemeen overzicht</t>
  </si>
  <si>
    <t>Verloop 2010-2011</t>
  </si>
  <si>
    <t>Gemiddeld jaarlijks verloop tussen 2006 en 2010</t>
  </si>
  <si>
    <t>Verloop 2010 - 2011</t>
  </si>
  <si>
    <t>Relarief belang in 2011</t>
  </si>
  <si>
    <t>Relatief belang in 2011</t>
  </si>
  <si>
    <t>Verloop      2010 - 2011</t>
  </si>
  <si>
    <t>Gemiddeld jaarlijks verloop tussen 2006 en 2011</t>
  </si>
  <si>
    <t>Vlaamse Havens</t>
  </si>
  <si>
    <t>Tabel 4.1: Toegevoegde waarde in de Vlaamse zeehavens in miljoen € volgens lopende prijzen</t>
  </si>
  <si>
    <t>Tabel 4.2: Werkgelegenheid in de Vlaamse zeehavens in VTE</t>
  </si>
  <si>
    <t>Tabel 4.3: Investeringen in de Vlaamse zeehavens in miljoen € volgens lopende prijzen</t>
  </si>
  <si>
    <t>Tabel 4.4: Ontwikkeling van de financiële ratio’s in de Vlaamse zeehavens</t>
  </si>
  <si>
    <t>Tabel 4.5: Totale vrachttrafiek Brussels Airport (periode 1996-2012)</t>
  </si>
  <si>
    <t>Tabel 4.6: Trafiek per vlieggebied Brussels Airport</t>
  </si>
  <si>
    <t>Tabel 4.7: Trafiekverandering per vlieggebied Brussels Airport</t>
  </si>
  <si>
    <t>Tabel 4.8: Trafiek per vlieggebied Frankfurt Airport</t>
  </si>
  <si>
    <t>Tabel 4.9: Trafiekverandering per vlieggebied Frankfurt Airport</t>
  </si>
  <si>
    <t>Tabel 4.10: Input- en outputmatrix</t>
  </si>
  <si>
    <t>Tabel 4.11: Resultaten DEAP voor bewegingen en terminaldiensten</t>
  </si>
  <si>
    <t>Figuur 4.1: Evolutie geglobaliseerde volumes Vlaamse havens, driemaandelijks</t>
  </si>
  <si>
    <t>Figuur 4.2: Evolutie geglobaliseerde container-volumes Vlaanderen (TEU), driemaandelijks</t>
  </si>
  <si>
    <t>Figuur 4.3: Evolutie afzonderlijke containervolumes Vlaamse havens, driemaandelijks</t>
  </si>
  <si>
    <t>Figuur 4.4: Vergelijking  evolutie containervolumes in TEU, driemaandelijks</t>
  </si>
  <si>
    <t>Figuur 4.5: Vergelijking  evolutie containervolumes in ton, driemaandelijks</t>
  </si>
  <si>
    <t>Figuur 4.6: Beladingsgraad containers ton / TEU, driemaandelijks</t>
  </si>
  <si>
    <t>Figuur 4.7: Behandelde eenheidsladingen in de havens van Antwerpen, Bremen, Hamburg, Le Havre, Rotterdam en Zeebrugge in de periode 1980-2012</t>
  </si>
  <si>
    <t>Figuur 4.8: Containerisatiegraad in de zeehavens in de periode 1986-2012.</t>
  </si>
  <si>
    <t>Figuur 4.9: Evolutie afzonderlijke droge bulkvolumes, driemaandelijks</t>
  </si>
  <si>
    <t>Figuur 4.10: Evolutie afzonderlijke natte bulkvolumes,</t>
  </si>
  <si>
    <t>Figuur 4.11: Evolutie afzonderlijke stukgoedvolumes, driemaandelijks</t>
  </si>
  <si>
    <t>Figuur 4.12: Evolutie afzonderlijke ro/ro-volumes, driemaandelijks</t>
  </si>
  <si>
    <t>Figuur 4.13: Herkomst en bestemming van de totale trafiek van de Vlaamse zeehavens (2011)</t>
  </si>
  <si>
    <t>Figuur 4.14: Herkomst en bestemming van de totale trafiek van de Vlaamse zeehavens (2012)</t>
  </si>
  <si>
    <t>Figuur 4.15: Herkomst goederentrafiek in de haven van Antwerpen</t>
  </si>
  <si>
    <t>Figuur 4.16: Bestemming goederentrafiek in de haven van Antwerpen</t>
  </si>
  <si>
    <t>Figuur 4.17: Herkomst goederentrafiek in de Haven van Zeebrugge</t>
  </si>
  <si>
    <t>Figuur 4.18: Bestemming goederentrafiek in de Haven van Zeebrugge</t>
  </si>
  <si>
    <t>Figuur 4.19: Herkomst goederentrafiek in de Haven van Gent</t>
  </si>
  <si>
    <t>Figuur 4.20: Bestemming goederentrafiek in deHaven van Gent</t>
  </si>
  <si>
    <t>Figuur 4.21: Herkomst goederentrafiek in de Haven van Rotterdam</t>
  </si>
  <si>
    <t>Figuur 4.22: Bestemming goederentrafiek in de Haven van Rotterdam</t>
  </si>
  <si>
    <t>Figuur 4.23: PCA voor Vlaanderen en de omringende landen, component 1</t>
  </si>
  <si>
    <t>Figuur 4.24: PCA voor Vlaanderen en de omringende landen, component 2</t>
  </si>
  <si>
    <t>Figuur 4.25: Evolutie van het aantal behandelde eenheidsladingen in intermodale terminals van 1997 tot 2012</t>
  </si>
  <si>
    <t>Figuur 4.26: Modale verdeling van de aan- en afvoer van containers Haven van Antwerpen in de periode 2002-2012</t>
  </si>
  <si>
    <t>Figuur 4.27: Vlaams landschap van overslagterminals in het binnenland, voor de overslag van containers tussen spoor en weg en/of binnenvaart en weg.</t>
  </si>
  <si>
    <t>aandeel %</t>
  </si>
  <si>
    <t>Brussels Airport</t>
  </si>
  <si>
    <t>tonnage</t>
  </si>
  <si>
    <t>groeipercentage</t>
  </si>
  <si>
    <t>2007-2008</t>
  </si>
  <si>
    <t>2008-2009</t>
  </si>
  <si>
    <t>2009-2010</t>
  </si>
  <si>
    <t>2010-2011</t>
  </si>
  <si>
    <t>2011-2012</t>
  </si>
  <si>
    <t>Amsterdam Schiphol</t>
  </si>
  <si>
    <t>Barcelona El Prat</t>
  </si>
  <si>
    <t>Berlijn Schönefeld</t>
  </si>
  <si>
    <t>Berlijn Tegel</t>
  </si>
  <si>
    <t>Charleroi</t>
  </si>
  <si>
    <t>Dublin</t>
  </si>
  <si>
    <t>Frankfurt am Main</t>
  </si>
  <si>
    <t>Frankfurt Hahn</t>
  </si>
  <si>
    <t>Istanbul Atatürk</t>
  </si>
  <si>
    <t>Londen Gatwick</t>
  </si>
  <si>
    <t>Londen Heathrow</t>
  </si>
  <si>
    <t>Madrid Barajas</t>
  </si>
  <si>
    <t>München</t>
  </si>
  <si>
    <t>Oostende-Brugge</t>
  </si>
  <si>
    <t>Oslo Gardermoen</t>
  </si>
  <si>
    <t>Praag</t>
  </si>
  <si>
    <t>Rome Fiumicino</t>
  </si>
  <si>
    <t>Gates</t>
  </si>
  <si>
    <t xml:space="preserve">Antwerpen </t>
  </si>
  <si>
    <t>Kopenhagen Kastrup</t>
  </si>
  <si>
    <t>Leipzig Halle</t>
  </si>
  <si>
    <t>Luik Bierset</t>
  </si>
  <si>
    <t>Ton/TEU</t>
  </si>
  <si>
    <t>totale trafiek</t>
  </si>
  <si>
    <t>droge bulk</t>
  </si>
  <si>
    <t>vloeibare bulk</t>
  </si>
  <si>
    <t>containers TON</t>
  </si>
  <si>
    <t>containers TEU</t>
  </si>
  <si>
    <t>4,3+4,4</t>
  </si>
  <si>
    <t>Ro-ro</t>
  </si>
  <si>
    <t>Overig stukgoed</t>
  </si>
  <si>
    <t>Jaar</t>
  </si>
  <si>
    <t>K</t>
  </si>
  <si>
    <t>jaar-kuartier</t>
  </si>
  <si>
    <t>Vlaamse havens</t>
  </si>
  <si>
    <t xml:space="preserve">Zeebrugge </t>
  </si>
  <si>
    <t xml:space="preserve">Gent </t>
  </si>
  <si>
    <t>Antwerpen TEU</t>
  </si>
  <si>
    <t>Zeebrugge TEU</t>
  </si>
  <si>
    <t>Gent TEU</t>
  </si>
  <si>
    <t>Vlaamse havens TEU</t>
  </si>
  <si>
    <t>2004-k1</t>
  </si>
  <si>
    <t>2004-k2</t>
  </si>
  <si>
    <t>2004-k3</t>
  </si>
  <si>
    <t>2004-k4</t>
  </si>
  <si>
    <t>2005-k1</t>
  </si>
  <si>
    <t>2005-k2</t>
  </si>
  <si>
    <t>2005-k3</t>
  </si>
  <si>
    <t>2005-k4</t>
  </si>
  <si>
    <t>2006-k1</t>
  </si>
  <si>
    <t>2006-k2</t>
  </si>
  <si>
    <t>2006-k3</t>
  </si>
  <si>
    <t>2006-k4</t>
  </si>
  <si>
    <t>2007-k1</t>
  </si>
  <si>
    <t>2007-k2</t>
  </si>
  <si>
    <t>2007-k3</t>
  </si>
  <si>
    <t>2007-k4</t>
  </si>
  <si>
    <t>2008-k1</t>
  </si>
  <si>
    <t>2008-k2</t>
  </si>
  <si>
    <t>2008-k3</t>
  </si>
  <si>
    <t>2008-k4</t>
  </si>
  <si>
    <t>2009-k1</t>
  </si>
  <si>
    <t>2009-k2</t>
  </si>
  <si>
    <t>2009-k3</t>
  </si>
  <si>
    <t>2009-k4</t>
  </si>
  <si>
    <t>2010-k1</t>
  </si>
  <si>
    <t>2010-k2</t>
  </si>
  <si>
    <t>2010-k3</t>
  </si>
  <si>
    <t>2010-k4</t>
  </si>
  <si>
    <t>2011-k1</t>
  </si>
  <si>
    <t>2011-k2</t>
  </si>
  <si>
    <t>2011-k3</t>
  </si>
  <si>
    <t>2011-k4</t>
  </si>
  <si>
    <t>2012-k1</t>
  </si>
  <si>
    <t>2012-k2</t>
  </si>
  <si>
    <t>2012-k3</t>
  </si>
  <si>
    <t>2012-k4</t>
  </si>
  <si>
    <t>2013-k1</t>
  </si>
  <si>
    <t>2013-k2</t>
  </si>
  <si>
    <t>2013-k3</t>
  </si>
  <si>
    <t>2013-k4</t>
  </si>
  <si>
    <t>2014-k1</t>
  </si>
  <si>
    <t>Figuur 4.10: Evolutie afzonderlijke natte bulkvolumes, driemaandelijks</t>
  </si>
  <si>
    <t>VUB</t>
  </si>
  <si>
    <t>Please Insert Fig. 4.7</t>
  </si>
  <si>
    <t>Please Insert Fig. 4.8</t>
  </si>
  <si>
    <t>Joost, please give your opinion on whether this version is workable or not. If not, please allocate  each table to a different spreadsheet.</t>
  </si>
  <si>
    <t>Figuur 4.1: Herkomst en bestemming van de totale trafiek van de Vlaamse zeehavens (2013)</t>
  </si>
  <si>
    <t xml:space="preserve">Cijfers Le Havre NIET beschikbaar volgens werelddeel: </t>
  </si>
  <si>
    <t>Port of Rotterdam: http://www.portofrotterdam.com/en/Port/port-statistics/Documents/Port-statistics-2013.pdf</t>
  </si>
  <si>
    <t xml:space="preserve">Le Havre: http://www.haropaports.com/sites/haropa/files/u21/statistiques_definitives_2013_0.pdf </t>
  </si>
  <si>
    <t>Joost, please insert here Figuur 4.23: PCA voor Vlaanderen en de omringende landen, component 1</t>
  </si>
  <si>
    <t>Joost, please insert Figuur 4.24: PCA voor Vlaanderen en de omringende landen, component 2</t>
  </si>
  <si>
    <t>Evolutie van het aantal behandelde eenheidsladingen in intermodale terminals van 1997 tot 2013</t>
  </si>
  <si>
    <t>Bron: promotie Binnenvaart http://www.binnenvaart.be/nl/downloads/documents/containerterminals1997tot2013.pdf en cijfers individuele terminals</t>
  </si>
  <si>
    <t>Spoor/wegvervoer (BEL)</t>
  </si>
  <si>
    <t>Binnenvaart/wegvervoer (VLA)</t>
  </si>
  <si>
    <t>Modale verdeling van de aan- en afvoer van containers Haven van Antwerpen in de periode 2002-2013</t>
  </si>
  <si>
    <t>Bron: Havenbedrijf Antwerpen</t>
  </si>
  <si>
    <t>Weg</t>
  </si>
  <si>
    <t>Spoorvervoer</t>
  </si>
  <si>
    <t>Binnenvaart</t>
  </si>
  <si>
    <t>Vlaams landschap van overslagterminals voor de overslag van containers tussen spoor en weg en/of binnenvaart en weg</t>
  </si>
  <si>
    <t>Bron: VUB-MOBI, 2014 voor Steunpunt MOBILO</t>
  </si>
  <si>
    <t>Figuur 4.28: DEA</t>
  </si>
  <si>
    <t>Bron: Eigen samenstelling op basis van Lin, 2009</t>
  </si>
  <si>
    <t>Tabel 4.5: Totale vrachttrafiek Brussels Airport (periode 1996-2013)</t>
  </si>
  <si>
    <t>Bron: Brussels Airport, BruTrends, verschillende jaargangen</t>
  </si>
  <si>
    <t>Tabel 4.6: Trafiek (cargo) per vlieggebied Brussels Airport</t>
  </si>
  <si>
    <t>Tabel 4.7: Trafiekverandering (cargo) per vlieggebied Brussels Airport</t>
  </si>
  <si>
    <t>2012-2013</t>
  </si>
  <si>
    <t>2007-2013</t>
  </si>
  <si>
    <t>Tabel 4.8: Trafiek (cargo) per vlieggebied Frankfurt Airport</t>
  </si>
  <si>
    <t>Bron: Fraport, Luftverkehrsstatistiek, verschillende jaargangen en persoonlijk contact met Fraport</t>
  </si>
  <si>
    <t>Tabel 4.9: Trafiekverandering (cargo) per vlieggebied Frankfurt Airport</t>
  </si>
  <si>
    <t>Tabel 4.10: Inputmatrix 2010 - 2012</t>
  </si>
  <si>
    <t>Bron: Eigen samenstelling op basis van luchthavenautoriteiten, Boeing en Amadeus</t>
  </si>
  <si>
    <t>Luchthaven</t>
  </si>
  <si>
    <t>Inputs</t>
  </si>
  <si>
    <t>Werknemers</t>
  </si>
  <si>
    <t>Terminal oppervlakte (m²)</t>
  </si>
  <si>
    <t>Landingsbanen</t>
  </si>
  <si>
    <t>Oppervlakte landingsbanen (m²)</t>
  </si>
  <si>
    <t>Controle-</t>
  </si>
  <si>
    <t>Oppervlakte luchthaven (km²)</t>
  </si>
  <si>
    <t>torens</t>
  </si>
  <si>
    <t>Athens Efeltherios Venizelos</t>
  </si>
  <si>
    <t>648.000 (2010&amp;2011)</t>
  </si>
  <si>
    <t>694.359 (2012)</t>
  </si>
  <si>
    <t>Berlin Schönefeld</t>
  </si>
  <si>
    <t>Berlin Tegel</t>
  </si>
  <si>
    <t>Brussels</t>
  </si>
  <si>
    <t>Copenhagen Kastrup</t>
  </si>
  <si>
    <t>1.153.391 (2010)</t>
  </si>
  <si>
    <t>1.169.183 (2011)</t>
  </si>
  <si>
    <t>1.375.378 (2012)</t>
  </si>
  <si>
    <t>Helsinki Vantaa</t>
  </si>
  <si>
    <t>3 (2010&amp;2011)</t>
  </si>
  <si>
    <t>2 (2012)</t>
  </si>
  <si>
    <t>Liège Bierset</t>
  </si>
  <si>
    <t>London Gatwick</t>
  </si>
  <si>
    <t>London Heathrow</t>
  </si>
  <si>
    <t>639.493 (2010&amp;2011)</t>
  </si>
  <si>
    <t>632.064 (2012)</t>
  </si>
  <si>
    <t>Munich</t>
  </si>
  <si>
    <t>Paris Charles de Gaulle</t>
  </si>
  <si>
    <t>912.500 (2010 &amp; 2011)</t>
  </si>
  <si>
    <t>233 (2010&amp;2011)</t>
  </si>
  <si>
    <t>1.012.500 (2012)</t>
  </si>
  <si>
    <t>242 (2012)</t>
  </si>
  <si>
    <t>Stockholm Arlanda</t>
  </si>
  <si>
    <t>Vienna</t>
  </si>
  <si>
    <t>Tabel 4.11: Outputmatrix 2010 - 2012</t>
  </si>
  <si>
    <t>Bron: Eigen samenstelling op basis van luchthavenautoriteiten en IATA</t>
  </si>
  <si>
    <t>Outputs</t>
  </si>
  <si>
    <t>Passagiers</t>
  </si>
  <si>
    <t>Cargo (in ton)</t>
  </si>
  <si>
    <t>Bewegingen</t>
  </si>
  <si>
    <t>groei</t>
  </si>
  <si>
    <t>Tabel 4.12: Resultaten DEAP voor bewegingen en terminaldiensten (2010 – 2012)</t>
  </si>
  <si>
    <t>Bron: Eigen berekening op basis van DEAP (Coelli, 2001)</t>
  </si>
  <si>
    <t>Efficiëntiescore bewegingen</t>
  </si>
  <si>
    <t>Efficiëntiescore terminaldiensten</t>
  </si>
  <si>
    <t>TE</t>
  </si>
  <si>
    <t>SE</t>
  </si>
  <si>
    <t>Parijs Charles de Gaulle</t>
  </si>
  <si>
    <t>Wenen</t>
  </si>
  <si>
    <t>2008-2013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</si>
</sst>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_-* #,##0.00\ _€_-;\-* #,##0.00\ _€_-;_-* &quot;-&quot;??\ _€_-;_-@_-"/>
    <numFmt numFmtId="165" formatCode="0.0"/>
    <numFmt numFmtId="166" formatCode="0.0%"/>
    <numFmt numFmtId="167" formatCode="#,##0.0"/>
    <numFmt numFmtId="168" formatCode="_ * #,##0.0_ ;_ * \-#,##0.0_ ;_ * &quot;-&quot;??_ ;_ @_ "/>
    <numFmt numFmtId="169" formatCode="_ * #,##0_ ;_ * \-#,##0_ ;_ * &quot;-&quot;??_ ;_ @_ 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i/>
      <sz val="9"/>
      <color indexed="9"/>
      <name val="Arial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8"/>
      <name val="MS Sans Serif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8.5"/>
      <color indexed="63"/>
      <name val="Arial"/>
      <family val="2"/>
    </font>
    <font>
      <b/>
      <u/>
      <sz val="8"/>
      <color indexed="9"/>
      <name val="Arial"/>
      <family val="2"/>
    </font>
    <font>
      <u/>
      <sz val="10"/>
      <color indexed="9"/>
      <name val="Arial"/>
      <family val="2"/>
    </font>
    <font>
      <b/>
      <i/>
      <sz val="10"/>
      <color indexed="9"/>
      <name val="Arial"/>
      <family val="2"/>
    </font>
    <font>
      <sz val="7"/>
      <color indexed="63"/>
      <name val="Arial"/>
      <family val="2"/>
    </font>
    <font>
      <b/>
      <sz val="14"/>
      <color indexed="44"/>
      <name val="Arial"/>
      <family val="2"/>
    </font>
    <font>
      <sz val="10"/>
      <color indexed="44"/>
      <name val="Arial"/>
      <family val="2"/>
    </font>
    <font>
      <u/>
      <sz val="10"/>
      <color indexed="44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7"/>
      <color rgb="FF1E438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i/>
      <sz val="7"/>
      <name val="Arial"/>
      <family val="2"/>
    </font>
    <font>
      <u/>
      <sz val="10"/>
      <name val="Arial"/>
      <family val="2"/>
    </font>
    <font>
      <i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sz val="11"/>
      <name val="Calibri"/>
      <family val="2"/>
    </font>
    <font>
      <b/>
      <sz val="10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9" tint="-0.249977111117893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i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B05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D9D9D9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76923C"/>
      </right>
      <top style="medium">
        <color indexed="64"/>
      </top>
      <bottom/>
      <diagonal/>
    </border>
    <border>
      <left style="medium">
        <color rgb="FF76923C"/>
      </left>
      <right/>
      <top style="medium">
        <color indexed="64"/>
      </top>
      <bottom style="medium">
        <color rgb="FF76923C"/>
      </bottom>
      <diagonal/>
    </border>
    <border>
      <left/>
      <right/>
      <top style="medium">
        <color indexed="64"/>
      </top>
      <bottom style="medium">
        <color rgb="FF76923C"/>
      </bottom>
      <diagonal/>
    </border>
    <border>
      <left/>
      <right style="medium">
        <color rgb="FF000000"/>
      </right>
      <top style="medium">
        <color indexed="64"/>
      </top>
      <bottom style="medium">
        <color rgb="FF76923C"/>
      </bottom>
      <diagonal/>
    </border>
    <border>
      <left style="medium">
        <color indexed="64"/>
      </left>
      <right style="medium">
        <color rgb="FF76923C"/>
      </right>
      <top/>
      <bottom/>
      <diagonal/>
    </border>
    <border>
      <left style="medium">
        <color rgb="FF76923C"/>
      </left>
      <right/>
      <top style="medium">
        <color rgb="FF76923C"/>
      </top>
      <bottom style="medium">
        <color rgb="FF76923C"/>
      </bottom>
      <diagonal/>
    </border>
    <border>
      <left/>
      <right/>
      <top style="medium">
        <color rgb="FF76923C"/>
      </top>
      <bottom style="medium">
        <color rgb="FF76923C"/>
      </bottom>
      <diagonal/>
    </border>
    <border>
      <left/>
      <right style="medium">
        <color rgb="FF76923C"/>
      </right>
      <top style="medium">
        <color rgb="FF76923C"/>
      </top>
      <bottom style="medium">
        <color rgb="FF76923C"/>
      </bottom>
      <diagonal/>
    </border>
    <border>
      <left style="medium">
        <color rgb="FF76923C"/>
      </left>
      <right style="medium">
        <color rgb="FF76923C"/>
      </right>
      <top style="medium">
        <color rgb="FF76923C"/>
      </top>
      <bottom/>
      <diagonal/>
    </border>
    <border>
      <left/>
      <right style="medium">
        <color rgb="FF76923C"/>
      </right>
      <top/>
      <bottom/>
      <diagonal/>
    </border>
    <border>
      <left style="medium">
        <color rgb="FF76923C"/>
      </left>
      <right style="medium">
        <color indexed="64"/>
      </right>
      <top style="medium">
        <color rgb="FF76923C"/>
      </top>
      <bottom/>
      <diagonal/>
    </border>
    <border>
      <left style="medium">
        <color indexed="64"/>
      </left>
      <right style="medium">
        <color rgb="FF76923C"/>
      </right>
      <top/>
      <bottom style="medium">
        <color indexed="64"/>
      </bottom>
      <diagonal/>
    </border>
    <border>
      <left/>
      <right style="medium">
        <color rgb="FF76923C"/>
      </right>
      <top/>
      <bottom style="medium">
        <color indexed="64"/>
      </bottom>
      <diagonal/>
    </border>
    <border>
      <left/>
      <right style="medium">
        <color rgb="FF76923C"/>
      </right>
      <top/>
      <bottom style="medium">
        <color rgb="FF000000"/>
      </bottom>
      <diagonal/>
    </border>
    <border>
      <left style="medium">
        <color rgb="FF76923C"/>
      </left>
      <right style="medium">
        <color rgb="FF76923C"/>
      </right>
      <top/>
      <bottom style="medium">
        <color rgb="FF000000"/>
      </bottom>
      <diagonal/>
    </border>
    <border>
      <left style="medium">
        <color rgb="FF76923C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Dashed">
        <color indexed="64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/>
      <right style="thick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Dashed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Dashed">
        <color indexed="64"/>
      </right>
      <top style="medium">
        <color rgb="FF000000"/>
      </top>
      <bottom/>
      <diagonal/>
    </border>
    <border>
      <left style="mediumDashed">
        <color indexed="64"/>
      </left>
      <right style="mediumDashed">
        <color indexed="64"/>
      </right>
      <top style="medium">
        <color rgb="FF000000"/>
      </top>
      <bottom/>
      <diagonal/>
    </border>
    <border>
      <left style="mediumDashed">
        <color indexed="64"/>
      </left>
      <right style="thick">
        <color rgb="FF000000"/>
      </right>
      <top style="medium">
        <color rgb="FF000000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Dashed">
        <color indexed="64"/>
      </right>
      <top/>
      <bottom style="medium">
        <color rgb="FF000000"/>
      </bottom>
      <diagonal/>
    </border>
    <border>
      <left style="mediumDashed">
        <color indexed="64"/>
      </left>
      <right style="mediumDashed">
        <color indexed="64"/>
      </right>
      <top/>
      <bottom style="medium">
        <color rgb="FF000000"/>
      </bottom>
      <diagonal/>
    </border>
    <border>
      <left style="mediumDashed">
        <color indexed="64"/>
      </left>
      <right style="thick">
        <color rgb="FF000000"/>
      </right>
      <top/>
      <bottom style="medium">
        <color rgb="FF000000"/>
      </bottom>
      <diagonal/>
    </border>
    <border>
      <left style="thick">
        <color indexed="64"/>
      </left>
      <right style="thick">
        <color indexed="64"/>
      </right>
      <top/>
      <bottom style="medium">
        <color rgb="FF000000"/>
      </bottom>
      <diagonal/>
    </border>
    <border>
      <left style="thick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thick">
        <color rgb="FF000000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rgb="FF000000"/>
      </left>
      <right style="thick">
        <color indexed="64"/>
      </right>
      <top style="medium">
        <color rgb="FF000000"/>
      </top>
      <bottom/>
      <diagonal/>
    </border>
    <border>
      <left style="thick">
        <color indexed="64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ck">
        <color indexed="64"/>
      </right>
      <top/>
      <bottom style="medium">
        <color rgb="FF000000"/>
      </bottom>
      <diagonal/>
    </border>
    <border>
      <left style="thick">
        <color indexed="64"/>
      </left>
      <right style="thick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rgb="FF76923C"/>
      </left>
      <right/>
      <top style="medium">
        <color rgb="FF000000"/>
      </top>
      <bottom style="medium">
        <color rgb="FF76923C"/>
      </bottom>
      <diagonal/>
    </border>
    <border>
      <left/>
      <right/>
      <top style="medium">
        <color rgb="FF000000"/>
      </top>
      <bottom style="medium">
        <color rgb="FF76923C"/>
      </bottom>
      <diagonal/>
    </border>
    <border>
      <left/>
      <right style="medium">
        <color rgb="FF000000"/>
      </right>
      <top style="medium">
        <color rgb="FF000000"/>
      </top>
      <bottom style="medium">
        <color rgb="FF76923C"/>
      </bottom>
      <diagonal/>
    </border>
    <border>
      <left/>
      <right style="medium">
        <color rgb="FF000000"/>
      </right>
      <top style="medium">
        <color rgb="FF76923C"/>
      </top>
      <bottom style="medium">
        <color rgb="FF76923C"/>
      </bottom>
      <diagonal/>
    </border>
    <border>
      <left style="medium">
        <color indexed="64"/>
      </left>
      <right style="medium">
        <color rgb="FF76923C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76923C"/>
      </right>
      <top style="medium">
        <color indexed="64"/>
      </top>
      <bottom style="medium">
        <color rgb="FF76923C"/>
      </bottom>
      <diagonal/>
    </border>
    <border>
      <left style="medium">
        <color rgb="FF76923C"/>
      </left>
      <right/>
      <top style="medium">
        <color rgb="FF76923C"/>
      </top>
      <bottom/>
      <diagonal/>
    </border>
    <border>
      <left/>
      <right/>
      <top style="medium">
        <color rgb="FF76923C"/>
      </top>
      <bottom/>
      <diagonal/>
    </border>
    <border>
      <left/>
      <right style="medium">
        <color rgb="FF76923C"/>
      </right>
      <top style="medium">
        <color rgb="FF76923C"/>
      </top>
      <bottom/>
      <diagonal/>
    </border>
    <border>
      <left/>
      <right style="medium">
        <color rgb="FF76923C"/>
      </right>
      <top style="medium">
        <color rgb="FF76923C"/>
      </top>
      <bottom style="medium">
        <color rgb="FF000000"/>
      </bottom>
      <diagonal/>
    </border>
  </borders>
  <cellStyleXfs count="53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2" fillId="3" borderId="0" applyNumberFormat="0" applyBorder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1" fontId="21" fillId="0" borderId="6" applyFont="0" applyAlignment="0">
      <alignment horizontal="right"/>
    </xf>
    <xf numFmtId="0" fontId="22" fillId="0" borderId="7" applyNumberFormat="0" applyFill="0" applyAlignment="0" applyProtection="0"/>
    <xf numFmtId="0" fontId="23" fillId="22" borderId="0" applyNumberFormat="0" applyBorder="0" applyAlignment="0" applyProtection="0"/>
    <xf numFmtId="0" fontId="2" fillId="23" borderId="8" applyNumberFormat="0" applyFont="0" applyAlignment="0" applyProtection="0"/>
    <xf numFmtId="0" fontId="24" fillId="20" borderId="9" applyNumberFormat="0" applyAlignment="0" applyProtection="0"/>
    <xf numFmtId="0" fontId="25" fillId="0" borderId="0"/>
    <xf numFmtId="0" fontId="26" fillId="0" borderId="0" applyNumberFormat="0" applyFill="0" applyBorder="0" applyAlignment="0" applyProtection="0"/>
    <xf numFmtId="0" fontId="27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43" fillId="0" borderId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377">
    <xf numFmtId="0" fontId="0" fillId="0" borderId="0" xfId="0"/>
    <xf numFmtId="1" fontId="0" fillId="0" borderId="0" xfId="0" applyNumberFormat="1"/>
    <xf numFmtId="0" fontId="3" fillId="25" borderId="0" xfId="0" applyFont="1" applyFill="1" applyBorder="1" applyAlignment="1">
      <alignment wrapText="1"/>
    </xf>
    <xf numFmtId="3" fontId="2" fillId="0" borderId="0" xfId="36" applyNumberFormat="1" applyFont="1" applyBorder="1" applyAlignment="1"/>
    <xf numFmtId="0" fontId="34" fillId="0" borderId="0" xfId="0" applyFont="1" applyAlignment="1">
      <alignment horizontal="center" wrapText="1"/>
    </xf>
    <xf numFmtId="0" fontId="34" fillId="25" borderId="0" xfId="0" applyFont="1" applyFill="1" applyAlignment="1">
      <alignment horizontal="center"/>
    </xf>
    <xf numFmtId="0" fontId="35" fillId="0" borderId="0" xfId="0" applyFont="1"/>
    <xf numFmtId="0" fontId="36" fillId="0" borderId="0" xfId="34" applyFont="1" applyAlignment="1" applyProtection="1">
      <alignment wrapText="1"/>
    </xf>
    <xf numFmtId="0" fontId="3" fillId="25" borderId="0" xfId="0" applyNumberFormat="1" applyFont="1" applyFill="1" applyBorder="1" applyAlignment="1">
      <alignment wrapText="1"/>
    </xf>
    <xf numFmtId="0" fontId="8" fillId="0" borderId="0" xfId="0" applyNumberFormat="1" applyFont="1"/>
    <xf numFmtId="0" fontId="0" fillId="0" borderId="0" xfId="0" applyFill="1"/>
    <xf numFmtId="0" fontId="2" fillId="0" borderId="0" xfId="0" applyFont="1" applyFill="1"/>
    <xf numFmtId="0" fontId="9" fillId="0" borderId="17" xfId="0" applyFont="1" applyBorder="1"/>
    <xf numFmtId="0" fontId="41" fillId="0" borderId="13" xfId="0" applyFont="1" applyBorder="1" applyAlignment="1">
      <alignment horizontal="center" vertical="top"/>
    </xf>
    <xf numFmtId="0" fontId="41" fillId="0" borderId="17" xfId="0" applyFont="1" applyBorder="1"/>
    <xf numFmtId="0" fontId="40" fillId="0" borderId="17" xfId="0" applyFont="1" applyBorder="1" applyAlignment="1">
      <alignment vertical="center"/>
    </xf>
    <xf numFmtId="0" fontId="0" fillId="0" borderId="0" xfId="0" applyFill="1" applyBorder="1"/>
    <xf numFmtId="0" fontId="41" fillId="0" borderId="14" xfId="0" applyFont="1" applyBorder="1" applyAlignment="1">
      <alignment vertical="top"/>
    </xf>
    <xf numFmtId="0" fontId="41" fillId="0" borderId="14" xfId="0" applyFont="1" applyBorder="1" applyAlignment="1">
      <alignment horizontal="center" vertical="top" wrapText="1"/>
    </xf>
    <xf numFmtId="0" fontId="41" fillId="0" borderId="15" xfId="0" applyFont="1" applyBorder="1" applyAlignment="1">
      <alignment horizontal="center" vertical="top" wrapText="1"/>
    </xf>
    <xf numFmtId="167" fontId="40" fillId="0" borderId="0" xfId="0" applyNumberFormat="1" applyFont="1" applyBorder="1" applyAlignment="1">
      <alignment vertical="center"/>
    </xf>
    <xf numFmtId="167" fontId="41" fillId="0" borderId="0" xfId="0" applyNumberFormat="1" applyFont="1" applyBorder="1"/>
    <xf numFmtId="0" fontId="44" fillId="0" borderId="17" xfId="0" applyFont="1" applyBorder="1" applyAlignment="1">
      <alignment vertical="center"/>
    </xf>
    <xf numFmtId="167" fontId="44" fillId="0" borderId="0" xfId="0" applyNumberFormat="1" applyFont="1" applyBorder="1" applyAlignment="1">
      <alignment vertical="center"/>
    </xf>
    <xf numFmtId="165" fontId="44" fillId="0" borderId="0" xfId="0" applyNumberFormat="1" applyFont="1" applyBorder="1" applyAlignment="1">
      <alignment horizontal="right" vertical="center"/>
    </xf>
    <xf numFmtId="3" fontId="40" fillId="0" borderId="0" xfId="0" applyNumberFormat="1" applyFont="1" applyBorder="1" applyAlignment="1">
      <alignment horizontal="right" vertical="center"/>
    </xf>
    <xf numFmtId="0" fontId="42" fillId="0" borderId="19" xfId="0" applyFont="1" applyBorder="1" applyAlignment="1"/>
    <xf numFmtId="167" fontId="42" fillId="0" borderId="20" xfId="0" applyNumberFormat="1" applyFont="1" applyBorder="1" applyAlignment="1"/>
    <xf numFmtId="3" fontId="42" fillId="0" borderId="2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vertical="center"/>
    </xf>
    <xf numFmtId="3" fontId="41" fillId="0" borderId="0" xfId="0" applyNumberFormat="1" applyFont="1" applyBorder="1"/>
    <xf numFmtId="3" fontId="44" fillId="0" borderId="0" xfId="0" applyNumberFormat="1" applyFont="1" applyBorder="1" applyAlignment="1">
      <alignment vertical="center"/>
    </xf>
    <xf numFmtId="3" fontId="42" fillId="0" borderId="20" xfId="0" applyNumberFormat="1" applyFont="1" applyBorder="1" applyAlignment="1"/>
    <xf numFmtId="0" fontId="41" fillId="0" borderId="14" xfId="0" applyFont="1" applyBorder="1" applyAlignment="1">
      <alignment horizontal="center"/>
    </xf>
    <xf numFmtId="0" fontId="41" fillId="0" borderId="15" xfId="0" applyFont="1" applyBorder="1" applyAlignment="1">
      <alignment horizontal="center"/>
    </xf>
    <xf numFmtId="167" fontId="41" fillId="0" borderId="0" xfId="0" applyNumberFormat="1" applyFont="1" applyBorder="1" applyAlignment="1">
      <alignment horizontal="center"/>
    </xf>
    <xf numFmtId="4" fontId="41" fillId="0" borderId="0" xfId="0" applyNumberFormat="1" applyFont="1" applyBorder="1" applyAlignment="1">
      <alignment horizontal="center"/>
    </xf>
    <xf numFmtId="167" fontId="41" fillId="0" borderId="13" xfId="0" applyNumberFormat="1" applyFont="1" applyBorder="1" applyAlignment="1">
      <alignment horizontal="center"/>
    </xf>
    <xf numFmtId="167" fontId="41" fillId="0" borderId="14" xfId="0" applyNumberFormat="1" applyFont="1" applyBorder="1" applyAlignment="1">
      <alignment horizontal="center"/>
    </xf>
    <xf numFmtId="167" fontId="41" fillId="0" borderId="15" xfId="0" applyNumberFormat="1" applyFont="1" applyBorder="1" applyAlignment="1">
      <alignment horizontal="center"/>
    </xf>
    <xf numFmtId="167" fontId="41" fillId="0" borderId="17" xfId="0" applyNumberFormat="1" applyFont="1" applyBorder="1" applyAlignment="1">
      <alignment horizontal="center"/>
    </xf>
    <xf numFmtId="4" fontId="41" fillId="0" borderId="13" xfId="0" applyNumberFormat="1" applyFont="1" applyBorder="1" applyAlignment="1">
      <alignment horizontal="center"/>
    </xf>
    <xf numFmtId="4" fontId="41" fillId="0" borderId="14" xfId="0" applyNumberFormat="1" applyFont="1" applyBorder="1" applyAlignment="1">
      <alignment horizontal="center"/>
    </xf>
    <xf numFmtId="4" fontId="41" fillId="0" borderId="15" xfId="0" applyNumberFormat="1" applyFont="1" applyBorder="1" applyAlignment="1">
      <alignment horizontal="center"/>
    </xf>
    <xf numFmtId="4" fontId="41" fillId="0" borderId="17" xfId="0" applyNumberFormat="1" applyFont="1" applyBorder="1" applyAlignment="1">
      <alignment horizontal="center"/>
    </xf>
    <xf numFmtId="0" fontId="41" fillId="0" borderId="12" xfId="0" applyFont="1" applyBorder="1" applyAlignment="1">
      <alignment horizontal="center"/>
    </xf>
    <xf numFmtId="0" fontId="41" fillId="0" borderId="16" xfId="0" applyFont="1" applyBorder="1" applyAlignment="1"/>
    <xf numFmtId="0" fontId="41" fillId="0" borderId="12" xfId="0" applyFont="1" applyBorder="1" applyAlignment="1"/>
    <xf numFmtId="0" fontId="42" fillId="0" borderId="16" xfId="0" applyFont="1" applyBorder="1" applyAlignment="1"/>
    <xf numFmtId="165" fontId="42" fillId="0" borderId="17" xfId="0" applyNumberFormat="1" applyFont="1" applyBorder="1" applyAlignment="1">
      <alignment horizontal="center"/>
    </xf>
    <xf numFmtId="165" fontId="42" fillId="0" borderId="0" xfId="0" applyNumberFormat="1" applyFont="1" applyBorder="1" applyAlignment="1">
      <alignment horizontal="center"/>
    </xf>
    <xf numFmtId="4" fontId="42" fillId="0" borderId="17" xfId="0" applyNumberFormat="1" applyFont="1" applyBorder="1" applyAlignment="1">
      <alignment horizontal="center"/>
    </xf>
    <xf numFmtId="4" fontId="42" fillId="0" borderId="0" xfId="0" applyNumberFormat="1" applyFont="1" applyBorder="1" applyAlignment="1">
      <alignment horizontal="center"/>
    </xf>
    <xf numFmtId="0" fontId="42" fillId="0" borderId="18" xfId="0" applyFont="1" applyBorder="1" applyAlignment="1"/>
    <xf numFmtId="165" fontId="42" fillId="0" borderId="19" xfId="0" applyNumberFormat="1" applyFont="1" applyBorder="1" applyAlignment="1">
      <alignment horizontal="center"/>
    </xf>
    <xf numFmtId="165" fontId="42" fillId="0" borderId="20" xfId="0" applyNumberFormat="1" applyFont="1" applyBorder="1" applyAlignment="1">
      <alignment horizontal="center"/>
    </xf>
    <xf numFmtId="165" fontId="42" fillId="0" borderId="21" xfId="0" applyNumberFormat="1" applyFont="1" applyBorder="1" applyAlignment="1">
      <alignment horizontal="center"/>
    </xf>
    <xf numFmtId="2" fontId="42" fillId="0" borderId="19" xfId="0" applyNumberFormat="1" applyFont="1" applyBorder="1" applyAlignment="1">
      <alignment horizontal="center"/>
    </xf>
    <xf numFmtId="0" fontId="42" fillId="0" borderId="20" xfId="0" applyFont="1" applyBorder="1" applyAlignment="1">
      <alignment horizontal="center"/>
    </xf>
    <xf numFmtId="2" fontId="42" fillId="0" borderId="21" xfId="0" applyNumberFormat="1" applyFont="1" applyBorder="1" applyAlignment="1">
      <alignment horizontal="center"/>
    </xf>
    <xf numFmtId="0" fontId="42" fillId="0" borderId="19" xfId="0" applyFont="1" applyBorder="1" applyAlignment="1">
      <alignment horizontal="center"/>
    </xf>
    <xf numFmtId="0" fontId="42" fillId="0" borderId="21" xfId="0" applyFont="1" applyBorder="1" applyAlignment="1">
      <alignment horizontal="center"/>
    </xf>
    <xf numFmtId="0" fontId="45" fillId="0" borderId="0" xfId="34" applyFont="1" applyAlignment="1" applyProtection="1"/>
    <xf numFmtId="0" fontId="8" fillId="0" borderId="0" xfId="0" applyFont="1"/>
    <xf numFmtId="167" fontId="46" fillId="0" borderId="0" xfId="0" applyNumberFormat="1" applyFont="1" applyBorder="1" applyAlignment="1">
      <alignment vertical="center"/>
    </xf>
    <xf numFmtId="167" fontId="9" fillId="0" borderId="0" xfId="0" applyNumberFormat="1" applyFont="1" applyBorder="1"/>
    <xf numFmtId="0" fontId="46" fillId="0" borderId="17" xfId="0" applyFont="1" applyBorder="1" applyAlignment="1">
      <alignment vertical="center"/>
    </xf>
    <xf numFmtId="0" fontId="41" fillId="0" borderId="0" xfId="0" applyFont="1" applyBorder="1" applyAlignment="1">
      <alignment horizontal="center" vertical="top" wrapText="1"/>
    </xf>
    <xf numFmtId="3" fontId="8" fillId="0" borderId="0" xfId="48" applyNumberFormat="1" applyFont="1" applyFill="1" applyBorder="1" applyAlignment="1">
      <alignment horizontal="left"/>
    </xf>
    <xf numFmtId="166" fontId="8" fillId="0" borderId="0" xfId="48" applyNumberFormat="1" applyFont="1" applyFill="1" applyBorder="1" applyAlignment="1">
      <alignment horizontal="left"/>
    </xf>
    <xf numFmtId="0" fontId="2" fillId="0" borderId="0" xfId="48"/>
    <xf numFmtId="3" fontId="2" fillId="0" borderId="0" xfId="48" applyNumberFormat="1"/>
    <xf numFmtId="10" fontId="2" fillId="0" borderId="0" xfId="48" applyNumberFormat="1"/>
    <xf numFmtId="3" fontId="2" fillId="0" borderId="0" xfId="48" applyNumberFormat="1" applyAlignment="1">
      <alignment horizontal="left"/>
    </xf>
    <xf numFmtId="3" fontId="2" fillId="0" borderId="0" xfId="48" applyNumberFormat="1" applyFill="1" applyAlignment="1">
      <alignment horizontal="left"/>
    </xf>
    <xf numFmtId="3" fontId="2" fillId="0" borderId="0" xfId="48" applyNumberFormat="1" applyAlignment="1"/>
    <xf numFmtId="3" fontId="2" fillId="0" borderId="0" xfId="48" applyNumberFormat="1" applyFill="1" applyAlignment="1"/>
    <xf numFmtId="3" fontId="8" fillId="0" borderId="0" xfId="48" applyNumberFormat="1" applyFont="1" applyAlignment="1">
      <alignment horizontal="left"/>
    </xf>
    <xf numFmtId="166" fontId="8" fillId="0" borderId="0" xfId="48" applyNumberFormat="1" applyFont="1" applyAlignment="1">
      <alignment horizontal="left"/>
    </xf>
    <xf numFmtId="166" fontId="2" fillId="0" borderId="0" xfId="48" applyNumberFormat="1"/>
    <xf numFmtId="0" fontId="2" fillId="0" borderId="0" xfId="48" applyAlignment="1"/>
    <xf numFmtId="0" fontId="3" fillId="24" borderId="0" xfId="0" applyFont="1" applyFill="1" applyBorder="1" applyAlignment="1">
      <alignment horizontal="left" wrapText="1"/>
    </xf>
    <xf numFmtId="0" fontId="6" fillId="25" borderId="0" xfId="0" applyFont="1" applyFill="1" applyAlignment="1">
      <alignment horizontal="center" vertical="center" wrapText="1"/>
    </xf>
    <xf numFmtId="0" fontId="3" fillId="24" borderId="0" xfId="0" applyFont="1" applyFill="1" applyBorder="1" applyAlignment="1">
      <alignment horizontal="center" wrapText="1"/>
    </xf>
    <xf numFmtId="0" fontId="41" fillId="0" borderId="13" xfId="0" applyFont="1" applyBorder="1" applyAlignment="1">
      <alignment horizontal="center"/>
    </xf>
    <xf numFmtId="0" fontId="0" fillId="28" borderId="0" xfId="0" applyFill="1"/>
    <xf numFmtId="0" fontId="0" fillId="0" borderId="17" xfId="0" applyBorder="1"/>
    <xf numFmtId="0" fontId="0" fillId="0" borderId="0" xfId="0" applyBorder="1"/>
    <xf numFmtId="0" fontId="0" fillId="0" borderId="23" xfId="0" applyBorder="1"/>
    <xf numFmtId="10" fontId="0" fillId="0" borderId="0" xfId="49" applyNumberFormat="1" applyFont="1" applyFill="1" applyBorder="1"/>
    <xf numFmtId="0" fontId="2" fillId="0" borderId="14" xfId="50" applyNumberFormat="1" applyFont="1" applyFill="1" applyBorder="1" applyAlignment="1">
      <alignment horizontal="center"/>
    </xf>
    <xf numFmtId="0" fontId="0" fillId="0" borderId="14" xfId="49" applyNumberFormat="1" applyFont="1" applyFill="1" applyBorder="1" applyAlignment="1">
      <alignment horizontal="center"/>
    </xf>
    <xf numFmtId="0" fontId="0" fillId="0" borderId="14" xfId="50" applyNumberFormat="1" applyFont="1" applyFill="1" applyBorder="1" applyAlignment="1">
      <alignment horizontal="center"/>
    </xf>
    <xf numFmtId="0" fontId="8" fillId="28" borderId="0" xfId="0" applyFont="1" applyFill="1"/>
    <xf numFmtId="14" fontId="8" fillId="0" borderId="0" xfId="0" applyNumberFormat="1" applyFont="1"/>
    <xf numFmtId="1" fontId="8" fillId="0" borderId="17" xfId="0" applyNumberFormat="1" applyFont="1" applyBorder="1"/>
    <xf numFmtId="1" fontId="8" fillId="0" borderId="0" xfId="0" applyNumberFormat="1" applyFont="1" applyBorder="1"/>
    <xf numFmtId="1" fontId="8" fillId="0" borderId="23" xfId="0" applyNumberFormat="1" applyFont="1" applyBorder="1"/>
    <xf numFmtId="10" fontId="8" fillId="28" borderId="0" xfId="49" applyNumberFormat="1" applyFont="1" applyFill="1" applyBorder="1"/>
    <xf numFmtId="1" fontId="8" fillId="28" borderId="17" xfId="0" applyNumberFormat="1" applyFont="1" applyFill="1" applyBorder="1"/>
    <xf numFmtId="1" fontId="8" fillId="28" borderId="0" xfId="0" applyNumberFormat="1" applyFont="1" applyFill="1" applyBorder="1"/>
    <xf numFmtId="0" fontId="2" fillId="28" borderId="0" xfId="0" applyFont="1" applyFill="1"/>
    <xf numFmtId="3" fontId="0" fillId="0" borderId="17" xfId="0" applyNumberFormat="1" applyBorder="1"/>
    <xf numFmtId="3" fontId="0" fillId="0" borderId="0" xfId="0" applyNumberFormat="1" applyBorder="1"/>
    <xf numFmtId="3" fontId="0" fillId="0" borderId="23" xfId="0" applyNumberFormat="1" applyBorder="1"/>
    <xf numFmtId="10" fontId="0" fillId="28" borderId="0" xfId="49" applyNumberFormat="1" applyFont="1" applyFill="1" applyBorder="1"/>
    <xf numFmtId="3" fontId="0" fillId="28" borderId="0" xfId="0" applyNumberFormat="1" applyFill="1" applyBorder="1"/>
    <xf numFmtId="164" fontId="0" fillId="28" borderId="0" xfId="50" applyFont="1" applyFill="1" applyBorder="1"/>
    <xf numFmtId="0" fontId="0" fillId="0" borderId="17" xfId="0" applyFill="1" applyBorder="1"/>
    <xf numFmtId="0" fontId="0" fillId="0" borderId="23" xfId="0" applyFill="1" applyBorder="1"/>
    <xf numFmtId="0" fontId="51" fillId="0" borderId="0" xfId="0" applyFont="1" applyFill="1" applyAlignment="1">
      <alignment vertical="center"/>
    </xf>
    <xf numFmtId="0" fontId="2" fillId="0" borderId="0" xfId="0" applyFont="1" applyFill="1" applyBorder="1"/>
    <xf numFmtId="0" fontId="2" fillId="0" borderId="23" xfId="0" applyFont="1" applyFill="1" applyBorder="1"/>
    <xf numFmtId="10" fontId="2" fillId="0" borderId="0" xfId="49" applyNumberFormat="1" applyFont="1" applyFill="1" applyBorder="1"/>
    <xf numFmtId="0" fontId="52" fillId="0" borderId="0" xfId="0" applyFont="1" applyAlignment="1">
      <alignment vertical="center"/>
    </xf>
    <xf numFmtId="0" fontId="52" fillId="0" borderId="0" xfId="0" applyFont="1" applyFill="1" applyAlignment="1"/>
    <xf numFmtId="0" fontId="2" fillId="0" borderId="17" xfId="0" applyFont="1" applyFill="1" applyBorder="1"/>
    <xf numFmtId="9" fontId="40" fillId="0" borderId="0" xfId="49" applyFont="1" applyBorder="1" applyAlignment="1">
      <alignment vertical="center"/>
    </xf>
    <xf numFmtId="166" fontId="40" fillId="0" borderId="0" xfId="49" applyNumberFormat="1" applyFont="1" applyBorder="1" applyAlignment="1">
      <alignment vertical="center"/>
    </xf>
    <xf numFmtId="166" fontId="40" fillId="0" borderId="23" xfId="49" applyNumberFormat="1" applyFont="1" applyBorder="1" applyAlignment="1">
      <alignment horizontal="right" vertical="center"/>
    </xf>
    <xf numFmtId="9" fontId="41" fillId="0" borderId="0" xfId="49" applyFont="1" applyBorder="1" applyAlignment="1"/>
    <xf numFmtId="166" fontId="41" fillId="0" borderId="0" xfId="49" applyNumberFormat="1" applyFont="1" applyBorder="1"/>
    <xf numFmtId="166" fontId="41" fillId="0" borderId="23" xfId="49" applyNumberFormat="1" applyFont="1" applyBorder="1" applyAlignment="1">
      <alignment horizontal="right"/>
    </xf>
    <xf numFmtId="166" fontId="44" fillId="0" borderId="0" xfId="49" applyNumberFormat="1" applyFont="1" applyBorder="1" applyAlignment="1">
      <alignment vertical="center"/>
    </xf>
    <xf numFmtId="166" fontId="44" fillId="0" borderId="23" xfId="49" applyNumberFormat="1" applyFont="1" applyBorder="1" applyAlignment="1">
      <alignment horizontal="right" vertical="center"/>
    </xf>
    <xf numFmtId="166" fontId="42" fillId="0" borderId="20" xfId="49" applyNumberFormat="1" applyFont="1" applyBorder="1" applyAlignment="1"/>
    <xf numFmtId="166" fontId="42" fillId="0" borderId="21" xfId="49" applyNumberFormat="1" applyFont="1" applyBorder="1" applyAlignment="1">
      <alignment horizontal="right"/>
    </xf>
    <xf numFmtId="166" fontId="9" fillId="0" borderId="0" xfId="49" applyNumberFormat="1" applyFont="1" applyBorder="1" applyAlignment="1"/>
    <xf numFmtId="166" fontId="9" fillId="0" borderId="0" xfId="49" applyNumberFormat="1" applyFont="1" applyBorder="1"/>
    <xf numFmtId="166" fontId="9" fillId="0" borderId="23" xfId="49" applyNumberFormat="1" applyFont="1" applyBorder="1" applyAlignment="1">
      <alignment horizontal="right"/>
    </xf>
    <xf numFmtId="166" fontId="46" fillId="0" borderId="23" xfId="49" applyNumberFormat="1" applyFont="1" applyBorder="1" applyAlignment="1">
      <alignment horizontal="right" vertical="center"/>
    </xf>
    <xf numFmtId="9" fontId="42" fillId="0" borderId="20" xfId="49" applyFont="1" applyBorder="1" applyAlignment="1"/>
    <xf numFmtId="167" fontId="41" fillId="0" borderId="23" xfId="0" applyNumberFormat="1" applyFont="1" applyBorder="1" applyAlignment="1">
      <alignment horizontal="center"/>
    </xf>
    <xf numFmtId="4" fontId="41" fillId="0" borderId="23" xfId="0" applyNumberFormat="1" applyFont="1" applyBorder="1" applyAlignment="1">
      <alignment horizontal="center"/>
    </xf>
    <xf numFmtId="165" fontId="42" fillId="0" borderId="23" xfId="0" applyNumberFormat="1" applyFont="1" applyBorder="1" applyAlignment="1">
      <alignment horizontal="center"/>
    </xf>
    <xf numFmtId="4" fontId="42" fillId="0" borderId="23" xfId="0" applyNumberFormat="1" applyFont="1" applyBorder="1" applyAlignment="1">
      <alignment horizontal="center"/>
    </xf>
    <xf numFmtId="0" fontId="3" fillId="25" borderId="0" xfId="0" applyFont="1" applyFill="1" applyBorder="1" applyAlignment="1"/>
    <xf numFmtId="0" fontId="0" fillId="25" borderId="0" xfId="0" applyFill="1" applyAlignment="1"/>
    <xf numFmtId="0" fontId="29" fillId="0" borderId="0" xfId="48" applyFont="1"/>
    <xf numFmtId="0" fontId="4" fillId="25" borderId="0" xfId="48" applyFont="1" applyFill="1"/>
    <xf numFmtId="0" fontId="5" fillId="25" borderId="0" xfId="48" applyFont="1" applyFill="1" applyAlignment="1">
      <alignment horizontal="left" vertical="center" wrapText="1"/>
    </xf>
    <xf numFmtId="0" fontId="31" fillId="25" borderId="0" xfId="48" applyFont="1" applyFill="1" applyAlignment="1"/>
    <xf numFmtId="0" fontId="31" fillId="25" borderId="0" xfId="48" applyNumberFormat="1" applyFont="1" applyFill="1" applyAlignment="1"/>
    <xf numFmtId="0" fontId="32" fillId="25" borderId="0" xfId="48" applyNumberFormat="1" applyFont="1" applyFill="1" applyAlignment="1"/>
    <xf numFmtId="0" fontId="2" fillId="0" borderId="0" xfId="48" applyAlignment="1">
      <alignment horizontal="center"/>
    </xf>
    <xf numFmtId="0" fontId="5" fillId="25" borderId="0" xfId="48" applyFont="1" applyFill="1" applyAlignment="1">
      <alignment horizontal="center" vertical="center" wrapText="1"/>
    </xf>
    <xf numFmtId="0" fontId="2" fillId="0" borderId="0" xfId="48" applyAlignment="1">
      <alignment horizontal="center" wrapText="1"/>
    </xf>
    <xf numFmtId="166" fontId="0" fillId="0" borderId="0" xfId="49" applyNumberFormat="1" applyFont="1" applyFill="1" applyAlignment="1"/>
    <xf numFmtId="9" fontId="0" fillId="0" borderId="0" xfId="49" applyFont="1" applyFill="1" applyAlignment="1"/>
    <xf numFmtId="166" fontId="0" fillId="0" borderId="0" xfId="49" applyNumberFormat="1" applyFont="1" applyFill="1" applyAlignment="1">
      <alignment vertical="center"/>
    </xf>
    <xf numFmtId="169" fontId="0" fillId="28" borderId="0" xfId="51" applyNumberFormat="1" applyFont="1" applyFill="1" applyBorder="1" applyAlignment="1">
      <alignment vertical="center"/>
    </xf>
    <xf numFmtId="169" fontId="0" fillId="28" borderId="11" xfId="51" applyNumberFormat="1" applyFont="1" applyFill="1" applyBorder="1" applyAlignment="1">
      <alignment vertical="center"/>
    </xf>
    <xf numFmtId="168" fontId="0" fillId="0" borderId="11" xfId="51" applyNumberFormat="1" applyFont="1" applyFill="1" applyBorder="1" applyAlignment="1">
      <alignment vertical="center"/>
    </xf>
    <xf numFmtId="0" fontId="33" fillId="0" borderId="0" xfId="48" applyFont="1"/>
    <xf numFmtId="0" fontId="5" fillId="25" borderId="0" xfId="48" applyFont="1" applyFill="1" applyAlignment="1">
      <alignment horizontal="right" vertical="center" wrapText="1"/>
    </xf>
    <xf numFmtId="4" fontId="2" fillId="0" borderId="0" xfId="48" applyNumberFormat="1" applyFont="1" applyFill="1" applyAlignment="1"/>
    <xf numFmtId="4" fontId="38" fillId="0" borderId="0" xfId="48" applyNumberFormat="1" applyFont="1" applyFill="1" applyAlignment="1"/>
    <xf numFmtId="169" fontId="2" fillId="0" borderId="11" xfId="51" applyNumberFormat="1" applyFont="1" applyFill="1" applyBorder="1" applyAlignment="1">
      <alignment vertical="center"/>
    </xf>
    <xf numFmtId="0" fontId="2" fillId="25" borderId="0" xfId="48" applyFill="1"/>
    <xf numFmtId="2" fontId="2" fillId="0" borderId="0" xfId="48" applyNumberFormat="1" applyFill="1" applyBorder="1" applyAlignment="1">
      <alignment horizontal="center" vertical="center"/>
    </xf>
    <xf numFmtId="1" fontId="2" fillId="0" borderId="0" xfId="48" applyNumberFormat="1"/>
    <xf numFmtId="3" fontId="2" fillId="0" borderId="0" xfId="48" applyNumberFormat="1" applyFill="1" applyBorder="1"/>
    <xf numFmtId="2" fontId="2" fillId="0" borderId="0" xfId="48" applyNumberFormat="1" applyAlignment="1">
      <alignment horizontal="center" vertical="center"/>
    </xf>
    <xf numFmtId="0" fontId="37" fillId="0" borderId="0" xfId="48" applyFont="1"/>
    <xf numFmtId="0" fontId="2" fillId="0" borderId="0" xfId="52" applyFont="1" applyFill="1"/>
    <xf numFmtId="0" fontId="2" fillId="0" borderId="0" xfId="48" applyFont="1" applyFill="1"/>
    <xf numFmtId="0" fontId="2" fillId="0" borderId="0" xfId="52" applyFill="1" applyAlignment="1">
      <alignment wrapText="1"/>
    </xf>
    <xf numFmtId="0" fontId="2" fillId="0" borderId="0" xfId="52" applyAlignment="1">
      <alignment wrapText="1"/>
    </xf>
    <xf numFmtId="0" fontId="2" fillId="0" borderId="0" xfId="52"/>
    <xf numFmtId="10" fontId="2" fillId="0" borderId="0" xfId="52" applyNumberFormat="1"/>
    <xf numFmtId="0" fontId="3" fillId="24" borderId="0" xfId="52" applyFont="1" applyFill="1" applyBorder="1" applyAlignment="1">
      <alignment wrapText="1"/>
    </xf>
    <xf numFmtId="0" fontId="4" fillId="25" borderId="0" xfId="52" applyFont="1" applyFill="1" applyAlignment="1"/>
    <xf numFmtId="0" fontId="5" fillId="25" borderId="24" xfId="52" applyFont="1" applyFill="1" applyBorder="1" applyAlignment="1">
      <alignment horizontal="center" vertical="center" wrapText="1"/>
    </xf>
    <xf numFmtId="0" fontId="5" fillId="25" borderId="25" xfId="52" applyFont="1" applyFill="1" applyBorder="1" applyAlignment="1">
      <alignment horizontal="center" vertical="center" wrapText="1"/>
    </xf>
    <xf numFmtId="0" fontId="5" fillId="25" borderId="26" xfId="52" applyFont="1" applyFill="1" applyBorder="1" applyAlignment="1">
      <alignment horizontal="center" vertical="center" wrapText="1"/>
    </xf>
    <xf numFmtId="169" fontId="0" fillId="0" borderId="27" xfId="51" applyNumberFormat="1" applyFont="1" applyBorder="1"/>
    <xf numFmtId="169" fontId="0" fillId="0" borderId="0" xfId="51" applyNumberFormat="1" applyFont="1" applyBorder="1"/>
    <xf numFmtId="166" fontId="2" fillId="28" borderId="0" xfId="52" applyNumberFormat="1" applyFill="1" applyBorder="1" applyAlignment="1">
      <alignment horizontal="center" vertical="center"/>
    </xf>
    <xf numFmtId="166" fontId="2" fillId="28" borderId="28" xfId="52" applyNumberFormat="1" applyFill="1" applyBorder="1" applyAlignment="1">
      <alignment horizontal="center" vertical="center"/>
    </xf>
    <xf numFmtId="169" fontId="0" fillId="0" borderId="0" xfId="51" applyNumberFormat="1" applyFont="1"/>
    <xf numFmtId="169" fontId="0" fillId="28" borderId="27" xfId="51" applyNumberFormat="1" applyFont="1" applyFill="1" applyBorder="1"/>
    <xf numFmtId="169" fontId="0" fillId="28" borderId="0" xfId="51" applyNumberFormat="1" applyFont="1" applyFill="1" applyBorder="1"/>
    <xf numFmtId="166" fontId="2" fillId="0" borderId="0" xfId="52" applyNumberFormat="1" applyFill="1" applyBorder="1" applyAlignment="1">
      <alignment horizontal="center" vertical="center"/>
    </xf>
    <xf numFmtId="166" fontId="2" fillId="0" borderId="28" xfId="52" applyNumberFormat="1" applyFill="1" applyBorder="1" applyAlignment="1">
      <alignment horizontal="center" vertical="center"/>
    </xf>
    <xf numFmtId="0" fontId="6" fillId="25" borderId="29" xfId="52" applyFont="1" applyFill="1" applyBorder="1" applyAlignment="1">
      <alignment horizontal="center" vertical="center" wrapText="1"/>
    </xf>
    <xf numFmtId="0" fontId="2" fillId="25" borderId="30" xfId="52" applyFill="1" applyBorder="1" applyAlignment="1">
      <alignment vertical="center" wrapText="1"/>
    </xf>
    <xf numFmtId="0" fontId="6" fillId="25" borderId="30" xfId="52" applyFont="1" applyFill="1" applyBorder="1" applyAlignment="1">
      <alignment horizontal="center" vertical="center" wrapText="1"/>
    </xf>
    <xf numFmtId="0" fontId="6" fillId="25" borderId="31" xfId="52" applyFont="1" applyFill="1" applyBorder="1" applyAlignment="1">
      <alignment horizontal="center" vertical="center" wrapText="1"/>
    </xf>
    <xf numFmtId="0" fontId="2" fillId="25" borderId="0" xfId="52" applyFill="1" applyAlignment="1">
      <alignment vertical="center" wrapText="1"/>
    </xf>
    <xf numFmtId="0" fontId="6" fillId="25" borderId="0" xfId="52" applyFont="1" applyFill="1" applyAlignment="1">
      <alignment horizontal="center" vertical="center" wrapText="1"/>
    </xf>
    <xf numFmtId="0" fontId="2" fillId="0" borderId="0" xfId="52" applyAlignment="1"/>
    <xf numFmtId="169" fontId="0" fillId="0" borderId="0" xfId="51" applyNumberFormat="1" applyFont="1" applyFill="1"/>
    <xf numFmtId="169" fontId="2" fillId="0" borderId="0" xfId="51" applyNumberFormat="1" applyFont="1"/>
    <xf numFmtId="169" fontId="0" fillId="0" borderId="0" xfId="51" applyNumberFormat="1" applyFont="1" applyBorder="1" applyAlignment="1">
      <alignment horizontal="right" vertical="center"/>
    </xf>
    <xf numFmtId="169" fontId="0" fillId="0" borderId="11" xfId="51" applyNumberFormat="1" applyFont="1" applyFill="1" applyBorder="1" applyAlignment="1">
      <alignment horizontal="right" vertical="center"/>
    </xf>
    <xf numFmtId="169" fontId="2" fillId="28" borderId="0" xfId="51" applyNumberFormat="1" applyFont="1" applyFill="1" applyBorder="1"/>
    <xf numFmtId="0" fontId="3" fillId="24" borderId="0" xfId="52" applyFont="1" applyFill="1" applyBorder="1" applyAlignment="1"/>
    <xf numFmtId="169" fontId="0" fillId="0" borderId="11" xfId="51" applyNumberFormat="1" applyFont="1" applyFill="1" applyBorder="1" applyAlignment="1">
      <alignment vertical="center"/>
    </xf>
    <xf numFmtId="166" fontId="2" fillId="28" borderId="0" xfId="52" applyNumberFormat="1" applyFont="1" applyFill="1" applyBorder="1" applyAlignment="1">
      <alignment horizontal="center" vertical="center"/>
    </xf>
    <xf numFmtId="0" fontId="37" fillId="0" borderId="0" xfId="52" applyFont="1"/>
    <xf numFmtId="0" fontId="2" fillId="0" borderId="0" xfId="52" applyFill="1"/>
    <xf numFmtId="10" fontId="2" fillId="0" borderId="0" xfId="52" applyNumberFormat="1" applyFill="1"/>
    <xf numFmtId="0" fontId="39" fillId="26" borderId="0" xfId="52" applyFont="1" applyFill="1"/>
    <xf numFmtId="0" fontId="2" fillId="0" borderId="0" xfId="52" applyFont="1"/>
    <xf numFmtId="16" fontId="2" fillId="0" borderId="0" xfId="52" applyNumberFormat="1"/>
    <xf numFmtId="0" fontId="53" fillId="0" borderId="0" xfId="52" applyFont="1"/>
    <xf numFmtId="0" fontId="49" fillId="0" borderId="0" xfId="52" applyFont="1"/>
    <xf numFmtId="0" fontId="49" fillId="0" borderId="20" xfId="52" applyFont="1" applyBorder="1"/>
    <xf numFmtId="0" fontId="53" fillId="0" borderId="22" xfId="52" applyFont="1" applyBorder="1" applyAlignment="1">
      <alignment horizontal="center"/>
    </xf>
    <xf numFmtId="0" fontId="49" fillId="0" borderId="22" xfId="52" applyFont="1" applyBorder="1"/>
    <xf numFmtId="3" fontId="49" fillId="0" borderId="22" xfId="52" applyNumberFormat="1" applyFont="1" applyBorder="1"/>
    <xf numFmtId="9" fontId="0" fillId="0" borderId="0" xfId="49" applyFont="1"/>
    <xf numFmtId="9" fontId="2" fillId="0" borderId="0" xfId="52" applyNumberFormat="1"/>
    <xf numFmtId="0" fontId="2" fillId="0" borderId="0" xfId="52" applyFont="1" applyAlignment="1">
      <alignment horizontal="right"/>
    </xf>
    <xf numFmtId="3" fontId="2" fillId="0" borderId="0" xfId="52" applyNumberFormat="1"/>
    <xf numFmtId="0" fontId="49" fillId="0" borderId="32" xfId="52" applyFont="1" applyBorder="1" applyAlignment="1">
      <alignment horizontal="left" vertical="top" wrapText="1" indent="1"/>
    </xf>
    <xf numFmtId="0" fontId="49" fillId="0" borderId="33" xfId="52" applyFont="1" applyBorder="1" applyAlignment="1">
      <alignment horizontal="center" vertical="top" wrapText="1"/>
    </xf>
    <xf numFmtId="0" fontId="49" fillId="0" borderId="34" xfId="52" applyFont="1" applyBorder="1" applyAlignment="1">
      <alignment horizontal="center" vertical="top" wrapText="1"/>
    </xf>
    <xf numFmtId="0" fontId="49" fillId="0" borderId="0" xfId="52" applyFont="1" applyAlignment="1">
      <alignment horizontal="left" vertical="top" wrapText="1" indent="1"/>
    </xf>
    <xf numFmtId="9" fontId="49" fillId="0" borderId="24" xfId="52" applyNumberFormat="1" applyFont="1" applyFill="1" applyBorder="1"/>
    <xf numFmtId="9" fontId="49" fillId="0" borderId="25" xfId="52" applyNumberFormat="1" applyFont="1" applyFill="1" applyBorder="1"/>
    <xf numFmtId="9" fontId="49" fillId="0" borderId="26" xfId="52" applyNumberFormat="1" applyFont="1" applyFill="1" applyBorder="1"/>
    <xf numFmtId="9" fontId="49" fillId="0" borderId="27" xfId="52" applyNumberFormat="1" applyFont="1" applyFill="1" applyBorder="1"/>
    <xf numFmtId="9" fontId="49" fillId="0" borderId="0" xfId="52" applyNumberFormat="1" applyFont="1" applyFill="1" applyBorder="1"/>
    <xf numFmtId="9" fontId="49" fillId="0" borderId="28" xfId="52" applyNumberFormat="1" applyFont="1" applyFill="1" applyBorder="1"/>
    <xf numFmtId="0" fontId="49" fillId="0" borderId="30" xfId="52" applyFont="1" applyBorder="1" applyAlignment="1">
      <alignment horizontal="left" vertical="top" wrapText="1" indent="1"/>
    </xf>
    <xf numFmtId="9" fontId="49" fillId="0" borderId="29" xfId="52" applyNumberFormat="1" applyFont="1" applyFill="1" applyBorder="1"/>
    <xf numFmtId="9" fontId="49" fillId="0" borderId="30" xfId="52" applyNumberFormat="1" applyFont="1" applyFill="1" applyBorder="1"/>
    <xf numFmtId="9" fontId="49" fillId="0" borderId="31" xfId="52" applyNumberFormat="1" applyFont="1" applyFill="1" applyBorder="1"/>
    <xf numFmtId="165" fontId="2" fillId="0" borderId="0" xfId="52" applyNumberFormat="1"/>
    <xf numFmtId="0" fontId="54" fillId="27" borderId="0" xfId="48" applyFont="1" applyFill="1"/>
    <xf numFmtId="3" fontId="2" fillId="0" borderId="0" xfId="48" applyNumberFormat="1" applyFill="1"/>
    <xf numFmtId="0" fontId="54" fillId="27" borderId="0" xfId="48" applyFont="1" applyFill="1" applyAlignment="1">
      <alignment horizontal="center"/>
    </xf>
    <xf numFmtId="10" fontId="2" fillId="0" borderId="0" xfId="48" applyNumberFormat="1" applyAlignment="1">
      <alignment horizontal="left"/>
    </xf>
    <xf numFmtId="10" fontId="2" fillId="0" borderId="0" xfId="48" applyNumberFormat="1" applyFill="1" applyAlignment="1">
      <alignment horizontal="left"/>
    </xf>
    <xf numFmtId="0" fontId="54" fillId="27" borderId="0" xfId="48" applyFont="1" applyFill="1" applyAlignment="1">
      <alignment horizontal="left"/>
    </xf>
    <xf numFmtId="0" fontId="54" fillId="27" borderId="0" xfId="48" applyFont="1" applyFill="1" applyAlignment="1">
      <alignment horizontal="right"/>
    </xf>
    <xf numFmtId="10" fontId="2" fillId="0" borderId="0" xfId="48" applyNumberFormat="1" applyAlignment="1">
      <alignment horizontal="right"/>
    </xf>
    <xf numFmtId="0" fontId="55" fillId="27" borderId="0" xfId="48" applyFont="1" applyFill="1"/>
    <xf numFmtId="3" fontId="8" fillId="0" borderId="0" xfId="48" applyNumberFormat="1" applyFont="1" applyFill="1"/>
    <xf numFmtId="0" fontId="54" fillId="27" borderId="0" xfId="48" applyFont="1" applyFill="1" applyAlignment="1"/>
    <xf numFmtId="10" fontId="8" fillId="0" borderId="0" xfId="48" applyNumberFormat="1" applyFont="1" applyAlignment="1">
      <alignment horizontal="left"/>
    </xf>
    <xf numFmtId="3" fontId="2" fillId="0" borderId="0" xfId="48" applyNumberFormat="1" applyFill="1" applyBorder="1" applyAlignment="1">
      <alignment horizontal="left"/>
    </xf>
    <xf numFmtId="10" fontId="2" fillId="0" borderId="0" xfId="48" applyNumberFormat="1" applyFill="1" applyBorder="1" applyAlignment="1">
      <alignment horizontal="left"/>
    </xf>
    <xf numFmtId="3" fontId="56" fillId="0" borderId="0" xfId="52" applyNumberFormat="1" applyFont="1"/>
    <xf numFmtId="10" fontId="8" fillId="0" borderId="0" xfId="48" applyNumberFormat="1" applyFont="1" applyFill="1" applyAlignment="1">
      <alignment horizontal="left"/>
    </xf>
    <xf numFmtId="3" fontId="8" fillId="0" borderId="0" xfId="48" applyNumberFormat="1" applyFont="1" applyFill="1" applyAlignment="1">
      <alignment horizontal="left"/>
    </xf>
    <xf numFmtId="0" fontId="58" fillId="29" borderId="44" xfId="52" applyFont="1" applyFill="1" applyBorder="1" applyAlignment="1">
      <alignment horizontal="center" vertical="center" wrapText="1"/>
    </xf>
    <xf numFmtId="0" fontId="58" fillId="29" borderId="47" xfId="52" applyFont="1" applyFill="1" applyBorder="1" applyAlignment="1">
      <alignment horizontal="center" vertical="center" wrapText="1"/>
    </xf>
    <xf numFmtId="0" fontId="59" fillId="29" borderId="47" xfId="52" applyFont="1" applyFill="1" applyBorder="1" applyAlignment="1">
      <alignment horizontal="center" vertical="center" wrapText="1"/>
    </xf>
    <xf numFmtId="0" fontId="59" fillId="29" borderId="48" xfId="52" applyFont="1" applyFill="1" applyBorder="1" applyAlignment="1">
      <alignment horizontal="center" vertical="center" wrapText="1"/>
    </xf>
    <xf numFmtId="0" fontId="58" fillId="29" borderId="48" xfId="52" applyFont="1" applyFill="1" applyBorder="1" applyAlignment="1">
      <alignment horizontal="center" vertical="center" wrapText="1"/>
    </xf>
    <xf numFmtId="0" fontId="60" fillId="0" borderId="51" xfId="52" applyFont="1" applyBorder="1" applyAlignment="1">
      <alignment horizontal="left" vertical="center"/>
    </xf>
    <xf numFmtId="3" fontId="60" fillId="0" borderId="52" xfId="52" applyNumberFormat="1" applyFont="1" applyBorder="1" applyAlignment="1">
      <alignment horizontal="center" vertical="center"/>
    </xf>
    <xf numFmtId="10" fontId="61" fillId="0" borderId="52" xfId="52" applyNumberFormat="1" applyFont="1" applyBorder="1" applyAlignment="1">
      <alignment horizontal="center" vertical="center"/>
    </xf>
    <xf numFmtId="10" fontId="61" fillId="0" borderId="53" xfId="52" applyNumberFormat="1" applyFont="1" applyBorder="1" applyAlignment="1">
      <alignment horizontal="center" vertical="center"/>
    </xf>
    <xf numFmtId="3" fontId="60" fillId="0" borderId="54" xfId="52" applyNumberFormat="1" applyFont="1" applyBorder="1" applyAlignment="1">
      <alignment horizontal="center" vertical="center"/>
    </xf>
    <xf numFmtId="0" fontId="60" fillId="0" borderId="54" xfId="52" applyFont="1" applyBorder="1" applyAlignment="1">
      <alignment horizontal="center" vertical="center"/>
    </xf>
    <xf numFmtId="0" fontId="60" fillId="0" borderId="55" xfId="52" applyFont="1" applyBorder="1" applyAlignment="1">
      <alignment horizontal="center" vertical="center"/>
    </xf>
    <xf numFmtId="0" fontId="60" fillId="0" borderId="56" xfId="52" applyFont="1" applyBorder="1" applyAlignment="1">
      <alignment horizontal="left" vertical="center"/>
    </xf>
    <xf numFmtId="0" fontId="60" fillId="0" borderId="57" xfId="52" applyFont="1" applyBorder="1" applyAlignment="1">
      <alignment horizontal="center" vertical="center"/>
    </xf>
    <xf numFmtId="10" fontId="62" fillId="0" borderId="57" xfId="52" applyNumberFormat="1" applyFont="1" applyBorder="1" applyAlignment="1">
      <alignment horizontal="center" vertical="center"/>
    </xf>
    <xf numFmtId="3" fontId="60" fillId="0" borderId="58" xfId="52" applyNumberFormat="1" applyFont="1" applyBorder="1" applyAlignment="1">
      <alignment horizontal="center" vertical="center"/>
    </xf>
    <xf numFmtId="0" fontId="60" fillId="0" borderId="58" xfId="52" applyFont="1" applyBorder="1" applyAlignment="1">
      <alignment horizontal="center" vertical="center"/>
    </xf>
    <xf numFmtId="0" fontId="60" fillId="0" borderId="31" xfId="52" applyFont="1" applyBorder="1" applyAlignment="1">
      <alignment horizontal="center" vertical="center"/>
    </xf>
    <xf numFmtId="0" fontId="60" fillId="0" borderId="52" xfId="52" applyFont="1" applyBorder="1" applyAlignment="1">
      <alignment horizontal="center" vertical="center"/>
    </xf>
    <xf numFmtId="10" fontId="62" fillId="0" borderId="52" xfId="52" applyNumberFormat="1" applyFont="1" applyBorder="1" applyAlignment="1">
      <alignment horizontal="center" vertical="center"/>
    </xf>
    <xf numFmtId="10" fontId="62" fillId="0" borderId="53" xfId="52" applyNumberFormat="1" applyFont="1" applyBorder="1" applyAlignment="1">
      <alignment horizontal="center" vertical="center"/>
    </xf>
    <xf numFmtId="0" fontId="60" fillId="0" borderId="63" xfId="52" applyFont="1" applyBorder="1" applyAlignment="1">
      <alignment horizontal="center" vertical="center"/>
    </xf>
    <xf numFmtId="0" fontId="60" fillId="0" borderId="81" xfId="52" applyFont="1" applyBorder="1" applyAlignment="1">
      <alignment horizontal="center" vertical="center"/>
    </xf>
    <xf numFmtId="0" fontId="60" fillId="0" borderId="82" xfId="52" applyFont="1" applyBorder="1" applyAlignment="1">
      <alignment horizontal="center" vertical="center"/>
    </xf>
    <xf numFmtId="0" fontId="60" fillId="0" borderId="53" xfId="52" applyFont="1" applyBorder="1" applyAlignment="1">
      <alignment horizontal="center" vertical="center"/>
    </xf>
    <xf numFmtId="0" fontId="59" fillId="29" borderId="48" xfId="52" applyFont="1" applyFill="1" applyBorder="1" applyAlignment="1">
      <alignment horizontal="center" vertical="center"/>
    </xf>
    <xf numFmtId="0" fontId="59" fillId="29" borderId="88" xfId="52" applyFont="1" applyFill="1" applyBorder="1" applyAlignment="1">
      <alignment horizontal="center" vertical="center" wrapText="1"/>
    </xf>
    <xf numFmtId="0" fontId="60" fillId="0" borderId="89" xfId="52" applyFont="1" applyBorder="1" applyAlignment="1">
      <alignment horizontal="left" vertical="center"/>
    </xf>
    <xf numFmtId="10" fontId="62" fillId="0" borderId="88" xfId="52" applyNumberFormat="1" applyFont="1" applyBorder="1" applyAlignment="1">
      <alignment horizontal="center" vertical="center"/>
    </xf>
    <xf numFmtId="10" fontId="61" fillId="0" borderId="88" xfId="52" applyNumberFormat="1" applyFont="1" applyBorder="1" applyAlignment="1">
      <alignment horizontal="center" vertical="center"/>
    </xf>
    <xf numFmtId="0" fontId="62" fillId="0" borderId="53" xfId="52" applyFont="1" applyBorder="1" applyAlignment="1">
      <alignment horizontal="center" vertical="center"/>
    </xf>
    <xf numFmtId="0" fontId="57" fillId="29" borderId="48" xfId="52" applyFont="1" applyFill="1" applyBorder="1" applyAlignment="1">
      <alignment horizontal="center" vertical="center" wrapText="1"/>
    </xf>
    <xf numFmtId="0" fontId="57" fillId="29" borderId="94" xfId="52" applyFont="1" applyFill="1" applyBorder="1" applyAlignment="1">
      <alignment horizontal="center" vertical="center" wrapText="1"/>
    </xf>
    <xf numFmtId="0" fontId="60" fillId="0" borderId="88" xfId="52" applyFont="1" applyBorder="1" applyAlignment="1">
      <alignment horizontal="center" vertical="center" wrapText="1"/>
    </xf>
    <xf numFmtId="0" fontId="63" fillId="0" borderId="88" xfId="52" applyFont="1" applyBorder="1" applyAlignment="1">
      <alignment horizontal="center" vertical="center" wrapText="1"/>
    </xf>
    <xf numFmtId="0" fontId="2" fillId="0" borderId="88" xfId="52" applyBorder="1" applyAlignment="1">
      <alignment horizontal="center" vertical="center" wrapText="1"/>
    </xf>
    <xf numFmtId="0" fontId="2" fillId="0" borderId="53" xfId="52" applyBorder="1" applyAlignment="1">
      <alignment horizontal="center" vertical="center" wrapText="1"/>
    </xf>
    <xf numFmtId="0" fontId="2" fillId="30" borderId="53" xfId="52" applyFill="1" applyBorder="1" applyAlignment="1">
      <alignment horizontal="center" vertical="center" wrapText="1"/>
    </xf>
    <xf numFmtId="0" fontId="2" fillId="30" borderId="88" xfId="52" applyFill="1" applyBorder="1" applyAlignment="1">
      <alignment horizontal="center" vertical="center" wrapText="1"/>
    </xf>
    <xf numFmtId="0" fontId="60" fillId="30" borderId="88" xfId="52" applyFont="1" applyFill="1" applyBorder="1" applyAlignment="1">
      <alignment horizontal="center" vertical="center" wrapText="1"/>
    </xf>
    <xf numFmtId="0" fontId="60" fillId="30" borderId="53" xfId="52" applyFont="1" applyFill="1" applyBorder="1" applyAlignment="1">
      <alignment horizontal="center" vertical="center" wrapText="1"/>
    </xf>
    <xf numFmtId="0" fontId="5" fillId="25" borderId="0" xfId="52" applyFont="1" applyFill="1" applyAlignment="1">
      <alignment horizontal="center" vertical="center" wrapText="1"/>
    </xf>
    <xf numFmtId="0" fontId="45" fillId="0" borderId="0" xfId="34" applyFont="1" applyBorder="1" applyAlignment="1" applyProtection="1">
      <alignment wrapText="1"/>
    </xf>
    <xf numFmtId="10" fontId="2" fillId="26" borderId="0" xfId="48" applyNumberFormat="1" applyFill="1" applyAlignment="1">
      <alignment horizontal="left"/>
    </xf>
    <xf numFmtId="10" fontId="8" fillId="26" borderId="0" xfId="48" applyNumberFormat="1" applyFont="1" applyFill="1" applyAlignment="1">
      <alignment horizontal="left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0" xfId="50" applyNumberFormat="1" applyFont="1" applyFill="1" applyBorder="1" applyAlignment="1">
      <alignment horizontal="center" vertical="center"/>
    </xf>
    <xf numFmtId="0" fontId="41" fillId="0" borderId="13" xfId="0" applyFont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41" fillId="0" borderId="13" xfId="0" applyFont="1" applyBorder="1" applyAlignment="1">
      <alignment horizontal="center"/>
    </xf>
    <xf numFmtId="0" fontId="2" fillId="28" borderId="0" xfId="0" applyFont="1" applyFill="1" applyAlignment="1">
      <alignment horizontal="center" wrapText="1"/>
    </xf>
    <xf numFmtId="0" fontId="3" fillId="25" borderId="0" xfId="0" applyFont="1" applyFill="1" applyBorder="1" applyAlignment="1">
      <alignment wrapText="1"/>
    </xf>
    <xf numFmtId="0" fontId="0" fillId="25" borderId="0" xfId="0" applyFill="1" applyAlignment="1">
      <alignment wrapText="1"/>
    </xf>
    <xf numFmtId="0" fontId="3" fillId="24" borderId="0" xfId="0" applyFont="1" applyFill="1" applyBorder="1" applyAlignment="1">
      <alignment horizontal="left" wrapText="1"/>
    </xf>
    <xf numFmtId="0" fontId="3" fillId="24" borderId="0" xfId="0" applyFont="1" applyFill="1" applyBorder="1" applyAlignment="1">
      <alignment horizontal="center" wrapText="1"/>
    </xf>
    <xf numFmtId="0" fontId="0" fillId="25" borderId="0" xfId="0" applyFill="1" applyBorder="1" applyAlignment="1">
      <alignment wrapText="1"/>
    </xf>
    <xf numFmtId="0" fontId="3" fillId="25" borderId="0" xfId="48" applyFont="1" applyFill="1" applyBorder="1" applyAlignment="1">
      <alignment wrapText="1"/>
    </xf>
    <xf numFmtId="0" fontId="2" fillId="25" borderId="0" xfId="48" applyFill="1" applyAlignment="1">
      <alignment wrapText="1"/>
    </xf>
    <xf numFmtId="0" fontId="3" fillId="24" borderId="0" xfId="48" applyFont="1" applyFill="1" applyBorder="1" applyAlignment="1">
      <alignment horizontal="left" wrapText="1"/>
    </xf>
    <xf numFmtId="0" fontId="3" fillId="25" borderId="0" xfId="52" applyFont="1" applyFill="1" applyBorder="1" applyAlignment="1">
      <alignment vertical="center" wrapText="1"/>
    </xf>
    <xf numFmtId="0" fontId="3" fillId="25" borderId="0" xfId="52" applyFont="1" applyFill="1" applyBorder="1" applyAlignment="1">
      <alignment wrapText="1"/>
    </xf>
    <xf numFmtId="0" fontId="2" fillId="25" borderId="0" xfId="52" applyFill="1" applyAlignment="1">
      <alignment wrapText="1"/>
    </xf>
    <xf numFmtId="0" fontId="3" fillId="24" borderId="0" xfId="52" applyFont="1" applyFill="1" applyBorder="1" applyAlignment="1">
      <alignment horizontal="center" wrapText="1"/>
    </xf>
    <xf numFmtId="0" fontId="5" fillId="25" borderId="0" xfId="52" applyFont="1" applyFill="1" applyAlignment="1">
      <alignment horizontal="center" vertical="center" wrapText="1"/>
    </xf>
    <xf numFmtId="169" fontId="0" fillId="0" borderId="27" xfId="51" applyNumberFormat="1" applyFont="1" applyBorder="1" applyAlignment="1">
      <alignment horizontal="center" vertical="center"/>
    </xf>
    <xf numFmtId="169" fontId="0" fillId="0" borderId="0" xfId="51" applyNumberFormat="1" applyFont="1" applyBorder="1" applyAlignment="1">
      <alignment horizontal="center" vertical="center"/>
    </xf>
    <xf numFmtId="0" fontId="54" fillId="27" borderId="0" xfId="48" applyFont="1" applyFill="1" applyAlignment="1">
      <alignment horizontal="center"/>
    </xf>
    <xf numFmtId="10" fontId="62" fillId="0" borderId="62" xfId="52" applyNumberFormat="1" applyFont="1" applyBorder="1" applyAlignment="1">
      <alignment horizontal="center" vertical="center"/>
    </xf>
    <xf numFmtId="10" fontId="62" fillId="0" borderId="68" xfId="52" applyNumberFormat="1" applyFont="1" applyBorder="1" applyAlignment="1">
      <alignment horizontal="center" vertical="center"/>
    </xf>
    <xf numFmtId="0" fontId="57" fillId="29" borderId="35" xfId="52" applyFont="1" applyFill="1" applyBorder="1" applyAlignment="1">
      <alignment horizontal="center" vertical="center"/>
    </xf>
    <xf numFmtId="0" fontId="57" fillId="29" borderId="39" xfId="52" applyFont="1" applyFill="1" applyBorder="1" applyAlignment="1">
      <alignment horizontal="center" vertical="center"/>
    </xf>
    <xf numFmtId="0" fontId="57" fillId="29" borderId="46" xfId="52" applyFont="1" applyFill="1" applyBorder="1" applyAlignment="1">
      <alignment horizontal="center" vertical="center"/>
    </xf>
    <xf numFmtId="0" fontId="57" fillId="29" borderId="36" xfId="52" applyFont="1" applyFill="1" applyBorder="1" applyAlignment="1">
      <alignment horizontal="center" vertical="center"/>
    </xf>
    <xf numFmtId="0" fontId="57" fillId="29" borderId="37" xfId="52" applyFont="1" applyFill="1" applyBorder="1" applyAlignment="1">
      <alignment horizontal="center" vertical="center"/>
    </xf>
    <xf numFmtId="0" fontId="57" fillId="29" borderId="38" xfId="52" applyFont="1" applyFill="1" applyBorder="1" applyAlignment="1">
      <alignment horizontal="center" vertical="center"/>
    </xf>
    <xf numFmtId="0" fontId="58" fillId="29" borderId="40" xfId="52" applyFont="1" applyFill="1" applyBorder="1" applyAlignment="1">
      <alignment horizontal="center" vertical="center" wrapText="1"/>
    </xf>
    <xf numFmtId="0" fontId="58" fillId="29" borderId="41" xfId="52" applyFont="1" applyFill="1" applyBorder="1" applyAlignment="1">
      <alignment horizontal="center" vertical="center" wrapText="1"/>
    </xf>
    <xf numFmtId="0" fontId="58" fillId="29" borderId="42" xfId="52" applyFont="1" applyFill="1" applyBorder="1" applyAlignment="1">
      <alignment horizontal="center" vertical="center" wrapText="1"/>
    </xf>
    <xf numFmtId="0" fontId="58" fillId="29" borderId="43" xfId="52" applyFont="1" applyFill="1" applyBorder="1" applyAlignment="1">
      <alignment horizontal="center" vertical="center" wrapText="1"/>
    </xf>
    <xf numFmtId="0" fontId="58" fillId="29" borderId="49" xfId="52" applyFont="1" applyFill="1" applyBorder="1" applyAlignment="1">
      <alignment horizontal="center" vertical="center" wrapText="1"/>
    </xf>
    <xf numFmtId="0" fontId="58" fillId="29" borderId="45" xfId="52" applyFont="1" applyFill="1" applyBorder="1" applyAlignment="1">
      <alignment horizontal="center" vertical="center" wrapText="1"/>
    </xf>
    <xf numFmtId="0" fontId="58" fillId="29" borderId="50" xfId="52" applyFont="1" applyFill="1" applyBorder="1" applyAlignment="1">
      <alignment horizontal="center" vertical="center" wrapText="1"/>
    </xf>
    <xf numFmtId="0" fontId="60" fillId="0" borderId="59" xfId="52" applyFont="1" applyBorder="1" applyAlignment="1">
      <alignment horizontal="left" vertical="center"/>
    </xf>
    <xf numFmtId="0" fontId="60" fillId="0" borderId="51" xfId="52" applyFont="1" applyBorder="1" applyAlignment="1">
      <alignment horizontal="left" vertical="center"/>
    </xf>
    <xf numFmtId="3" fontId="60" fillId="0" borderId="60" xfId="52" applyNumberFormat="1" applyFont="1" applyBorder="1" applyAlignment="1">
      <alignment horizontal="center" vertical="center"/>
    </xf>
    <xf numFmtId="3" fontId="60" fillId="0" borderId="66" xfId="52" applyNumberFormat="1" applyFont="1" applyBorder="1" applyAlignment="1">
      <alignment horizontal="center" vertical="center"/>
    </xf>
    <xf numFmtId="3" fontId="60" fillId="0" borderId="61" xfId="52" applyNumberFormat="1" applyFont="1" applyBorder="1" applyAlignment="1">
      <alignment horizontal="center" vertical="center"/>
    </xf>
    <xf numFmtId="3" fontId="60" fillId="0" borderId="67" xfId="52" applyNumberFormat="1" applyFont="1" applyBorder="1" applyAlignment="1">
      <alignment horizontal="center" vertical="center"/>
    </xf>
    <xf numFmtId="10" fontId="62" fillId="0" borderId="61" xfId="52" applyNumberFormat="1" applyFont="1" applyBorder="1" applyAlignment="1">
      <alignment horizontal="center" vertical="center"/>
    </xf>
    <xf numFmtId="10" fontId="62" fillId="0" borderId="67" xfId="52" applyNumberFormat="1" applyFont="1" applyBorder="1" applyAlignment="1">
      <alignment horizontal="center" vertical="center"/>
    </xf>
    <xf numFmtId="0" fontId="60" fillId="0" borderId="71" xfId="52" applyFont="1" applyBorder="1" applyAlignment="1">
      <alignment horizontal="left" vertical="center"/>
    </xf>
    <xf numFmtId="3" fontId="60" fillId="0" borderId="72" xfId="52" applyNumberFormat="1" applyFont="1" applyBorder="1" applyAlignment="1">
      <alignment horizontal="center" vertical="center"/>
    </xf>
    <xf numFmtId="3" fontId="60" fillId="0" borderId="73" xfId="52" applyNumberFormat="1" applyFont="1" applyBorder="1" applyAlignment="1">
      <alignment horizontal="center" vertical="center"/>
    </xf>
    <xf numFmtId="10" fontId="62" fillId="0" borderId="73" xfId="52" applyNumberFormat="1" applyFont="1" applyBorder="1" applyAlignment="1">
      <alignment horizontal="center" vertical="center"/>
    </xf>
    <xf numFmtId="0" fontId="60" fillId="0" borderId="64" xfId="52" applyFont="1" applyBorder="1" applyAlignment="1">
      <alignment horizontal="center" vertical="center"/>
    </xf>
    <xf numFmtId="0" fontId="60" fillId="0" borderId="75" xfId="52" applyFont="1" applyBorder="1" applyAlignment="1">
      <alignment horizontal="center" vertical="center"/>
    </xf>
    <xf numFmtId="0" fontId="60" fillId="0" borderId="69" xfId="52" applyFont="1" applyBorder="1" applyAlignment="1">
      <alignment horizontal="center" vertical="center"/>
    </xf>
    <xf numFmtId="0" fontId="60" fillId="0" borderId="65" xfId="52" applyFont="1" applyBorder="1" applyAlignment="1">
      <alignment horizontal="center" vertical="center"/>
    </xf>
    <xf numFmtId="0" fontId="60" fillId="0" borderId="76" xfId="52" applyFont="1" applyBorder="1" applyAlignment="1">
      <alignment horizontal="center" vertical="center"/>
    </xf>
    <xf numFmtId="0" fontId="60" fillId="0" borderId="70" xfId="52" applyFont="1" applyBorder="1" applyAlignment="1">
      <alignment horizontal="center" vertical="center"/>
    </xf>
    <xf numFmtId="3" fontId="60" fillId="0" borderId="64" xfId="52" applyNumberFormat="1" applyFont="1" applyBorder="1" applyAlignment="1">
      <alignment horizontal="center" vertical="center"/>
    </xf>
    <xf numFmtId="3" fontId="60" fillId="0" borderId="69" xfId="52" applyNumberFormat="1" applyFont="1" applyBorder="1" applyAlignment="1">
      <alignment horizontal="center" vertical="center"/>
    </xf>
    <xf numFmtId="10" fontId="62" fillId="0" borderId="74" xfId="52" applyNumberFormat="1" applyFont="1" applyBorder="1" applyAlignment="1">
      <alignment horizontal="center" vertical="center"/>
    </xf>
    <xf numFmtId="3" fontId="60" fillId="0" borderId="75" xfId="52" applyNumberFormat="1" applyFont="1" applyBorder="1" applyAlignment="1">
      <alignment horizontal="center" vertical="center"/>
    </xf>
    <xf numFmtId="10" fontId="61" fillId="0" borderId="61" xfId="52" applyNumberFormat="1" applyFont="1" applyBorder="1" applyAlignment="1">
      <alignment horizontal="center" vertical="center"/>
    </xf>
    <xf numFmtId="10" fontId="61" fillId="0" borderId="67" xfId="52" applyNumberFormat="1" applyFont="1" applyBorder="1" applyAlignment="1">
      <alignment horizontal="center" vertical="center"/>
    </xf>
    <xf numFmtId="3" fontId="60" fillId="0" borderId="77" xfId="52" applyNumberFormat="1" applyFont="1" applyBorder="1" applyAlignment="1">
      <alignment horizontal="center" vertical="center"/>
    </xf>
    <xf numFmtId="3" fontId="60" fillId="0" borderId="79" xfId="52" applyNumberFormat="1" applyFont="1" applyBorder="1" applyAlignment="1">
      <alignment horizontal="center" vertical="center"/>
    </xf>
    <xf numFmtId="0" fontId="60" fillId="0" borderId="78" xfId="52" applyFont="1" applyBorder="1" applyAlignment="1">
      <alignment horizontal="center" vertical="center"/>
    </xf>
    <xf numFmtId="0" fontId="60" fillId="0" borderId="80" xfId="52" applyFont="1" applyBorder="1" applyAlignment="1">
      <alignment horizontal="center" vertical="center"/>
    </xf>
    <xf numFmtId="10" fontId="61" fillId="0" borderId="62" xfId="52" applyNumberFormat="1" applyFont="1" applyBorder="1" applyAlignment="1">
      <alignment horizontal="center" vertical="center"/>
    </xf>
    <xf numFmtId="10" fontId="61" fillId="0" borderId="68" xfId="52" applyNumberFormat="1" applyFont="1" applyBorder="1" applyAlignment="1">
      <alignment horizontal="center" vertical="center"/>
    </xf>
    <xf numFmtId="0" fontId="57" fillId="29" borderId="87" xfId="52" applyFont="1" applyFill="1" applyBorder="1" applyAlignment="1">
      <alignment horizontal="center" vertical="center"/>
    </xf>
    <xf numFmtId="0" fontId="57" fillId="29" borderId="83" xfId="52" applyFont="1" applyFill="1" applyBorder="1" applyAlignment="1">
      <alignment horizontal="center" vertical="center"/>
    </xf>
    <xf numFmtId="0" fontId="57" fillId="29" borderId="84" xfId="52" applyFont="1" applyFill="1" applyBorder="1" applyAlignment="1">
      <alignment horizontal="center" vertical="center"/>
    </xf>
    <xf numFmtId="0" fontId="57" fillId="29" borderId="85" xfId="52" applyFont="1" applyFill="1" applyBorder="1" applyAlignment="1">
      <alignment horizontal="center" vertical="center"/>
    </xf>
    <xf numFmtId="0" fontId="58" fillId="29" borderId="86" xfId="52" applyFont="1" applyFill="1" applyBorder="1" applyAlignment="1">
      <alignment horizontal="center" vertical="center" wrapText="1"/>
    </xf>
    <xf numFmtId="0" fontId="57" fillId="29" borderId="36" xfId="52" applyFont="1" applyFill="1" applyBorder="1" applyAlignment="1">
      <alignment horizontal="center" vertical="center" wrapText="1"/>
    </xf>
    <xf numFmtId="0" fontId="57" fillId="29" borderId="37" xfId="52" applyFont="1" applyFill="1" applyBorder="1" applyAlignment="1">
      <alignment horizontal="center" vertical="center" wrapText="1"/>
    </xf>
    <xf numFmtId="0" fontId="57" fillId="29" borderId="90" xfId="52" applyFont="1" applyFill="1" applyBorder="1" applyAlignment="1">
      <alignment horizontal="center" vertical="center" wrapText="1"/>
    </xf>
    <xf numFmtId="0" fontId="57" fillId="29" borderId="43" xfId="52" applyFont="1" applyFill="1" applyBorder="1" applyAlignment="1">
      <alignment horizontal="center" vertical="center" wrapText="1"/>
    </xf>
    <xf numFmtId="0" fontId="57" fillId="29" borderId="49" xfId="52" applyFont="1" applyFill="1" applyBorder="1" applyAlignment="1">
      <alignment horizontal="center" vertical="center" wrapText="1"/>
    </xf>
    <xf numFmtId="0" fontId="57" fillId="29" borderId="91" xfId="52" applyFont="1" applyFill="1" applyBorder="1" applyAlignment="1">
      <alignment horizontal="center" vertical="center" wrapText="1"/>
    </xf>
    <xf numFmtId="0" fontId="57" fillId="29" borderId="92" xfId="52" applyFont="1" applyFill="1" applyBorder="1" applyAlignment="1">
      <alignment horizontal="center" vertical="center" wrapText="1"/>
    </xf>
    <xf numFmtId="0" fontId="57" fillId="29" borderId="93" xfId="52" applyFont="1" applyFill="1" applyBorder="1" applyAlignment="1">
      <alignment horizontal="center" vertical="center" wrapText="1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JPM" xfId="36"/>
    <cellStyle name="Linked Cell" xfId="37" builtinId="24" customBuiltin="1"/>
    <cellStyle name="Neutral" xfId="38" builtinId="28" customBuiltin="1"/>
    <cellStyle name="Normal" xfId="0" builtinId="0"/>
    <cellStyle name="Normal 2" xfId="45"/>
    <cellStyle name="Normal 2 2" xfId="52"/>
    <cellStyle name="Normal 3" xfId="46"/>
    <cellStyle name="Normal 4" xfId="48"/>
    <cellStyle name="Note" xfId="39" builtinId="10" customBuiltin="1"/>
    <cellStyle name="Output" xfId="40" builtinId="21" customBuiltin="1"/>
    <cellStyle name="Percentagem 2" xfId="49"/>
    <cellStyle name="Standaard_2008 Nederlands" xfId="41"/>
    <cellStyle name="Standard 2" xfId="47"/>
    <cellStyle name="Title" xfId="42" builtinId="15" customBuiltin="1"/>
    <cellStyle name="Total" xfId="43" builtinId="25" customBuiltin="1"/>
    <cellStyle name="Vírgula 2" xfId="50"/>
    <cellStyle name="Vírgula 3" xfId="51"/>
    <cellStyle name="Warning Text" xfId="44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D97BA"/>
      <rgbColor rgb="00F0F0FA"/>
      <rgbColor rgb="00FFFF00"/>
      <rgbColor rgb="00FF00FF"/>
      <rgbColor rgb="002D0F99"/>
      <rgbColor rgb="00800000"/>
      <rgbColor rgb="00993366"/>
      <rgbColor rgb="00E2E2F6"/>
      <rgbColor rgb="00FDF9F9"/>
      <rgbColor rgb="00666699"/>
      <rgbColor rgb="0012073F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333399"/>
      <rgbColor rgb="003813BF"/>
      <rgbColor rgb="00EBC3D7"/>
      <rgbColor rgb="00FFFF99"/>
      <rgbColor rgb="003D3DB9"/>
      <rgbColor rgb="00FF99CC"/>
      <rgbColor rgb="00C0C0EA"/>
      <rgbColor rgb="00FFCC99"/>
      <rgbColor rgb="00FFFFFF"/>
      <rgbColor rgb="00200B71"/>
      <rgbColor rgb="0099CC00"/>
      <rgbColor rgb="00FFCC00"/>
      <rgbColor rgb="00FF9900"/>
      <rgbColor rgb="00EE8E00"/>
      <rgbColor rgb="002A2A7E"/>
      <rgbColor rgb="00969696"/>
      <rgbColor rgb="00050212"/>
      <rgbColor rgb="00CB6397"/>
      <rgbColor rgb="00361224"/>
      <rgbColor rgb="00F5E9EA"/>
      <rgbColor rgb="00993300"/>
      <rgbColor rgb="008E8EDA"/>
      <rgbColor rgb="0015153F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267498151303997"/>
          <c:y val="0.10320436507936509"/>
          <c:w val="0.84911353001251422"/>
          <c:h val="0.72764325396825391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4.1-4.6_4.9.4.12'!$I$3</c:f>
              <c:strCache>
                <c:ptCount val="1"/>
                <c:pt idx="0">
                  <c:v>Vlaamse havens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4.1-4.6_4.9.4.12'!$I$16:$I$44</c:f>
              <c:numCache>
                <c:formatCode>0.00%</c:formatCode>
                <c:ptCount val="29"/>
                <c:pt idx="0">
                  <c:v>7.8138708292160349E-3</c:v>
                </c:pt>
                <c:pt idx="1">
                  <c:v>9.59647901766204E-3</c:v>
                </c:pt>
                <c:pt idx="2">
                  <c:v>2.0266764212290567E-2</c:v>
                </c:pt>
                <c:pt idx="3">
                  <c:v>3.5488030185822528E-2</c:v>
                </c:pt>
                <c:pt idx="4">
                  <c:v>-2.4075062319230085E-2</c:v>
                </c:pt>
                <c:pt idx="5">
                  <c:v>7.3892406262730886E-2</c:v>
                </c:pt>
                <c:pt idx="6">
                  <c:v>-3.1542315285675811E-2</c:v>
                </c:pt>
                <c:pt idx="7">
                  <c:v>-7.1207819601359079E-2</c:v>
                </c:pt>
                <c:pt idx="8">
                  <c:v>-0.15743154081401009</c:v>
                </c:pt>
                <c:pt idx="9">
                  <c:v>6.6641255064019828E-2</c:v>
                </c:pt>
                <c:pt idx="10">
                  <c:v>2.413333710075358E-2</c:v>
                </c:pt>
                <c:pt idx="11">
                  <c:v>4.1770691452052269E-2</c:v>
                </c:pt>
                <c:pt idx="12">
                  <c:v>1.0507892527619115E-2</c:v>
                </c:pt>
                <c:pt idx="13">
                  <c:v>8.6086514287421839E-2</c:v>
                </c:pt>
                <c:pt idx="14">
                  <c:v>-1.5634353052299529E-2</c:v>
                </c:pt>
                <c:pt idx="15">
                  <c:v>1.9314414448814387E-2</c:v>
                </c:pt>
                <c:pt idx="16">
                  <c:v>1.6813460910019371E-2</c:v>
                </c:pt>
                <c:pt idx="17">
                  <c:v>1.4858646021234809E-2</c:v>
                </c:pt>
                <c:pt idx="18">
                  <c:v>-6.3265849046600958E-2</c:v>
                </c:pt>
                <c:pt idx="19">
                  <c:v>-1.0182980806126979E-2</c:v>
                </c:pt>
                <c:pt idx="20">
                  <c:v>1.3554605628724958E-2</c:v>
                </c:pt>
                <c:pt idx="21">
                  <c:v>2.6418297675818429E-2</c:v>
                </c:pt>
                <c:pt idx="22">
                  <c:v>-4.4606461731514821E-2</c:v>
                </c:pt>
                <c:pt idx="23">
                  <c:v>-1.4355156750430292E-2</c:v>
                </c:pt>
                <c:pt idx="24">
                  <c:v>2.4960308696549825E-2</c:v>
                </c:pt>
                <c:pt idx="25">
                  <c:v>3.7060473718127658E-2</c:v>
                </c:pt>
                <c:pt idx="26">
                  <c:v>-1.8512174693363977E-2</c:v>
                </c:pt>
                <c:pt idx="27">
                  <c:v>6.8542334440825263E-3</c:v>
                </c:pt>
                <c:pt idx="28">
                  <c:v>1.6758539739759135E-3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40"/>
        <c:axId val="142264192"/>
      </c:lineChart>
      <c:dateAx>
        <c:axId val="137277440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142264192"/>
        <c:crosses val="autoZero"/>
        <c:auto val="0"/>
        <c:lblOffset val="100"/>
        <c:baseTimeUnit val="months"/>
        <c:majorTimeUnit val="months"/>
        <c:minorUnit val="3"/>
        <c:minorTimeUnit val="months"/>
      </c:dateAx>
      <c:valAx>
        <c:axId val="142264192"/>
        <c:scaling>
          <c:orientation val="minMax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nl-BE"/>
                  <a:t>procentuele verandering</a:t>
                </a:r>
              </a:p>
            </c:rich>
          </c:tx>
          <c:layout>
            <c:manualLayout>
              <c:xMode val="edge"/>
              <c:yMode val="edge"/>
              <c:x val="8.6805702727767546E-3"/>
              <c:y val="0.19174096533049159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37277440"/>
        <c:crosses val="autoZero"/>
        <c:crossBetween val="between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2.9556824507867233E-3"/>
          <c:y val="8.5938468479270398E-3"/>
          <c:w val="0.99329171151325668"/>
          <c:h val="0.13154007936507936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 alignWithMargins="0"/>
    <c:pageMargins b="1" l="0.75000000000000211" r="0.75000000000000211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939490740740741"/>
          <c:y val="0.10320436507936509"/>
          <c:w val="0.85104814814814822"/>
          <c:h val="0.72764325396825391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4.1-4.6_4.9.4.12'!$BE$3</c:f>
              <c:strCache>
                <c:ptCount val="1"/>
                <c:pt idx="0">
                  <c:v>Antwerpen TEU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4.1-4.6_4.9.4.12'!$BE$16:$BE$44</c:f>
              <c:numCache>
                <c:formatCode>0.00%</c:formatCode>
                <c:ptCount val="29"/>
                <c:pt idx="0">
                  <c:v>6.1766662009672436E-3</c:v>
                </c:pt>
                <c:pt idx="1">
                  <c:v>-4.4120331345790222E-2</c:v>
                </c:pt>
                <c:pt idx="2">
                  <c:v>9.3675417410964135E-2</c:v>
                </c:pt>
                <c:pt idx="3">
                  <c:v>-7.5772330548601025E-2</c:v>
                </c:pt>
                <c:pt idx="4">
                  <c:v>-0.10212709128861826</c:v>
                </c:pt>
                <c:pt idx="5">
                  <c:v>-5.0567441963590774E-2</c:v>
                </c:pt>
                <c:pt idx="6">
                  <c:v>3.4344595600505588E-2</c:v>
                </c:pt>
                <c:pt idx="7">
                  <c:v>-1.4889390245250436E-3</c:v>
                </c:pt>
                <c:pt idx="8">
                  <c:v>-0.29570458512043979</c:v>
                </c:pt>
                <c:pt idx="9">
                  <c:v>-0.17658533485830474</c:v>
                </c:pt>
                <c:pt idx="10">
                  <c:v>-7.7674721416819406E-3</c:v>
                </c:pt>
                <c:pt idx="11">
                  <c:v>4.8155882812826178E-2</c:v>
                </c:pt>
                <c:pt idx="12">
                  <c:v>1.9740197460552018E-2</c:v>
                </c:pt>
                <c:pt idx="13">
                  <c:v>0.10905871986084895</c:v>
                </c:pt>
                <c:pt idx="14">
                  <c:v>-4.7136714773670565E-3</c:v>
                </c:pt>
                <c:pt idx="15">
                  <c:v>-5.2773164519897185E-2</c:v>
                </c:pt>
                <c:pt idx="16">
                  <c:v>7.6910060506614711E-2</c:v>
                </c:pt>
                <c:pt idx="17">
                  <c:v>0.2107601829222254</c:v>
                </c:pt>
                <c:pt idx="18">
                  <c:v>-7.6446709890035186E-2</c:v>
                </c:pt>
                <c:pt idx="19">
                  <c:v>-9.9450089877456418E-2</c:v>
                </c:pt>
                <c:pt idx="20">
                  <c:v>-0.14417916285158555</c:v>
                </c:pt>
                <c:pt idx="21">
                  <c:v>0.1289139547567312</c:v>
                </c:pt>
                <c:pt idx="22">
                  <c:v>-1.7391064204205612E-2</c:v>
                </c:pt>
                <c:pt idx="23">
                  <c:v>-3.6337659177375733E-2</c:v>
                </c:pt>
                <c:pt idx="24">
                  <c:v>-2.3433225607095313E-2</c:v>
                </c:pt>
                <c:pt idx="25">
                  <c:v>2.5551140083863718E-2</c:v>
                </c:pt>
                <c:pt idx="26">
                  <c:v>-0.14118524804143859</c:v>
                </c:pt>
                <c:pt idx="27">
                  <c:v>3.7338061593573071E-2</c:v>
                </c:pt>
                <c:pt idx="28">
                  <c:v>-5.5022897933310489E-3</c:v>
                </c:pt>
              </c:numCache>
            </c:numRef>
          </c:val>
          <c:smooth val="1"/>
        </c:ser>
        <c:ser>
          <c:idx val="0"/>
          <c:order val="1"/>
          <c:tx>
            <c:strRef>
              <c:f>'Fig. 4.1-4.6_4.9.4.12'!$BF$3</c:f>
              <c:strCache>
                <c:ptCount val="1"/>
                <c:pt idx="0">
                  <c:v>Zeebrugge TEU</c:v>
                </c:pt>
              </c:strCache>
            </c:strRef>
          </c:tx>
          <c:spPr>
            <a:ln w="31750">
              <a:solidFill>
                <a:srgbClr val="F79646">
                  <a:lumMod val="75000"/>
                </a:srgbClr>
              </a:solidFill>
            </a:ln>
          </c:spPr>
          <c:marker>
            <c:symbol val="circle"/>
            <c:size val="5"/>
            <c:spPr>
              <a:solidFill>
                <a:srgbClr val="F79646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4.1-4.6_4.9.4.12'!$BF$16:$BF$44</c:f>
              <c:numCache>
                <c:formatCode>0.00%</c:formatCode>
                <c:ptCount val="29"/>
                <c:pt idx="0">
                  <c:v>5.4036878160017197E-2</c:v>
                </c:pt>
                <c:pt idx="1">
                  <c:v>1.981681636416836E-2</c:v>
                </c:pt>
                <c:pt idx="2">
                  <c:v>2.6934914535116244E-2</c:v>
                </c:pt>
                <c:pt idx="3">
                  <c:v>-0.18336635172203597</c:v>
                </c:pt>
                <c:pt idx="4">
                  <c:v>-9.646735608946945E-2</c:v>
                </c:pt>
                <c:pt idx="5">
                  <c:v>0.33211898683342417</c:v>
                </c:pt>
                <c:pt idx="6">
                  <c:v>-4.4531535993453775E-2</c:v>
                </c:pt>
                <c:pt idx="7">
                  <c:v>7.0721867886682742E-3</c:v>
                </c:pt>
                <c:pt idx="8">
                  <c:v>-0.18700766256087081</c:v>
                </c:pt>
                <c:pt idx="9">
                  <c:v>-4.2825998392442277E-2</c:v>
                </c:pt>
                <c:pt idx="10">
                  <c:v>0.46582654158734177</c:v>
                </c:pt>
                <c:pt idx="11">
                  <c:v>4.4849383762404207E-3</c:v>
                </c:pt>
                <c:pt idx="12">
                  <c:v>-2.2101907842310035E-2</c:v>
                </c:pt>
                <c:pt idx="13">
                  <c:v>6.3701875064912233E-2</c:v>
                </c:pt>
                <c:pt idx="14">
                  <c:v>0.13980885141859287</c:v>
                </c:pt>
                <c:pt idx="15">
                  <c:v>-4.6393247098980607E-2</c:v>
                </c:pt>
                <c:pt idx="16">
                  <c:v>-0.17461726893616139</c:v>
                </c:pt>
                <c:pt idx="17">
                  <c:v>1.9155019192692965E-2</c:v>
                </c:pt>
                <c:pt idx="18">
                  <c:v>0.43992869728795042</c:v>
                </c:pt>
                <c:pt idx="19">
                  <c:v>-9.3930594618030799E-2</c:v>
                </c:pt>
                <c:pt idx="20">
                  <c:v>8.196809046491714E-2</c:v>
                </c:pt>
                <c:pt idx="21">
                  <c:v>-0.15270960327043659</c:v>
                </c:pt>
                <c:pt idx="22">
                  <c:v>0.20623555550976816</c:v>
                </c:pt>
                <c:pt idx="23">
                  <c:v>6.3252831972031881E-2</c:v>
                </c:pt>
                <c:pt idx="24">
                  <c:v>0.22726019144521054</c:v>
                </c:pt>
                <c:pt idx="25">
                  <c:v>1.478997536822217E-2</c:v>
                </c:pt>
                <c:pt idx="26">
                  <c:v>-2.4040590802571322E-2</c:v>
                </c:pt>
                <c:pt idx="27">
                  <c:v>-0.34581493915602668</c:v>
                </c:pt>
                <c:pt idx="28">
                  <c:v>-3.2481832937103911E-2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'Fig. 4.1-4.6_4.9.4.12'!$BG$3</c:f>
              <c:strCache>
                <c:ptCount val="1"/>
                <c:pt idx="0">
                  <c:v>Gent TEU</c:v>
                </c:pt>
              </c:strCache>
            </c:strRef>
          </c:tx>
          <c:spPr>
            <a:ln w="31750">
              <a:solidFill>
                <a:srgbClr val="8064A2">
                  <a:lumMod val="75000"/>
                </a:srgbClr>
              </a:solidFill>
            </a:ln>
          </c:spPr>
          <c:marker>
            <c:symbol val="triangle"/>
            <c:size val="5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4.1-4.6_4.9.4.12'!$BG$16:$BG$44</c:f>
              <c:numCache>
                <c:formatCode>0.00%</c:formatCode>
                <c:ptCount val="29"/>
                <c:pt idx="0">
                  <c:v>-0.10091289652293119</c:v>
                </c:pt>
                <c:pt idx="1">
                  <c:v>0.71248623384756626</c:v>
                </c:pt>
                <c:pt idx="2">
                  <c:v>-0.26816043518553151</c:v>
                </c:pt>
                <c:pt idx="3">
                  <c:v>-0.1620683144548912</c:v>
                </c:pt>
                <c:pt idx="4">
                  <c:v>0.25369713090105123</c:v>
                </c:pt>
                <c:pt idx="5">
                  <c:v>0.26048343177914624</c:v>
                </c:pt>
                <c:pt idx="6">
                  <c:v>-7.9168359672755775E-2</c:v>
                </c:pt>
                <c:pt idx="7">
                  <c:v>-0.31891434998148827</c:v>
                </c:pt>
                <c:pt idx="8">
                  <c:v>8.0176890703152509E-2</c:v>
                </c:pt>
                <c:pt idx="9">
                  <c:v>-0.21618713176356275</c:v>
                </c:pt>
                <c:pt idx="10">
                  <c:v>0.10156090686447711</c:v>
                </c:pt>
                <c:pt idx="11">
                  <c:v>0.25717249734691372</c:v>
                </c:pt>
                <c:pt idx="12">
                  <c:v>0.25865794238827122</c:v>
                </c:pt>
                <c:pt idx="13">
                  <c:v>5.7371808237076577E-2</c:v>
                </c:pt>
                <c:pt idx="14">
                  <c:v>-0.19843325161089603</c:v>
                </c:pt>
                <c:pt idx="15">
                  <c:v>-4.6574653515683191E-2</c:v>
                </c:pt>
                <c:pt idx="16">
                  <c:v>0.12265992764051901</c:v>
                </c:pt>
                <c:pt idx="17">
                  <c:v>0.30978589094214881</c:v>
                </c:pt>
                <c:pt idx="18">
                  <c:v>-0.1161213971611087</c:v>
                </c:pt>
                <c:pt idx="19">
                  <c:v>-0.21141432199959634</c:v>
                </c:pt>
                <c:pt idx="20">
                  <c:v>0.20554451457525946</c:v>
                </c:pt>
                <c:pt idx="21">
                  <c:v>9.7766769530615555E-2</c:v>
                </c:pt>
                <c:pt idx="22">
                  <c:v>-0.23199609406786556</c:v>
                </c:pt>
                <c:pt idx="23">
                  <c:v>-0.10529277884649786</c:v>
                </c:pt>
                <c:pt idx="24">
                  <c:v>0.17087481371317134</c:v>
                </c:pt>
                <c:pt idx="25">
                  <c:v>9.4484382860618069E-2</c:v>
                </c:pt>
                <c:pt idx="26">
                  <c:v>-9.3106092700448728E-3</c:v>
                </c:pt>
                <c:pt idx="27">
                  <c:v>-0.10571966783163837</c:v>
                </c:pt>
                <c:pt idx="28">
                  <c:v>2.0880095907018958E-2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89920"/>
        <c:axId val="107492096"/>
      </c:lineChart>
      <c:dateAx>
        <c:axId val="107489920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107492096"/>
        <c:crosses val="autoZero"/>
        <c:auto val="0"/>
        <c:lblOffset val="100"/>
        <c:baseTimeUnit val="months"/>
        <c:majorUnit val="1"/>
        <c:majorTimeUnit val="months"/>
        <c:minorUnit val="3"/>
        <c:minorTimeUnit val="months"/>
      </c:dateAx>
      <c:valAx>
        <c:axId val="107492096"/>
        <c:scaling>
          <c:orientation val="minMax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nl-BE"/>
                  <a:t>procentuele verandering</a:t>
                </a:r>
              </a:p>
            </c:rich>
          </c:tx>
          <c:layout>
            <c:manualLayout>
              <c:xMode val="edge"/>
              <c:yMode val="edge"/>
              <c:x val="8.6805702727767546E-3"/>
              <c:y val="0.19174096533049159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07489920"/>
        <c:crosses val="autoZero"/>
        <c:crossBetween val="between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0"/>
          <c:y val="3.4321428571428597E-3"/>
          <c:w val="0.99329171151325668"/>
          <c:h val="0.13154007936507936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45687710088834E-2"/>
          <c:y val="0.19856746167598621"/>
          <c:w val="0.84375115740740891"/>
          <c:h val="0.69933531746031763"/>
        </c:manualLayout>
      </c:layout>
      <c:pieChart>
        <c:varyColors val="1"/>
        <c:ser>
          <c:idx val="1"/>
          <c:order val="0"/>
          <c:tx>
            <c:strRef>
              <c:f>'Fig 4.13-14'!$F$3:$K$3</c:f>
              <c:strCache>
                <c:ptCount val="1"/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explosion val="25"/>
          <c:dPt>
            <c:idx val="0"/>
            <c:bubble3D val="0"/>
            <c:spPr>
              <a:solidFill>
                <a:srgbClr val="002060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ysClr val="windowText" lastClr="000000">
                  <a:lumMod val="75000"/>
                  <a:lumOff val="25000"/>
                </a:sysClr>
              </a:solidFill>
              <a:ln>
                <a:noFill/>
              </a:ln>
            </c:spPr>
          </c:dPt>
          <c:dPt>
            <c:idx val="5"/>
            <c:bubble3D val="0"/>
            <c:spPr>
              <a:solidFill>
                <a:srgbClr val="FFC000"/>
              </a:solidFill>
              <a:ln>
                <a:noFill/>
              </a:ln>
            </c:spPr>
          </c:dPt>
          <c:dPt>
            <c:idx val="6"/>
            <c:bubble3D val="0"/>
            <c:spPr>
              <a:solidFill>
                <a:srgbClr val="C0504D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15720749439192089"/>
                  <c:y val="1.8256547718769202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B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8413685131463878E-3"/>
                  <c:y val="4.62741070409677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B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1.9841793132259859E-2"/>
                  <c:y val="7.6070810297648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nl-B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'Fig 4.13-14'!$A$7:$A$13</c:f>
              <c:strCache>
                <c:ptCount val="7"/>
                <c:pt idx="0">
                  <c:v>Europa</c:v>
                </c:pt>
                <c:pt idx="1">
                  <c:v>N-Amerika</c:v>
                </c:pt>
                <c:pt idx="2">
                  <c:v>Z-Amerika</c:v>
                </c:pt>
                <c:pt idx="3">
                  <c:v>Oceanië</c:v>
                </c:pt>
                <c:pt idx="4">
                  <c:v>Azië</c:v>
                </c:pt>
                <c:pt idx="5">
                  <c:v>Afrika</c:v>
                </c:pt>
                <c:pt idx="6">
                  <c:v>Andere</c:v>
                </c:pt>
              </c:strCache>
            </c:strRef>
          </c:cat>
          <c:val>
            <c:numRef>
              <c:f>'Fig 4.13-14'!$K$7:$K$13</c:f>
              <c:numCache>
                <c:formatCode>_ * #,##0.0_ ;_ * \-#,##0.0_ ;_ * "-"??_ ;_ @_ </c:formatCode>
                <c:ptCount val="7"/>
                <c:pt idx="0">
                  <c:v>67634</c:v>
                </c:pt>
                <c:pt idx="1">
                  <c:v>22320</c:v>
                </c:pt>
                <c:pt idx="2">
                  <c:v>9748</c:v>
                </c:pt>
                <c:pt idx="3">
                  <c:v>1718</c:v>
                </c:pt>
                <c:pt idx="4">
                  <c:v>29236</c:v>
                </c:pt>
                <c:pt idx="5">
                  <c:v>7822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plotVisOnly val="1"/>
    <c:dispBlanksAs val="zero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="1" baseline="0">
          <a:solidFill>
            <a:schemeClr val="tx2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445687710088834E-2"/>
          <c:y val="0.19856746167598621"/>
          <c:w val="0.84375115740740891"/>
          <c:h val="0.69933531746031763"/>
        </c:manualLayout>
      </c:layout>
      <c:pieChart>
        <c:varyColors val="1"/>
        <c:ser>
          <c:idx val="1"/>
          <c:order val="0"/>
          <c:tx>
            <c:strRef>
              <c:f>'Fig 4.13-14'!$F$5:$K$5</c:f>
              <c:strCache>
                <c:ptCount val="1"/>
                <c:pt idx="0">
                  <c:v>Totaal  Antwerpen    Gent    Zeebrugge    Oostende   Totaal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explosion val="30"/>
          <c:dPt>
            <c:idx val="0"/>
            <c:bubble3D val="0"/>
            <c:spPr>
              <a:solidFill>
                <a:srgbClr val="002060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ysClr val="windowText" lastClr="000000">
                  <a:lumMod val="75000"/>
                  <a:lumOff val="25000"/>
                </a:sysClr>
              </a:solidFill>
              <a:ln>
                <a:noFill/>
              </a:ln>
            </c:spPr>
          </c:dPt>
          <c:dPt>
            <c:idx val="5"/>
            <c:bubble3D val="0"/>
            <c:spPr>
              <a:solidFill>
                <a:srgbClr val="FFC000"/>
              </a:solidFill>
              <a:ln>
                <a:noFill/>
              </a:ln>
            </c:spPr>
          </c:dPt>
          <c:dPt>
            <c:idx val="6"/>
            <c:bubble3D val="0"/>
            <c:spPr>
              <a:solidFill>
                <a:srgbClr val="C0504D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14812345008598068"/>
                  <c:y val="1.7806663056006887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B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8413685131463878E-3"/>
                  <c:y val="4.62741070409677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99728482215608E-3"/>
                  <c:y val="-3.2294296546265061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nl-B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B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4.7523599023806276E-2"/>
                  <c:y val="5.149117696803412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'Fig 4.13-14'!$A$7:$A$13</c:f>
              <c:strCache>
                <c:ptCount val="7"/>
                <c:pt idx="0">
                  <c:v>Europa</c:v>
                </c:pt>
                <c:pt idx="1">
                  <c:v>N-Amerika</c:v>
                </c:pt>
                <c:pt idx="2">
                  <c:v>Z-Amerika</c:v>
                </c:pt>
                <c:pt idx="3">
                  <c:v>Oceanië</c:v>
                </c:pt>
                <c:pt idx="4">
                  <c:v>Azië</c:v>
                </c:pt>
                <c:pt idx="5">
                  <c:v>Afrika</c:v>
                </c:pt>
                <c:pt idx="6">
                  <c:v>Andere</c:v>
                </c:pt>
              </c:strCache>
            </c:strRef>
          </c:cat>
          <c:val>
            <c:numRef>
              <c:f>'Fig 4.13-14'!$K$21:$K$27</c:f>
              <c:numCache>
                <c:formatCode>_ * #,##0.0_ ;_ * \-#,##0.0_ ;_ * "-"??_ ;_ @_ </c:formatCode>
                <c:ptCount val="7"/>
                <c:pt idx="0">
                  <c:v>51570</c:v>
                </c:pt>
                <c:pt idx="1">
                  <c:v>14897</c:v>
                </c:pt>
                <c:pt idx="2">
                  <c:v>7677</c:v>
                </c:pt>
                <c:pt idx="3">
                  <c:v>266</c:v>
                </c:pt>
                <c:pt idx="4">
                  <c:v>33493</c:v>
                </c:pt>
                <c:pt idx="5">
                  <c:v>15075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plotVisOnly val="1"/>
    <c:dispBlanksAs val="zero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="1" baseline="0">
          <a:solidFill>
            <a:schemeClr val="tx2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445687710088834E-2"/>
          <c:y val="0.19856746167598621"/>
          <c:w val="3.5086098108704167E-2"/>
          <c:h val="0.12085211570775872"/>
        </c:manualLayout>
      </c:layout>
      <c:pieChart>
        <c:varyColors val="1"/>
        <c:ser>
          <c:idx val="1"/>
          <c:order val="0"/>
          <c:tx>
            <c:strRef>
              <c:f>'Fig 4.13-14'!$F$5:$K$5</c:f>
              <c:strCache>
                <c:ptCount val="1"/>
                <c:pt idx="0">
                  <c:v>Totaal  Antwerpen    Gent    Zeebrugge    Oostende   Totaal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explosion val="30"/>
          <c:dPt>
            <c:idx val="0"/>
            <c:bubble3D val="0"/>
            <c:spPr>
              <a:solidFill>
                <a:srgbClr val="002060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ysClr val="windowText" lastClr="000000">
                  <a:lumMod val="75000"/>
                  <a:lumOff val="25000"/>
                </a:sysClr>
              </a:solidFill>
              <a:ln>
                <a:noFill/>
              </a:ln>
            </c:spPr>
          </c:dPt>
          <c:dPt>
            <c:idx val="5"/>
            <c:bubble3D val="0"/>
            <c:spPr>
              <a:solidFill>
                <a:srgbClr val="FFC000"/>
              </a:solidFill>
              <a:ln>
                <a:noFill/>
              </a:ln>
            </c:spPr>
          </c:dPt>
          <c:dPt>
            <c:idx val="6"/>
            <c:bubble3D val="0"/>
            <c:spPr>
              <a:solidFill>
                <a:srgbClr val="C0504D"/>
              </a:solidFill>
              <a:ln>
                <a:noFill/>
              </a:ln>
            </c:spPr>
          </c:dPt>
          <c:cat>
            <c:strRef>
              <c:f>'Fig 4.13-14'!$A$7:$A$13</c:f>
              <c:strCache>
                <c:ptCount val="7"/>
                <c:pt idx="0">
                  <c:v>Europa</c:v>
                </c:pt>
                <c:pt idx="1">
                  <c:v>N-Amerika</c:v>
                </c:pt>
                <c:pt idx="2">
                  <c:v>Z-Amerika</c:v>
                </c:pt>
                <c:pt idx="3">
                  <c:v>Oceanië</c:v>
                </c:pt>
                <c:pt idx="4">
                  <c:v>Azië</c:v>
                </c:pt>
                <c:pt idx="5">
                  <c:v>Afrika</c:v>
                </c:pt>
                <c:pt idx="6">
                  <c:v>Andere</c:v>
                </c:pt>
              </c:strCache>
            </c:strRef>
          </c:cat>
          <c:val>
            <c:numRef>
              <c:f>'Fig 4.13-14'!$F$21:$F$27</c:f>
              <c:numCache>
                <c:formatCode>0.0%</c:formatCode>
                <c:ptCount val="7"/>
                <c:pt idx="0">
                  <c:v>0.41934329717510449</c:v>
                </c:pt>
                <c:pt idx="1">
                  <c:v>0.12113548764819723</c:v>
                </c:pt>
                <c:pt idx="2">
                  <c:v>6.2425799736538244E-2</c:v>
                </c:pt>
                <c:pt idx="3">
                  <c:v>2.1629885020084893E-3</c:v>
                </c:pt>
                <c:pt idx="4">
                  <c:v>0.27234952593146744</c:v>
                </c:pt>
                <c:pt idx="5">
                  <c:v>0.12258290100668412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3.7110669317428763E-2"/>
          <c:y val="6.3768518067184352E-2"/>
          <c:w val="0.87432263274782962"/>
          <c:h val="0.93623148193281558"/>
        </c:manualLayout>
      </c:layout>
      <c:overlay val="0"/>
      <c:spPr>
        <a:solidFill>
          <a:sysClr val="window" lastClr="FFFFFF"/>
        </a:solidFill>
      </c:spPr>
    </c:legend>
    <c:plotVisOnly val="1"/>
    <c:dispBlanksAs val="zero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="1" baseline="0">
          <a:solidFill>
            <a:schemeClr val="tx2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445687710088834E-2"/>
          <c:y val="0.19856746167598621"/>
          <c:w val="3.5086098108704188E-2"/>
          <c:h val="0.12085211570775867"/>
        </c:manualLayout>
      </c:layout>
      <c:pieChart>
        <c:varyColors val="1"/>
        <c:ser>
          <c:idx val="1"/>
          <c:order val="0"/>
          <c:tx>
            <c:strRef>
              <c:f>'[5]Fig 4.13-14'!$F$5:$K$5</c:f>
              <c:strCache>
                <c:ptCount val="1"/>
                <c:pt idx="0">
                  <c:v>Totaal  Antwerpen    Gent    Zeebrugge    Oostende   Totaal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explosion val="30"/>
          <c:dPt>
            <c:idx val="0"/>
            <c:bubble3D val="0"/>
            <c:spPr>
              <a:solidFill>
                <a:srgbClr val="002060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ysClr val="windowText" lastClr="000000">
                  <a:lumMod val="75000"/>
                  <a:lumOff val="25000"/>
                </a:sysClr>
              </a:solidFill>
              <a:ln>
                <a:noFill/>
              </a:ln>
            </c:spPr>
          </c:dPt>
          <c:dPt>
            <c:idx val="5"/>
            <c:bubble3D val="0"/>
            <c:spPr>
              <a:solidFill>
                <a:srgbClr val="FFC000"/>
              </a:solidFill>
              <a:ln>
                <a:noFill/>
              </a:ln>
            </c:spPr>
          </c:dPt>
          <c:dPt>
            <c:idx val="6"/>
            <c:bubble3D val="0"/>
            <c:spPr>
              <a:solidFill>
                <a:srgbClr val="C0504D"/>
              </a:solidFill>
              <a:ln>
                <a:noFill/>
              </a:ln>
            </c:spPr>
          </c:dPt>
          <c:cat>
            <c:strRef>
              <c:f>'[5]Fig 4.13-14'!$A$7:$A$13</c:f>
              <c:strCache>
                <c:ptCount val="7"/>
                <c:pt idx="0">
                  <c:v>Europa</c:v>
                </c:pt>
                <c:pt idx="1">
                  <c:v>N-Amerika</c:v>
                </c:pt>
                <c:pt idx="2">
                  <c:v>Z-Amerika</c:v>
                </c:pt>
                <c:pt idx="3">
                  <c:v>Oceanië</c:v>
                </c:pt>
                <c:pt idx="4">
                  <c:v>Azië</c:v>
                </c:pt>
                <c:pt idx="5">
                  <c:v>Afrika</c:v>
                </c:pt>
                <c:pt idx="6">
                  <c:v>Andere</c:v>
                </c:pt>
              </c:strCache>
            </c:strRef>
          </c:cat>
          <c:val>
            <c:numRef>
              <c:f>'[5]Fig 4.13-14'!$F$21:$F$27</c:f>
              <c:numCache>
                <c:formatCode>General</c:formatCode>
                <c:ptCount val="7"/>
                <c:pt idx="0">
                  <c:v>0.41934329717510449</c:v>
                </c:pt>
                <c:pt idx="1">
                  <c:v>0.12113548764819723</c:v>
                </c:pt>
                <c:pt idx="2">
                  <c:v>6.2425799736538244E-2</c:v>
                </c:pt>
                <c:pt idx="3">
                  <c:v>2.1629885020084893E-3</c:v>
                </c:pt>
                <c:pt idx="4">
                  <c:v>0.27234952593146744</c:v>
                </c:pt>
                <c:pt idx="5">
                  <c:v>0.12258290100668412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0"/>
          <c:y val="6.3768518067184365E-2"/>
          <c:w val="0.87432263274782962"/>
          <c:h val="0.93623148193281558"/>
        </c:manualLayout>
      </c:layout>
      <c:overlay val="0"/>
      <c:spPr>
        <a:solidFill>
          <a:sysClr val="window" lastClr="FFFFFF"/>
        </a:solidFill>
      </c:spPr>
    </c:legend>
    <c:plotVisOnly val="1"/>
    <c:dispBlanksAs val="zero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="1" baseline="0">
          <a:solidFill>
            <a:schemeClr val="tx2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78055555555556"/>
          <c:y val="9.1031532541283752E-2"/>
          <c:w val="0.8491946759259259"/>
          <c:h val="0.8314297989987297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4.15-22'!$V$5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4.15-22'!$V$6:$V$16</c:f>
              <c:numCache>
                <c:formatCode>0.0%</c:formatCode>
                <c:ptCount val="11"/>
                <c:pt idx="0">
                  <c:v>0.29499999999999998</c:v>
                </c:pt>
                <c:pt idx="1">
                  <c:v>0.27</c:v>
                </c:pt>
                <c:pt idx="2">
                  <c:v>0.27500000000000002</c:v>
                </c:pt>
                <c:pt idx="3">
                  <c:v>0.27766721133790451</c:v>
                </c:pt>
                <c:pt idx="4">
                  <c:v>0.315</c:v>
                </c:pt>
                <c:pt idx="5">
                  <c:v>0.312</c:v>
                </c:pt>
                <c:pt idx="6">
                  <c:v>0.308</c:v>
                </c:pt>
                <c:pt idx="7">
                  <c:v>0.29599999999999999</c:v>
                </c:pt>
                <c:pt idx="8">
                  <c:v>0.29799999999999999</c:v>
                </c:pt>
                <c:pt idx="9">
                  <c:v>0.29399999999999998</c:v>
                </c:pt>
                <c:pt idx="10">
                  <c:v>0.30099999999999999</c:v>
                </c:pt>
              </c:numCache>
            </c:numRef>
          </c:val>
        </c:ser>
        <c:ser>
          <c:idx val="1"/>
          <c:order val="1"/>
          <c:tx>
            <c:strRef>
              <c:f>'Fig 4.15-22'!$W$5</c:f>
              <c:strCache>
                <c:ptCount val="1"/>
                <c:pt idx="0">
                  <c:v>Afrika</c:v>
                </c:pt>
              </c:strCache>
            </c:strRef>
          </c:tx>
          <c:spPr>
            <a:solidFill>
              <a:sysClr val="windowText" lastClr="000000">
                <a:lumMod val="75000"/>
                <a:lumOff val="25000"/>
              </a:sysClr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4.15-22'!$W$6:$W$16</c:f>
              <c:numCache>
                <c:formatCode>0.0%</c:formatCode>
                <c:ptCount val="11"/>
                <c:pt idx="0">
                  <c:v>0.11600000000000001</c:v>
                </c:pt>
                <c:pt idx="1">
                  <c:v>0.111</c:v>
                </c:pt>
                <c:pt idx="2">
                  <c:v>0.104</c:v>
                </c:pt>
                <c:pt idx="3">
                  <c:v>0.11575656384014284</c:v>
                </c:pt>
                <c:pt idx="4">
                  <c:v>0.113</c:v>
                </c:pt>
                <c:pt idx="5">
                  <c:v>0.11899999999999999</c:v>
                </c:pt>
                <c:pt idx="6">
                  <c:v>0.1303</c:v>
                </c:pt>
                <c:pt idx="7">
                  <c:v>0.11600000000000001</c:v>
                </c:pt>
                <c:pt idx="8">
                  <c:v>0.129</c:v>
                </c:pt>
                <c:pt idx="9">
                  <c:v>0.13900000000000001</c:v>
                </c:pt>
                <c:pt idx="10">
                  <c:v>0.152</c:v>
                </c:pt>
              </c:numCache>
            </c:numRef>
          </c:val>
        </c:ser>
        <c:ser>
          <c:idx val="2"/>
          <c:order val="2"/>
          <c:tx>
            <c:strRef>
              <c:f>'Fig 4.15-22'!$X$5</c:f>
              <c:strCache>
                <c:ptCount val="1"/>
                <c:pt idx="0">
                  <c:v>Amerika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4.15-22'!$X$6:$X$16</c:f>
              <c:numCache>
                <c:formatCode>0.0%</c:formatCode>
                <c:ptCount val="11"/>
                <c:pt idx="0">
                  <c:v>0.247</c:v>
                </c:pt>
                <c:pt idx="1">
                  <c:v>0.27600000000000002</c:v>
                </c:pt>
                <c:pt idx="2">
                  <c:v>0.24199999999999999</c:v>
                </c:pt>
                <c:pt idx="3">
                  <c:v>0.23753437882412445</c:v>
                </c:pt>
                <c:pt idx="4">
                  <c:v>0.22600000000000001</c:v>
                </c:pt>
                <c:pt idx="5">
                  <c:v>0.20799999999999999</c:v>
                </c:pt>
                <c:pt idx="6">
                  <c:v>0.18379999999999999</c:v>
                </c:pt>
                <c:pt idx="7">
                  <c:v>0.23799999999999999</c:v>
                </c:pt>
                <c:pt idx="8">
                  <c:v>0.187</c:v>
                </c:pt>
                <c:pt idx="9">
                  <c:v>0.22799999999999998</c:v>
                </c:pt>
                <c:pt idx="10">
                  <c:v>0.222</c:v>
                </c:pt>
              </c:numCache>
            </c:numRef>
          </c:val>
        </c:ser>
        <c:ser>
          <c:idx val="3"/>
          <c:order val="3"/>
          <c:tx>
            <c:strRef>
              <c:f>'Fig 4.15-22'!$Y$5</c:f>
              <c:strCache>
                <c:ptCount val="1"/>
                <c:pt idx="0">
                  <c:v>Azië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4.15-22'!$Y$6:$Y$16</c:f>
              <c:numCache>
                <c:formatCode>0.0%</c:formatCode>
                <c:ptCount val="11"/>
                <c:pt idx="0">
                  <c:v>0.33300000000000002</c:v>
                </c:pt>
                <c:pt idx="1">
                  <c:v>0.33200000000000002</c:v>
                </c:pt>
                <c:pt idx="2">
                  <c:v>0.33400000000000002</c:v>
                </c:pt>
                <c:pt idx="3">
                  <c:v>0.31882126926594795</c:v>
                </c:pt>
                <c:pt idx="4">
                  <c:v>0.308</c:v>
                </c:pt>
                <c:pt idx="5">
                  <c:v>0.32100000000000001</c:v>
                </c:pt>
                <c:pt idx="6">
                  <c:v>0.33950000000000002</c:v>
                </c:pt>
                <c:pt idx="7">
                  <c:v>0.33900000000000002</c:v>
                </c:pt>
                <c:pt idx="8">
                  <c:v>0.34799999999999998</c:v>
                </c:pt>
                <c:pt idx="9">
                  <c:v>0.33600000000000002</c:v>
                </c:pt>
                <c:pt idx="10">
                  <c:v>0.32300000000000001</c:v>
                </c:pt>
              </c:numCache>
            </c:numRef>
          </c:val>
        </c:ser>
        <c:ser>
          <c:idx val="4"/>
          <c:order val="4"/>
          <c:tx>
            <c:strRef>
              <c:f>'Fig 4.15-22'!$Z$5</c:f>
              <c:strCache>
                <c:ptCount val="1"/>
                <c:pt idx="0">
                  <c:v>Oceanië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4.15-22'!$Z$6:$Z$16</c:f>
              <c:numCache>
                <c:formatCode>0.0%</c:formatCode>
                <c:ptCount val="11"/>
                <c:pt idx="0">
                  <c:v>8.9999999999999993E-3</c:v>
                </c:pt>
                <c:pt idx="1">
                  <c:v>0.01</c:v>
                </c:pt>
                <c:pt idx="2">
                  <c:v>1.2E-2</c:v>
                </c:pt>
                <c:pt idx="3">
                  <c:v>1.0411194158399648E-2</c:v>
                </c:pt>
                <c:pt idx="4">
                  <c:v>0.01</c:v>
                </c:pt>
                <c:pt idx="5">
                  <c:v>1.2999999999999999E-2</c:v>
                </c:pt>
                <c:pt idx="6">
                  <c:v>9.4000000000000004E-3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2E-3</c:v>
                </c:pt>
                <c:pt idx="10">
                  <c:v>1E-3</c:v>
                </c:pt>
              </c:numCache>
            </c:numRef>
          </c:val>
        </c:ser>
        <c:ser>
          <c:idx val="5"/>
          <c:order val="5"/>
          <c:tx>
            <c:strRef>
              <c:f>'Fig 4.15-22'!$AA$5</c:f>
              <c:strCache>
                <c:ptCount val="1"/>
                <c:pt idx="0">
                  <c:v>Andere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4.15-22'!$AA$6:$AA$16</c:f>
              <c:numCache>
                <c:formatCode>0.0%</c:formatCode>
                <c:ptCount val="11"/>
                <c:pt idx="0">
                  <c:v>1E-3</c:v>
                </c:pt>
                <c:pt idx="1">
                  <c:v>1E-3</c:v>
                </c:pt>
                <c:pt idx="2">
                  <c:v>3.4000000000000002E-2</c:v>
                </c:pt>
                <c:pt idx="3">
                  <c:v>3.9814528488555087E-2</c:v>
                </c:pt>
                <c:pt idx="4">
                  <c:v>2.7999999999999997E-2</c:v>
                </c:pt>
                <c:pt idx="5">
                  <c:v>2.5999999999999999E-2</c:v>
                </c:pt>
                <c:pt idx="6">
                  <c:v>2.8899999999999999E-2</c:v>
                </c:pt>
                <c:pt idx="7">
                  <c:v>2E-3</c:v>
                </c:pt>
                <c:pt idx="8">
                  <c:v>3.2000000000000001E-2</c:v>
                </c:pt>
                <c:pt idx="9">
                  <c:v>1E-3</c:v>
                </c:pt>
                <c:pt idx="10">
                  <c:v>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07896192"/>
        <c:axId val="107910272"/>
      </c:barChart>
      <c:catAx>
        <c:axId val="1078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07910272"/>
        <c:crosses val="autoZero"/>
        <c:auto val="1"/>
        <c:lblAlgn val="ctr"/>
        <c:lblOffset val="100"/>
        <c:noMultiLvlLbl val="0"/>
      </c:catAx>
      <c:valAx>
        <c:axId val="107910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1"/>
                </a:pPr>
                <a:r>
                  <a:rPr lang="en-US" sz="800" b="1"/>
                  <a:t>Ladingen, Antwerpen  volgens % totale tonnage </a:t>
                </a:r>
              </a:p>
            </c:rich>
          </c:tx>
          <c:layout>
            <c:manualLayout>
              <c:xMode val="edge"/>
              <c:yMode val="edge"/>
              <c:x val="0"/>
              <c:y val="9.5776358066203493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0789619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800"/>
          </a:pPr>
          <a:endParaRPr lang="nl-BE"/>
        </a:p>
      </c:tx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0211" r="0.7500000000000021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78055555555556"/>
          <c:y val="9.1031532541283752E-2"/>
          <c:w val="0.8491946759259259"/>
          <c:h val="0.8314297989987297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4.15-22'!$I$5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4.15-22'!$I$23:$I$33</c:f>
              <c:numCache>
                <c:formatCode>0.0%</c:formatCode>
                <c:ptCount val="11"/>
                <c:pt idx="0">
                  <c:v>0.63192572611539477</c:v>
                </c:pt>
                <c:pt idx="1">
                  <c:v>0.63311226638508489</c:v>
                </c:pt>
                <c:pt idx="2">
                  <c:v>0.63155919378526915</c:v>
                </c:pt>
                <c:pt idx="3">
                  <c:v>0.57018494324436286</c:v>
                </c:pt>
                <c:pt idx="4">
                  <c:v>0.57579885648480977</c:v>
                </c:pt>
                <c:pt idx="5">
                  <c:v>0.54600000000000004</c:v>
                </c:pt>
                <c:pt idx="6">
                  <c:v>0.48780000000000001</c:v>
                </c:pt>
                <c:pt idx="7">
                  <c:v>0.52500000000000002</c:v>
                </c:pt>
                <c:pt idx="8">
                  <c:v>0.50900000000000001</c:v>
                </c:pt>
                <c:pt idx="9">
                  <c:v>0.57099999999999995</c:v>
                </c:pt>
                <c:pt idx="10">
                  <c:v>0.61</c:v>
                </c:pt>
              </c:numCache>
            </c:numRef>
          </c:val>
        </c:ser>
        <c:ser>
          <c:idx val="1"/>
          <c:order val="1"/>
          <c:tx>
            <c:strRef>
              <c:f>'Fig 4.15-22'!$J$5</c:f>
              <c:strCache>
                <c:ptCount val="1"/>
                <c:pt idx="0">
                  <c:v>Afrika</c:v>
                </c:pt>
              </c:strCache>
            </c:strRef>
          </c:tx>
          <c:spPr>
            <a:solidFill>
              <a:sysClr val="windowText" lastClr="000000">
                <a:lumMod val="75000"/>
                <a:lumOff val="25000"/>
              </a:sysClr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4.15-22'!$J$23:$J$33</c:f>
              <c:numCache>
                <c:formatCode>0.0%</c:formatCode>
                <c:ptCount val="11"/>
                <c:pt idx="0">
                  <c:v>0.15694489498476286</c:v>
                </c:pt>
                <c:pt idx="1">
                  <c:v>0.13667358432793661</c:v>
                </c:pt>
                <c:pt idx="2">
                  <c:v>0.11567180740647508</c:v>
                </c:pt>
                <c:pt idx="3">
                  <c:v>0.13759836634581402</c:v>
                </c:pt>
                <c:pt idx="4">
                  <c:v>2.0450114449118931E-2</c:v>
                </c:pt>
                <c:pt idx="5">
                  <c:v>1.2E-2</c:v>
                </c:pt>
                <c:pt idx="6">
                  <c:v>1.46E-2</c:v>
                </c:pt>
                <c:pt idx="7">
                  <c:v>1.7000000000000001E-2</c:v>
                </c:pt>
                <c:pt idx="8">
                  <c:v>1.2E-2</c:v>
                </c:pt>
                <c:pt idx="9">
                  <c:v>6.0000000000000001E-3</c:v>
                </c:pt>
                <c:pt idx="10">
                  <c:v>7.0000000000000001E-3</c:v>
                </c:pt>
              </c:numCache>
            </c:numRef>
          </c:val>
        </c:ser>
        <c:ser>
          <c:idx val="2"/>
          <c:order val="2"/>
          <c:tx>
            <c:strRef>
              <c:f>'Fig 4.15-22'!$K$5</c:f>
              <c:strCache>
                <c:ptCount val="1"/>
                <c:pt idx="0">
                  <c:v>Amerika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4.15-22'!$K$23:$K$33</c:f>
              <c:numCache>
                <c:formatCode>0.0%</c:formatCode>
                <c:ptCount val="11"/>
                <c:pt idx="0">
                  <c:v>1.7425442627046685E-2</c:v>
                </c:pt>
                <c:pt idx="1">
                  <c:v>2.9164243690998261E-2</c:v>
                </c:pt>
                <c:pt idx="2">
                  <c:v>3.4071532768126273E-2</c:v>
                </c:pt>
                <c:pt idx="3">
                  <c:v>3.7290554885595427E-2</c:v>
                </c:pt>
                <c:pt idx="4">
                  <c:v>4.5516945147743432E-2</c:v>
                </c:pt>
                <c:pt idx="5">
                  <c:v>4.3999999999999997E-2</c:v>
                </c:pt>
                <c:pt idx="6">
                  <c:v>3.5499999999999997E-2</c:v>
                </c:pt>
                <c:pt idx="7">
                  <c:v>3.7999999999999999E-2</c:v>
                </c:pt>
                <c:pt idx="8">
                  <c:v>3.5000000000000003E-2</c:v>
                </c:pt>
                <c:pt idx="9">
                  <c:v>3.5000000000000003E-2</c:v>
                </c:pt>
                <c:pt idx="10">
                  <c:v>0.04</c:v>
                </c:pt>
              </c:numCache>
            </c:numRef>
          </c:val>
        </c:ser>
        <c:ser>
          <c:idx val="3"/>
          <c:order val="3"/>
          <c:tx>
            <c:strRef>
              <c:f>'Fig 4.15-22'!$L$5</c:f>
              <c:strCache>
                <c:ptCount val="1"/>
                <c:pt idx="0">
                  <c:v>Azië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4.15-22'!$L$23:$L$33</c:f>
              <c:numCache>
                <c:formatCode>0.0%</c:formatCode>
                <c:ptCount val="11"/>
                <c:pt idx="0">
                  <c:v>7.5562553351605846E-2</c:v>
                </c:pt>
                <c:pt idx="1">
                  <c:v>9.117571595876181E-2</c:v>
                </c:pt>
                <c:pt idx="2">
                  <c:v>0.10677499001630578</c:v>
                </c:pt>
                <c:pt idx="3">
                  <c:v>0.14991815668647751</c:v>
                </c:pt>
                <c:pt idx="4">
                  <c:v>0.26437744068894192</c:v>
                </c:pt>
                <c:pt idx="5">
                  <c:v>0.307</c:v>
                </c:pt>
                <c:pt idx="6">
                  <c:v>0.3931</c:v>
                </c:pt>
                <c:pt idx="7">
                  <c:v>0.35499999999999998</c:v>
                </c:pt>
                <c:pt idx="8">
                  <c:v>0.376</c:v>
                </c:pt>
                <c:pt idx="9">
                  <c:v>0.313</c:v>
                </c:pt>
                <c:pt idx="10">
                  <c:v>0.28599999999999998</c:v>
                </c:pt>
              </c:numCache>
            </c:numRef>
          </c:val>
        </c:ser>
        <c:ser>
          <c:idx val="4"/>
          <c:order val="4"/>
          <c:tx>
            <c:strRef>
              <c:f>'Fig 4.15-22'!$M$5</c:f>
              <c:strCache>
                <c:ptCount val="1"/>
                <c:pt idx="0">
                  <c:v>Oceanië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4.15-22'!$M$23:$M$33</c:f>
              <c:numCache>
                <c:formatCode>0.0%</c:formatCode>
                <c:ptCount val="11"/>
                <c:pt idx="0">
                  <c:v>2.1711095487975795E-2</c:v>
                </c:pt>
                <c:pt idx="1">
                  <c:v>1.8755270146087567E-2</c:v>
                </c:pt>
                <c:pt idx="2">
                  <c:v>1.7959392975060391E-2</c:v>
                </c:pt>
                <c:pt idx="3">
                  <c:v>1.4184096131902154E-2</c:v>
                </c:pt>
                <c:pt idx="4">
                  <c:v>6.4424596351042168E-3</c:v>
                </c:pt>
                <c:pt idx="5">
                  <c:v>7.0000000000000001E-3</c:v>
                </c:pt>
                <c:pt idx="6">
                  <c:v>5.7000000000000002E-3</c:v>
                </c:pt>
                <c:pt idx="7">
                  <c:v>5.0000000000000001E-3</c:v>
                </c:pt>
                <c:pt idx="8">
                  <c:v>6.0000000000000001E-3</c:v>
                </c:pt>
                <c:pt idx="9">
                  <c:v>5.0000000000000001E-3</c:v>
                </c:pt>
                <c:pt idx="10">
                  <c:v>5.0000000000000001E-3</c:v>
                </c:pt>
              </c:numCache>
            </c:numRef>
          </c:val>
        </c:ser>
        <c:ser>
          <c:idx val="5"/>
          <c:order val="5"/>
          <c:tx>
            <c:strRef>
              <c:f>'Fig 4.15-22'!$N$5</c:f>
              <c:strCache>
                <c:ptCount val="1"/>
                <c:pt idx="0">
                  <c:v>Andere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4.15-22'!$N$23:$N$33</c:f>
              <c:numCache>
                <c:formatCode>0.0%</c:formatCode>
                <c:ptCount val="11"/>
                <c:pt idx="0">
                  <c:v>9.6430287433214065E-2</c:v>
                </c:pt>
                <c:pt idx="1">
                  <c:v>9.1118919491130879E-2</c:v>
                </c:pt>
                <c:pt idx="2">
                  <c:v>9.3963083048763302E-2</c:v>
                </c:pt>
                <c:pt idx="3">
                  <c:v>9.0823882705847972E-2</c:v>
                </c:pt>
                <c:pt idx="4">
                  <c:v>8.7414183594281686E-2</c:v>
                </c:pt>
                <c:pt idx="5">
                  <c:v>8.3000000000000004E-2</c:v>
                </c:pt>
                <c:pt idx="6">
                  <c:v>6.3299999999999995E-2</c:v>
                </c:pt>
                <c:pt idx="7">
                  <c:v>6.0999999999999999E-2</c:v>
                </c:pt>
                <c:pt idx="8">
                  <c:v>6.2E-2</c:v>
                </c:pt>
                <c:pt idx="9">
                  <c:v>7.0000000000000007E-2</c:v>
                </c:pt>
                <c:pt idx="10">
                  <c:v>5.1999999999999998E-2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9246720"/>
        <c:axId val="129248256"/>
      </c:barChart>
      <c:catAx>
        <c:axId val="1292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29248256"/>
        <c:crosses val="autoZero"/>
        <c:auto val="1"/>
        <c:lblAlgn val="ctr"/>
        <c:lblOffset val="100"/>
        <c:noMultiLvlLbl val="0"/>
      </c:catAx>
      <c:valAx>
        <c:axId val="129248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1"/>
                  <a:t>Lossingen, Zeebrugge volgens % totale tonnage</a:t>
                </a:r>
              </a:p>
            </c:rich>
          </c:tx>
          <c:layout>
            <c:manualLayout>
              <c:xMode val="edge"/>
              <c:yMode val="edge"/>
              <c:x val="0"/>
              <c:y val="9.5776358066203493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2924672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800"/>
          </a:pPr>
          <a:endParaRPr lang="nl-BE"/>
        </a:p>
      </c:tx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02" r="0.750000000000002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78055555555556"/>
          <c:y val="9.1031532541283752E-2"/>
          <c:w val="0.8491946759259259"/>
          <c:h val="0.8314297989987297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4.15-22'!$V$5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4.15-22'!$V$23:$V$33</c:f>
              <c:numCache>
                <c:formatCode>0.0%</c:formatCode>
                <c:ptCount val="11"/>
                <c:pt idx="0">
                  <c:v>0.77012017911086417</c:v>
                </c:pt>
                <c:pt idx="1">
                  <c:v>0.74781119112005434</c:v>
                </c:pt>
                <c:pt idx="2">
                  <c:v>0.7315859639440333</c:v>
                </c:pt>
                <c:pt idx="3">
                  <c:v>0.7021760918261295</c:v>
                </c:pt>
                <c:pt idx="4">
                  <c:v>0.70291993598093061</c:v>
                </c:pt>
                <c:pt idx="5">
                  <c:v>0.67100000000000004</c:v>
                </c:pt>
                <c:pt idx="6">
                  <c:v>0.63239999999999996</c:v>
                </c:pt>
                <c:pt idx="7">
                  <c:v>0.66400000000000003</c:v>
                </c:pt>
                <c:pt idx="8">
                  <c:v>0.69599999999999995</c:v>
                </c:pt>
                <c:pt idx="9">
                  <c:v>0.68400000000000005</c:v>
                </c:pt>
                <c:pt idx="10">
                  <c:v>0.71199999999999997</c:v>
                </c:pt>
              </c:numCache>
            </c:numRef>
          </c:val>
        </c:ser>
        <c:ser>
          <c:idx val="1"/>
          <c:order val="1"/>
          <c:tx>
            <c:strRef>
              <c:f>'Fig 4.15-22'!$W$5</c:f>
              <c:strCache>
                <c:ptCount val="1"/>
                <c:pt idx="0">
                  <c:v>Afrika</c:v>
                </c:pt>
              </c:strCache>
            </c:strRef>
          </c:tx>
          <c:spPr>
            <a:solidFill>
              <a:sysClr val="windowText" lastClr="000000">
                <a:lumMod val="75000"/>
                <a:lumOff val="25000"/>
              </a:sysClr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4.15-22'!$W$23:$W$33</c:f>
              <c:numCache>
                <c:formatCode>0.0%</c:formatCode>
                <c:ptCount val="11"/>
                <c:pt idx="0">
                  <c:v>1.3690299605209679E-2</c:v>
                </c:pt>
                <c:pt idx="1">
                  <c:v>2.3566660207465118E-2</c:v>
                </c:pt>
                <c:pt idx="2">
                  <c:v>1.9957057422871002E-2</c:v>
                </c:pt>
                <c:pt idx="3">
                  <c:v>2.0895986205569327E-2</c:v>
                </c:pt>
                <c:pt idx="4">
                  <c:v>5.4202843448654912E-3</c:v>
                </c:pt>
                <c:pt idx="5">
                  <c:v>2.1000000000000001E-2</c:v>
                </c:pt>
                <c:pt idx="6">
                  <c:v>3.44E-2</c:v>
                </c:pt>
                <c:pt idx="7">
                  <c:v>2.1999999999999999E-2</c:v>
                </c:pt>
                <c:pt idx="8">
                  <c:v>0.02</c:v>
                </c:pt>
                <c:pt idx="9">
                  <c:v>1.7000000000000001E-2</c:v>
                </c:pt>
                <c:pt idx="10">
                  <c:v>0.01</c:v>
                </c:pt>
              </c:numCache>
            </c:numRef>
          </c:val>
        </c:ser>
        <c:ser>
          <c:idx val="2"/>
          <c:order val="2"/>
          <c:tx>
            <c:strRef>
              <c:f>'Fig 4.15-22'!$X$5</c:f>
              <c:strCache>
                <c:ptCount val="1"/>
                <c:pt idx="0">
                  <c:v>Amerika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4.15-22'!$X$23:$X$33</c:f>
              <c:numCache>
                <c:formatCode>0.0%</c:formatCode>
                <c:ptCount val="11"/>
                <c:pt idx="0">
                  <c:v>2.7776698441637347E-2</c:v>
                </c:pt>
                <c:pt idx="1">
                  <c:v>3.6051940680859554E-2</c:v>
                </c:pt>
                <c:pt idx="2">
                  <c:v>3.4698971181514729E-2</c:v>
                </c:pt>
                <c:pt idx="3">
                  <c:v>4.1492644138996435E-2</c:v>
                </c:pt>
                <c:pt idx="4">
                  <c:v>3.0770792509740678E-2</c:v>
                </c:pt>
                <c:pt idx="5">
                  <c:v>3.3000000000000002E-2</c:v>
                </c:pt>
                <c:pt idx="6">
                  <c:v>1.72E-2</c:v>
                </c:pt>
                <c:pt idx="7">
                  <c:v>2.5000000000000001E-2</c:v>
                </c:pt>
                <c:pt idx="8">
                  <c:v>2.7E-2</c:v>
                </c:pt>
                <c:pt idx="9">
                  <c:v>4.8000000000000001E-2</c:v>
                </c:pt>
                <c:pt idx="10">
                  <c:v>6.2E-2</c:v>
                </c:pt>
              </c:numCache>
            </c:numRef>
          </c:val>
        </c:ser>
        <c:ser>
          <c:idx val="3"/>
          <c:order val="3"/>
          <c:tx>
            <c:strRef>
              <c:f>'Fig 4.15-22'!$Y$5</c:f>
              <c:strCache>
                <c:ptCount val="1"/>
                <c:pt idx="0">
                  <c:v>Azië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4.15-22'!$Y$23:$Y$33</c:f>
              <c:numCache>
                <c:formatCode>0.0%</c:formatCode>
                <c:ptCount val="11"/>
                <c:pt idx="0">
                  <c:v>0.12417388811073893</c:v>
                </c:pt>
                <c:pt idx="1">
                  <c:v>0.13878836680954745</c:v>
                </c:pt>
                <c:pt idx="2">
                  <c:v>0.15266305714531547</c:v>
                </c:pt>
                <c:pt idx="3">
                  <c:v>0.16191425115083585</c:v>
                </c:pt>
                <c:pt idx="4">
                  <c:v>0.17733098944521897</c:v>
                </c:pt>
                <c:pt idx="5">
                  <c:v>0.191</c:v>
                </c:pt>
                <c:pt idx="6">
                  <c:v>0.25530000000000003</c:v>
                </c:pt>
                <c:pt idx="7">
                  <c:v>0.23400000000000001</c:v>
                </c:pt>
                <c:pt idx="8">
                  <c:v>0.19400000000000001</c:v>
                </c:pt>
                <c:pt idx="9">
                  <c:v>0.18099999999999999</c:v>
                </c:pt>
                <c:pt idx="10">
                  <c:v>0.14599999999999999</c:v>
                </c:pt>
              </c:numCache>
            </c:numRef>
          </c:val>
        </c:ser>
        <c:ser>
          <c:idx val="4"/>
          <c:order val="4"/>
          <c:tx>
            <c:strRef>
              <c:f>'Fig 4.15-22'!$Z$5</c:f>
              <c:strCache>
                <c:ptCount val="1"/>
                <c:pt idx="0">
                  <c:v>Oceanië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4.15-22'!$Z$23:$Z$33</c:f>
              <c:numCache>
                <c:formatCode>0.0%</c:formatCode>
                <c:ptCount val="11"/>
                <c:pt idx="0">
                  <c:v>6.608278350579754E-3</c:v>
                </c:pt>
                <c:pt idx="1">
                  <c:v>8.0936205074296705E-3</c:v>
                </c:pt>
                <c:pt idx="2">
                  <c:v>8.465272052295086E-3</c:v>
                </c:pt>
                <c:pt idx="3">
                  <c:v>6.9665643524122415E-3</c:v>
                </c:pt>
                <c:pt idx="4">
                  <c:v>6.9346159079069093E-3</c:v>
                </c:pt>
                <c:pt idx="5">
                  <c:v>0.01</c:v>
                </c:pt>
                <c:pt idx="6">
                  <c:v>5.8999999999999999E-3</c:v>
                </c:pt>
                <c:pt idx="7">
                  <c:v>4.0000000000000001E-3</c:v>
                </c:pt>
                <c:pt idx="8">
                  <c:v>7.0000000000000001E-3</c:v>
                </c:pt>
                <c:pt idx="9">
                  <c:v>8.0000000000000002E-3</c:v>
                </c:pt>
                <c:pt idx="10">
                  <c:v>7.0000000000000001E-3</c:v>
                </c:pt>
              </c:numCache>
            </c:numRef>
          </c:val>
        </c:ser>
        <c:ser>
          <c:idx val="5"/>
          <c:order val="5"/>
          <c:tx>
            <c:strRef>
              <c:f>'Fig 4.15-22'!$AA$5</c:f>
              <c:strCache>
                <c:ptCount val="1"/>
                <c:pt idx="0">
                  <c:v>Andere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4.15-22'!$A$23:$A$33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4.15-22'!$AA$23:$AA$33</c:f>
              <c:numCache>
                <c:formatCode>0.0%</c:formatCode>
                <c:ptCount val="11"/>
                <c:pt idx="0">
                  <c:v>5.7630656380970161E-2</c:v>
                </c:pt>
                <c:pt idx="1">
                  <c:v>4.5688220674643877E-2</c:v>
                </c:pt>
                <c:pt idx="2">
                  <c:v>5.2629678253970427E-2</c:v>
                </c:pt>
                <c:pt idx="3">
                  <c:v>6.6554462326056635E-2</c:v>
                </c:pt>
                <c:pt idx="4">
                  <c:v>7.6623381811337377E-2</c:v>
                </c:pt>
                <c:pt idx="5">
                  <c:v>7.2999999999999995E-2</c:v>
                </c:pt>
                <c:pt idx="6">
                  <c:v>5.4699999999999999E-2</c:v>
                </c:pt>
                <c:pt idx="7">
                  <c:v>5.0999999999999997E-2</c:v>
                </c:pt>
                <c:pt idx="8">
                  <c:v>5.6000000000000001E-2</c:v>
                </c:pt>
                <c:pt idx="9">
                  <c:v>6.2E-2</c:v>
                </c:pt>
                <c:pt idx="10">
                  <c:v>6.3E-2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9285120"/>
        <c:axId val="129303296"/>
      </c:barChart>
      <c:catAx>
        <c:axId val="12928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29303296"/>
        <c:crosses val="autoZero"/>
        <c:auto val="1"/>
        <c:lblAlgn val="ctr"/>
        <c:lblOffset val="100"/>
        <c:noMultiLvlLbl val="0"/>
      </c:catAx>
      <c:valAx>
        <c:axId val="129303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1"/>
                  <a:t>Ladingen, Zeebrugge volgens % totale tonnage</a:t>
                </a:r>
              </a:p>
            </c:rich>
          </c:tx>
          <c:layout>
            <c:manualLayout>
              <c:xMode val="edge"/>
              <c:yMode val="edge"/>
              <c:x val="0"/>
              <c:y val="9.5776358066203493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2928512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800"/>
          </a:pPr>
          <a:endParaRPr lang="nl-BE"/>
        </a:p>
      </c:tx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02" r="0.750000000000002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78055555555556"/>
          <c:y val="9.1031532541283752E-2"/>
          <c:w val="0.8491946759259259"/>
          <c:h val="0.8314297989987297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4.15-22'!$I$5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4.15-22'!$I$6:$I$16</c:f>
              <c:numCache>
                <c:formatCode>0.0%</c:formatCode>
                <c:ptCount val="11"/>
                <c:pt idx="0">
                  <c:v>0.378</c:v>
                </c:pt>
                <c:pt idx="1">
                  <c:v>0.35899999999999999</c:v>
                </c:pt>
                <c:pt idx="2">
                  <c:v>0.36899999999999999</c:v>
                </c:pt>
                <c:pt idx="3">
                  <c:v>0.35899999999999999</c:v>
                </c:pt>
                <c:pt idx="4">
                  <c:v>0.33100000000000002</c:v>
                </c:pt>
                <c:pt idx="5">
                  <c:v>0.32500000000000001</c:v>
                </c:pt>
                <c:pt idx="6">
                  <c:v>0.34810000000000002</c:v>
                </c:pt>
                <c:pt idx="7">
                  <c:v>0.38</c:v>
                </c:pt>
                <c:pt idx="8">
                  <c:v>0.36299999999999999</c:v>
                </c:pt>
                <c:pt idx="9">
                  <c:v>0.39500000000000002</c:v>
                </c:pt>
                <c:pt idx="10">
                  <c:v>0.42199999999999999</c:v>
                </c:pt>
              </c:numCache>
            </c:numRef>
          </c:val>
        </c:ser>
        <c:ser>
          <c:idx val="1"/>
          <c:order val="1"/>
          <c:tx>
            <c:strRef>
              <c:f>'Fig 4.15-22'!$J$5</c:f>
              <c:strCache>
                <c:ptCount val="1"/>
                <c:pt idx="0">
                  <c:v>Afrika</c:v>
                </c:pt>
              </c:strCache>
            </c:strRef>
          </c:tx>
          <c:spPr>
            <a:solidFill>
              <a:sysClr val="windowText" lastClr="000000">
                <a:lumMod val="75000"/>
                <a:lumOff val="25000"/>
              </a:sysClr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4.15-22'!$J$6:$J$16</c:f>
              <c:numCache>
                <c:formatCode>0.0%</c:formatCode>
                <c:ptCount val="11"/>
                <c:pt idx="0">
                  <c:v>0.16400000000000001</c:v>
                </c:pt>
                <c:pt idx="1">
                  <c:v>0.16</c:v>
                </c:pt>
                <c:pt idx="2">
                  <c:v>0.14599999999999999</c:v>
                </c:pt>
                <c:pt idx="3">
                  <c:v>0.14199999999999999</c:v>
                </c:pt>
                <c:pt idx="4">
                  <c:v>0.122</c:v>
                </c:pt>
                <c:pt idx="5">
                  <c:v>0.11899999999999999</c:v>
                </c:pt>
                <c:pt idx="6">
                  <c:v>0.1171</c:v>
                </c:pt>
                <c:pt idx="7">
                  <c:v>0.106</c:v>
                </c:pt>
                <c:pt idx="8">
                  <c:v>9.5000000000000001E-2</c:v>
                </c:pt>
                <c:pt idx="9">
                  <c:v>0.09</c:v>
                </c:pt>
                <c:pt idx="10">
                  <c:v>7.5999999999999998E-2</c:v>
                </c:pt>
              </c:numCache>
            </c:numRef>
          </c:val>
        </c:ser>
        <c:ser>
          <c:idx val="2"/>
          <c:order val="2"/>
          <c:tx>
            <c:strRef>
              <c:f>'Fig 4.15-22'!$K$5</c:f>
              <c:strCache>
                <c:ptCount val="1"/>
                <c:pt idx="0">
                  <c:v>Amerika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4.15-22'!$K$6:$K$16</c:f>
              <c:numCache>
                <c:formatCode>0.0%</c:formatCode>
                <c:ptCount val="11"/>
                <c:pt idx="0">
                  <c:v>0.26100000000000001</c:v>
                </c:pt>
                <c:pt idx="1">
                  <c:v>0.26700000000000002</c:v>
                </c:pt>
                <c:pt idx="2">
                  <c:v>0.249</c:v>
                </c:pt>
                <c:pt idx="3">
                  <c:v>0.24199999999999999</c:v>
                </c:pt>
                <c:pt idx="4">
                  <c:v>0.25800000000000001</c:v>
                </c:pt>
                <c:pt idx="5">
                  <c:v>0.25700000000000001</c:v>
                </c:pt>
                <c:pt idx="6">
                  <c:v>0.24990000000000001</c:v>
                </c:pt>
                <c:pt idx="7">
                  <c:v>0.26400000000000001</c:v>
                </c:pt>
                <c:pt idx="8">
                  <c:v>0.22899999999999998</c:v>
                </c:pt>
                <c:pt idx="9">
                  <c:v>0.26900000000000002</c:v>
                </c:pt>
                <c:pt idx="10">
                  <c:v>0.26200000000000001</c:v>
                </c:pt>
              </c:numCache>
            </c:numRef>
          </c:val>
        </c:ser>
        <c:ser>
          <c:idx val="3"/>
          <c:order val="3"/>
          <c:tx>
            <c:strRef>
              <c:f>'Fig 4.15-22'!$L$5</c:f>
              <c:strCache>
                <c:ptCount val="1"/>
                <c:pt idx="0">
                  <c:v>Azië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4.15-22'!$L$6:$L$16</c:f>
              <c:numCache>
                <c:formatCode>0.0%</c:formatCode>
                <c:ptCount val="11"/>
                <c:pt idx="0">
                  <c:v>0.16300000000000001</c:v>
                </c:pt>
                <c:pt idx="1">
                  <c:v>0.184</c:v>
                </c:pt>
                <c:pt idx="2">
                  <c:v>0.19900000000000001</c:v>
                </c:pt>
                <c:pt idx="3">
                  <c:v>0.219</c:v>
                </c:pt>
                <c:pt idx="4">
                  <c:v>0.25600000000000001</c:v>
                </c:pt>
                <c:pt idx="5">
                  <c:v>0.255</c:v>
                </c:pt>
                <c:pt idx="6">
                  <c:v>0.23649999999999999</c:v>
                </c:pt>
                <c:pt idx="7">
                  <c:v>0.23599999999999999</c:v>
                </c:pt>
                <c:pt idx="8">
                  <c:v>0.26200000000000001</c:v>
                </c:pt>
                <c:pt idx="9">
                  <c:v>0.24099999999999999</c:v>
                </c:pt>
                <c:pt idx="10">
                  <c:v>0.23400000000000001</c:v>
                </c:pt>
              </c:numCache>
            </c:numRef>
          </c:val>
        </c:ser>
        <c:ser>
          <c:idx val="4"/>
          <c:order val="4"/>
          <c:tx>
            <c:strRef>
              <c:f>'Fig 4.15-22'!$M$5</c:f>
              <c:strCache>
                <c:ptCount val="1"/>
                <c:pt idx="0">
                  <c:v>Oceanië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4.15-22'!$M$6:$M$16</c:f>
              <c:numCache>
                <c:formatCode>0.0%</c:formatCode>
                <c:ptCount val="11"/>
                <c:pt idx="0">
                  <c:v>3.1E-2</c:v>
                </c:pt>
                <c:pt idx="1">
                  <c:v>0.03</c:v>
                </c:pt>
                <c:pt idx="2">
                  <c:v>2.1999999999999999E-2</c:v>
                </c:pt>
                <c:pt idx="3">
                  <c:v>0.02</c:v>
                </c:pt>
                <c:pt idx="4">
                  <c:v>1.7000000000000001E-2</c:v>
                </c:pt>
                <c:pt idx="5">
                  <c:v>4.0000000000000001E-3</c:v>
                </c:pt>
                <c:pt idx="6">
                  <c:v>1.0200000000000001E-2</c:v>
                </c:pt>
                <c:pt idx="7">
                  <c:v>1.4E-2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6.0000000000000001E-3</c:v>
                </c:pt>
              </c:numCache>
            </c:numRef>
          </c:val>
        </c:ser>
        <c:ser>
          <c:idx val="5"/>
          <c:order val="5"/>
          <c:tx>
            <c:strRef>
              <c:f>'Fig 4.15-22'!$N$5</c:f>
              <c:strCache>
                <c:ptCount val="1"/>
                <c:pt idx="0">
                  <c:v>Andere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4.15-22'!$A$6:$A$16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4.15-22'!$N$6:$N$16</c:f>
              <c:numCache>
                <c:formatCode>0.0%</c:formatCode>
                <c:ptCount val="11"/>
                <c:pt idx="0">
                  <c:v>2E-3</c:v>
                </c:pt>
                <c:pt idx="1">
                  <c:v>0</c:v>
                </c:pt>
                <c:pt idx="2">
                  <c:v>1.4999999999999999E-2</c:v>
                </c:pt>
                <c:pt idx="3">
                  <c:v>1.9E-2</c:v>
                </c:pt>
                <c:pt idx="4">
                  <c:v>1.6E-2</c:v>
                </c:pt>
                <c:pt idx="5">
                  <c:v>3.9E-2</c:v>
                </c:pt>
                <c:pt idx="6">
                  <c:v>3.8199999999999998E-2</c:v>
                </c:pt>
                <c:pt idx="7">
                  <c:v>0</c:v>
                </c:pt>
                <c:pt idx="8">
                  <c:v>4.1000000000000002E-2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9340160"/>
        <c:axId val="129341696"/>
      </c:barChart>
      <c:catAx>
        <c:axId val="1293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29341696"/>
        <c:crosses val="autoZero"/>
        <c:auto val="1"/>
        <c:lblAlgn val="ctr"/>
        <c:lblOffset val="100"/>
        <c:noMultiLvlLbl val="0"/>
      </c:catAx>
      <c:valAx>
        <c:axId val="129341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1"/>
                </a:pPr>
                <a:r>
                  <a:rPr lang="en-US" sz="800" b="1"/>
                  <a:t>Lossingen, Antwerpen  volgens % totale tonnage</a:t>
                </a:r>
              </a:p>
            </c:rich>
          </c:tx>
          <c:layout>
            <c:manualLayout>
              <c:xMode val="edge"/>
              <c:yMode val="edge"/>
              <c:x val="0"/>
              <c:y val="9.5776358066203493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2934016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800"/>
          </a:pPr>
          <a:endParaRPr lang="nl-BE"/>
        </a:p>
      </c:tx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0211" r="0.7500000000000021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78055555555556"/>
          <c:y val="0.122337496643801"/>
          <c:w val="0.8491946759259259"/>
          <c:h val="0.7967863883090097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4.15-22'!$I$5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4.15-22'!$I$40:$I$50</c:f>
              <c:numCache>
                <c:formatCode>0.0%</c:formatCode>
                <c:ptCount val="11"/>
                <c:pt idx="0">
                  <c:v>0.28499999999999998</c:v>
                </c:pt>
                <c:pt idx="1">
                  <c:v>0.29899999999999999</c:v>
                </c:pt>
                <c:pt idx="2">
                  <c:v>0.313</c:v>
                </c:pt>
                <c:pt idx="3">
                  <c:v>0.35899999999999999</c:v>
                </c:pt>
                <c:pt idx="4">
                  <c:v>0.374</c:v>
                </c:pt>
                <c:pt idx="5">
                  <c:v>0.4</c:v>
                </c:pt>
                <c:pt idx="6">
                  <c:v>0.52690000000000003</c:v>
                </c:pt>
                <c:pt idx="7">
                  <c:v>0.51100000000000001</c:v>
                </c:pt>
                <c:pt idx="8">
                  <c:v>0.56100000000000005</c:v>
                </c:pt>
                <c:pt idx="9">
                  <c:v>0.58499999999999996</c:v>
                </c:pt>
                <c:pt idx="10">
                  <c:v>0.60699999999999998</c:v>
                </c:pt>
              </c:numCache>
            </c:numRef>
          </c:val>
        </c:ser>
        <c:ser>
          <c:idx val="1"/>
          <c:order val="1"/>
          <c:tx>
            <c:strRef>
              <c:f>'Fig 4.15-22'!$J$5</c:f>
              <c:strCache>
                <c:ptCount val="1"/>
                <c:pt idx="0">
                  <c:v>Afrika</c:v>
                </c:pt>
              </c:strCache>
            </c:strRef>
          </c:tx>
          <c:spPr>
            <a:solidFill>
              <a:sysClr val="windowText" lastClr="000000">
                <a:lumMod val="75000"/>
                <a:lumOff val="25000"/>
              </a:sysClr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4.15-22'!$J$40:$J$50</c:f>
              <c:numCache>
                <c:formatCode>0.0%</c:formatCode>
                <c:ptCount val="11"/>
                <c:pt idx="0">
                  <c:v>9.6000000000000002E-2</c:v>
                </c:pt>
                <c:pt idx="1">
                  <c:v>5.6000000000000001E-2</c:v>
                </c:pt>
                <c:pt idx="2">
                  <c:v>7.2999999999999995E-2</c:v>
                </c:pt>
                <c:pt idx="3">
                  <c:v>4.7E-2</c:v>
                </c:pt>
                <c:pt idx="4">
                  <c:v>4.8000000000000001E-2</c:v>
                </c:pt>
                <c:pt idx="5">
                  <c:v>4.5999999999999999E-2</c:v>
                </c:pt>
                <c:pt idx="6">
                  <c:v>3.1300000000000001E-2</c:v>
                </c:pt>
                <c:pt idx="7">
                  <c:v>3.2000000000000001E-2</c:v>
                </c:pt>
                <c:pt idx="8">
                  <c:v>3.7999999999999999E-2</c:v>
                </c:pt>
                <c:pt idx="9">
                  <c:v>2.5000000000000001E-2</c:v>
                </c:pt>
                <c:pt idx="10">
                  <c:v>1.2999999999999999E-2</c:v>
                </c:pt>
              </c:numCache>
            </c:numRef>
          </c:val>
        </c:ser>
        <c:ser>
          <c:idx val="2"/>
          <c:order val="2"/>
          <c:tx>
            <c:strRef>
              <c:f>'Fig 4.15-22'!$K$5</c:f>
              <c:strCache>
                <c:ptCount val="1"/>
                <c:pt idx="0">
                  <c:v>Amerika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4.15-22'!$K$40:$K$50</c:f>
              <c:numCache>
                <c:formatCode>0.0%</c:formatCode>
                <c:ptCount val="11"/>
                <c:pt idx="0">
                  <c:v>0.49099999999999999</c:v>
                </c:pt>
                <c:pt idx="1">
                  <c:v>0.47499999999999998</c:v>
                </c:pt>
                <c:pt idx="2">
                  <c:v>0.503</c:v>
                </c:pt>
                <c:pt idx="3">
                  <c:v>0.51700000000000002</c:v>
                </c:pt>
                <c:pt idx="4">
                  <c:v>0.47700000000000004</c:v>
                </c:pt>
                <c:pt idx="5">
                  <c:v>0.45700000000000002</c:v>
                </c:pt>
                <c:pt idx="6">
                  <c:v>0.37190000000000001</c:v>
                </c:pt>
                <c:pt idx="7">
                  <c:v>0.39500000000000002</c:v>
                </c:pt>
                <c:pt idx="8">
                  <c:v>0.34699999999999998</c:v>
                </c:pt>
                <c:pt idx="9">
                  <c:v>0.318</c:v>
                </c:pt>
                <c:pt idx="10">
                  <c:v>0.29500000000000004</c:v>
                </c:pt>
              </c:numCache>
            </c:numRef>
          </c:val>
        </c:ser>
        <c:ser>
          <c:idx val="3"/>
          <c:order val="3"/>
          <c:tx>
            <c:strRef>
              <c:f>'Fig 4.15-22'!$L$5</c:f>
              <c:strCache>
                <c:ptCount val="1"/>
                <c:pt idx="0">
                  <c:v>Azië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4.15-22'!$L$40:$L$50</c:f>
              <c:numCache>
                <c:formatCode>0.0%</c:formatCode>
                <c:ptCount val="11"/>
                <c:pt idx="0">
                  <c:v>0.09</c:v>
                </c:pt>
                <c:pt idx="1">
                  <c:v>0.12</c:v>
                </c:pt>
                <c:pt idx="2">
                  <c:v>7.2999999999999995E-2</c:v>
                </c:pt>
                <c:pt idx="3">
                  <c:v>4.5999999999999999E-2</c:v>
                </c:pt>
                <c:pt idx="4">
                  <c:v>5.9000000000000004E-2</c:v>
                </c:pt>
                <c:pt idx="5">
                  <c:v>6.6000000000000003E-2</c:v>
                </c:pt>
                <c:pt idx="6">
                  <c:v>0.06</c:v>
                </c:pt>
                <c:pt idx="7">
                  <c:v>2.4E-2</c:v>
                </c:pt>
                <c:pt idx="8">
                  <c:v>0.03</c:v>
                </c:pt>
                <c:pt idx="9">
                  <c:v>2.1999999999999999E-2</c:v>
                </c:pt>
                <c:pt idx="10">
                  <c:v>3.2000000000000001E-2</c:v>
                </c:pt>
              </c:numCache>
            </c:numRef>
          </c:val>
        </c:ser>
        <c:ser>
          <c:idx val="4"/>
          <c:order val="4"/>
          <c:tx>
            <c:strRef>
              <c:f>'Fig 4.15-22'!$M$5</c:f>
              <c:strCache>
                <c:ptCount val="1"/>
                <c:pt idx="0">
                  <c:v>Oceanië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4.15-22'!$M$40:$M$50</c:f>
              <c:numCache>
                <c:formatCode>0.0%</c:formatCode>
                <c:ptCount val="11"/>
                <c:pt idx="0">
                  <c:v>3.7999999999999999E-2</c:v>
                </c:pt>
                <c:pt idx="1">
                  <c:v>4.9000000000000002E-2</c:v>
                </c:pt>
                <c:pt idx="2">
                  <c:v>3.6999999999999998E-2</c:v>
                </c:pt>
                <c:pt idx="3">
                  <c:v>0.03</c:v>
                </c:pt>
                <c:pt idx="4">
                  <c:v>4.0999999999999995E-2</c:v>
                </c:pt>
                <c:pt idx="5">
                  <c:v>2.8000000000000001E-2</c:v>
                </c:pt>
                <c:pt idx="6">
                  <c:v>9.9000000000000008E-3</c:v>
                </c:pt>
                <c:pt idx="7">
                  <c:v>3.6999999999999998E-2</c:v>
                </c:pt>
                <c:pt idx="8">
                  <c:v>2.4E-2</c:v>
                </c:pt>
                <c:pt idx="9">
                  <c:v>0.05</c:v>
                </c:pt>
                <c:pt idx="10">
                  <c:v>5.2999999999999999E-2</c:v>
                </c:pt>
              </c:numCache>
            </c:numRef>
          </c:val>
        </c:ser>
        <c:ser>
          <c:idx val="5"/>
          <c:order val="5"/>
          <c:tx>
            <c:strRef>
              <c:f>'Fig 4.15-22'!$N$5</c:f>
              <c:strCache>
                <c:ptCount val="1"/>
                <c:pt idx="0">
                  <c:v>Andere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4.15-22'!$N$40:$N$50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32266240"/>
        <c:axId val="133312512"/>
      </c:barChart>
      <c:catAx>
        <c:axId val="1322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33312512"/>
        <c:crosses val="autoZero"/>
        <c:auto val="1"/>
        <c:lblAlgn val="ctr"/>
        <c:lblOffset val="100"/>
        <c:noMultiLvlLbl val="0"/>
      </c:catAx>
      <c:valAx>
        <c:axId val="133312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1"/>
                  <a:t>Lossingen, Gent volgens % totale tonnage</a:t>
                </a:r>
              </a:p>
            </c:rich>
          </c:tx>
          <c:layout>
            <c:manualLayout>
              <c:xMode val="edge"/>
              <c:yMode val="edge"/>
              <c:x val="0"/>
              <c:y val="9.5776358066203493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3226624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800"/>
          </a:pPr>
          <a:endParaRPr lang="nl-BE"/>
        </a:p>
      </c:tx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02" r="0.75000000000000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267498151303997"/>
          <c:y val="0.10320436507936509"/>
          <c:w val="0.84911353001251422"/>
          <c:h val="0.72764325396825391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4.1-4.6_4.9.4.12'!$AO$3</c:f>
              <c:strCache>
                <c:ptCount val="1"/>
                <c:pt idx="0">
                  <c:v>Vlaamse havens TEU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4.1-4.6_4.9.4.12'!$C$17:$C$44</c:f>
              <c:strCache>
                <c:ptCount val="28"/>
                <c:pt idx="0">
                  <c:v>2007-k2</c:v>
                </c:pt>
                <c:pt idx="1">
                  <c:v>2007-k3</c:v>
                </c:pt>
                <c:pt idx="2">
                  <c:v>2007-k4</c:v>
                </c:pt>
                <c:pt idx="3">
                  <c:v>2008-k1</c:v>
                </c:pt>
                <c:pt idx="4">
                  <c:v>2008-k2</c:v>
                </c:pt>
                <c:pt idx="5">
                  <c:v>2008-k3</c:v>
                </c:pt>
                <c:pt idx="6">
                  <c:v>2008-k4</c:v>
                </c:pt>
                <c:pt idx="7">
                  <c:v>2009-k1</c:v>
                </c:pt>
                <c:pt idx="8">
                  <c:v>2009-k2</c:v>
                </c:pt>
                <c:pt idx="9">
                  <c:v>2009-k3</c:v>
                </c:pt>
                <c:pt idx="10">
                  <c:v>2009-k4</c:v>
                </c:pt>
                <c:pt idx="11">
                  <c:v>2010-k1</c:v>
                </c:pt>
                <c:pt idx="12">
                  <c:v>2010-k2</c:v>
                </c:pt>
                <c:pt idx="13">
                  <c:v>2010-k3</c:v>
                </c:pt>
                <c:pt idx="14">
                  <c:v>2010-k4</c:v>
                </c:pt>
                <c:pt idx="15">
                  <c:v>2011-k1</c:v>
                </c:pt>
                <c:pt idx="16">
                  <c:v>2011-k2</c:v>
                </c:pt>
                <c:pt idx="17">
                  <c:v>2011-k3</c:v>
                </c:pt>
                <c:pt idx="18">
                  <c:v>2011-k4</c:v>
                </c:pt>
                <c:pt idx="19">
                  <c:v>2012-k1</c:v>
                </c:pt>
                <c:pt idx="20">
                  <c:v>2012-k2</c:v>
                </c:pt>
                <c:pt idx="21">
                  <c:v>2012-k3</c:v>
                </c:pt>
                <c:pt idx="22">
                  <c:v>2012-k4</c:v>
                </c:pt>
                <c:pt idx="23">
                  <c:v>2013-k1</c:v>
                </c:pt>
                <c:pt idx="24">
                  <c:v>2013-k2</c:v>
                </c:pt>
                <c:pt idx="25">
                  <c:v>2013-k3</c:v>
                </c:pt>
                <c:pt idx="26">
                  <c:v>2013-k4</c:v>
                </c:pt>
                <c:pt idx="27">
                  <c:v>2014-k1</c:v>
                </c:pt>
              </c:strCache>
            </c:strRef>
          </c:cat>
          <c:val>
            <c:numRef>
              <c:f>'Fig. 4.1-4.6_4.9.4.12'!$AO$16:$AO$44</c:f>
              <c:numCache>
                <c:formatCode>0.00%</c:formatCode>
                <c:ptCount val="29"/>
                <c:pt idx="0">
                  <c:v>9.8037827617255199E-2</c:v>
                </c:pt>
                <c:pt idx="1">
                  <c:v>4.674828072403106E-2</c:v>
                </c:pt>
                <c:pt idx="2">
                  <c:v>3.5045342680661194E-2</c:v>
                </c:pt>
                <c:pt idx="3">
                  <c:v>-1.2431036550982183E-2</c:v>
                </c:pt>
                <c:pt idx="4">
                  <c:v>1.0194518283689545E-2</c:v>
                </c:pt>
                <c:pt idx="5">
                  <c:v>0.10717848990400593</c:v>
                </c:pt>
                <c:pt idx="6">
                  <c:v>-4.1803583521012787E-2</c:v>
                </c:pt>
                <c:pt idx="7">
                  <c:v>-8.2363731253933412E-2</c:v>
                </c:pt>
                <c:pt idx="8">
                  <c:v>-0.12699001932919193</c:v>
                </c:pt>
                <c:pt idx="9">
                  <c:v>8.2852268605452209E-2</c:v>
                </c:pt>
                <c:pt idx="10">
                  <c:v>6.7423505061392341E-3</c:v>
                </c:pt>
                <c:pt idx="11">
                  <c:v>5.4841119665493786E-2</c:v>
                </c:pt>
                <c:pt idx="12">
                  <c:v>2.4974144000768802E-2</c:v>
                </c:pt>
                <c:pt idx="13">
                  <c:v>7.7103004030205799E-2</c:v>
                </c:pt>
                <c:pt idx="14">
                  <c:v>-8.9315407949891769E-3</c:v>
                </c:pt>
                <c:pt idx="15">
                  <c:v>-3.1931732207578216E-2</c:v>
                </c:pt>
                <c:pt idx="16">
                  <c:v>1.9331521625302037E-2</c:v>
                </c:pt>
                <c:pt idx="17">
                  <c:v>6.9108633043046324E-3</c:v>
                </c:pt>
                <c:pt idx="18">
                  <c:v>-3.2557143575114925E-2</c:v>
                </c:pt>
                <c:pt idx="19">
                  <c:v>-2.6281866769214474E-2</c:v>
                </c:pt>
                <c:pt idx="20">
                  <c:v>2.0638250977402215E-2</c:v>
                </c:pt>
                <c:pt idx="21">
                  <c:v>8.4080312783694246E-3</c:v>
                </c:pt>
                <c:pt idx="22">
                  <c:v>-2.0388438390027318E-2</c:v>
                </c:pt>
                <c:pt idx="23">
                  <c:v>-2.6356641658657372E-2</c:v>
                </c:pt>
                <c:pt idx="24">
                  <c:v>1.3622122641695794E-2</c:v>
                </c:pt>
                <c:pt idx="25">
                  <c:v>1.2963053628731916E-2</c:v>
                </c:pt>
                <c:pt idx="26">
                  <c:v>-1.6195768997298234E-3</c:v>
                </c:pt>
                <c:pt idx="27">
                  <c:v>2.3404316320885656E-2</c:v>
                </c:pt>
                <c:pt idx="28">
                  <c:v>-1.5050560440600094E-2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07520"/>
        <c:axId val="146909440"/>
      </c:lineChart>
      <c:dateAx>
        <c:axId val="146907520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146909440"/>
        <c:crosses val="autoZero"/>
        <c:auto val="0"/>
        <c:lblOffset val="100"/>
        <c:baseTimeUnit val="months"/>
        <c:majorUnit val="1"/>
        <c:majorTimeUnit val="months"/>
        <c:minorUnit val="3"/>
        <c:minorTimeUnit val="months"/>
      </c:dateAx>
      <c:valAx>
        <c:axId val="146909440"/>
        <c:scaling>
          <c:orientation val="minMax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nl-BE"/>
                  <a:t>procentuele verandering</a:t>
                </a:r>
              </a:p>
            </c:rich>
          </c:tx>
          <c:layout>
            <c:manualLayout>
              <c:xMode val="edge"/>
              <c:yMode val="edge"/>
              <c:x val="8.6805702727767546E-3"/>
              <c:y val="0.19174096533049159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46907520"/>
        <c:crosses val="autoZero"/>
        <c:crossBetween val="between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2.9556824507867233E-3"/>
          <c:y val="8.5938468479270398E-3"/>
          <c:w val="0.99329171151325668"/>
          <c:h val="0.13154007936507936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 alignWithMargins="0"/>
    <c:pageMargins b="1" l="0.75000000000000211" r="0.75000000000000211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965762145823908"/>
          <c:y val="0.121998739226497"/>
          <c:w val="0.85431768038094236"/>
          <c:h val="0.78676662590107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4.15-22'!$V$5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4.15-22'!$V$40:$V$50</c:f>
              <c:numCache>
                <c:formatCode>0.0%</c:formatCode>
                <c:ptCount val="11"/>
                <c:pt idx="0">
                  <c:v>0.877</c:v>
                </c:pt>
                <c:pt idx="1">
                  <c:v>0.90300000000000002</c:v>
                </c:pt>
                <c:pt idx="2">
                  <c:v>0.81100000000000005</c:v>
                </c:pt>
                <c:pt idx="3">
                  <c:v>0.84</c:v>
                </c:pt>
                <c:pt idx="4">
                  <c:v>0.89700000000000002</c:v>
                </c:pt>
                <c:pt idx="5">
                  <c:v>0.85699999999999998</c:v>
                </c:pt>
                <c:pt idx="6">
                  <c:v>0.77280000000000004</c:v>
                </c:pt>
                <c:pt idx="7">
                  <c:v>0.78200000000000003</c:v>
                </c:pt>
                <c:pt idx="8">
                  <c:v>0.746</c:v>
                </c:pt>
                <c:pt idx="9">
                  <c:v>0.76900000000000002</c:v>
                </c:pt>
                <c:pt idx="10">
                  <c:v>0.79700000000000004</c:v>
                </c:pt>
              </c:numCache>
            </c:numRef>
          </c:val>
        </c:ser>
        <c:ser>
          <c:idx val="1"/>
          <c:order val="1"/>
          <c:tx>
            <c:strRef>
              <c:f>'Fig 4.15-22'!$W$5</c:f>
              <c:strCache>
                <c:ptCount val="1"/>
                <c:pt idx="0">
                  <c:v>Afrika</c:v>
                </c:pt>
              </c:strCache>
            </c:strRef>
          </c:tx>
          <c:spPr>
            <a:solidFill>
              <a:sysClr val="windowText" lastClr="000000">
                <a:lumMod val="75000"/>
                <a:lumOff val="25000"/>
              </a:sysClr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4.15-22'!$W$40:$W$50</c:f>
              <c:numCache>
                <c:formatCode>0.0%</c:formatCode>
                <c:ptCount val="11"/>
                <c:pt idx="0">
                  <c:v>3.1E-2</c:v>
                </c:pt>
                <c:pt idx="1">
                  <c:v>0.02</c:v>
                </c:pt>
                <c:pt idx="2">
                  <c:v>6.2E-2</c:v>
                </c:pt>
                <c:pt idx="3">
                  <c:v>6.0999999999999999E-2</c:v>
                </c:pt>
                <c:pt idx="4">
                  <c:v>3.5000000000000003E-2</c:v>
                </c:pt>
                <c:pt idx="5">
                  <c:v>0.05</c:v>
                </c:pt>
                <c:pt idx="6">
                  <c:v>9.8199999999999996E-2</c:v>
                </c:pt>
                <c:pt idx="7">
                  <c:v>0.08</c:v>
                </c:pt>
                <c:pt idx="8">
                  <c:v>0.115</c:v>
                </c:pt>
                <c:pt idx="9">
                  <c:v>0.14399999999999999</c:v>
                </c:pt>
                <c:pt idx="10">
                  <c:v>0.104</c:v>
                </c:pt>
              </c:numCache>
            </c:numRef>
          </c:val>
        </c:ser>
        <c:ser>
          <c:idx val="2"/>
          <c:order val="2"/>
          <c:tx>
            <c:strRef>
              <c:f>'Fig 4.15-22'!$X$5</c:f>
              <c:strCache>
                <c:ptCount val="1"/>
                <c:pt idx="0">
                  <c:v>Amerika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4.15-22'!$X$40:$X$50</c:f>
              <c:numCache>
                <c:formatCode>0.0%</c:formatCode>
                <c:ptCount val="11"/>
                <c:pt idx="0">
                  <c:v>6.0999999999999999E-2</c:v>
                </c:pt>
                <c:pt idx="1">
                  <c:v>5.8999999999999997E-2</c:v>
                </c:pt>
                <c:pt idx="2">
                  <c:v>0.12</c:v>
                </c:pt>
                <c:pt idx="3">
                  <c:v>8.1000000000000003E-2</c:v>
                </c:pt>
                <c:pt idx="4">
                  <c:v>5.9000000000000004E-2</c:v>
                </c:pt>
                <c:pt idx="5">
                  <c:v>7.2999999999999995E-2</c:v>
                </c:pt>
                <c:pt idx="6">
                  <c:v>9.1600000000000001E-2</c:v>
                </c:pt>
                <c:pt idx="7">
                  <c:v>9.0999999999999998E-2</c:v>
                </c:pt>
                <c:pt idx="8">
                  <c:v>7.4999999999999997E-2</c:v>
                </c:pt>
                <c:pt idx="9">
                  <c:v>3.9E-2</c:v>
                </c:pt>
                <c:pt idx="10">
                  <c:v>7.0999999999999994E-2</c:v>
                </c:pt>
              </c:numCache>
            </c:numRef>
          </c:val>
        </c:ser>
        <c:ser>
          <c:idx val="3"/>
          <c:order val="3"/>
          <c:tx>
            <c:strRef>
              <c:f>'Fig 4.15-22'!$Y$5</c:f>
              <c:strCache>
                <c:ptCount val="1"/>
                <c:pt idx="0">
                  <c:v>Azië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4.15-22'!$Y$40:$Y$50</c:f>
              <c:numCache>
                <c:formatCode>0.0%</c:formatCode>
                <c:ptCount val="11"/>
                <c:pt idx="0">
                  <c:v>3.1E-2</c:v>
                </c:pt>
                <c:pt idx="1">
                  <c:v>1.7999999999999999E-2</c:v>
                </c:pt>
                <c:pt idx="2">
                  <c:v>7.0000000000000001E-3</c:v>
                </c:pt>
                <c:pt idx="3">
                  <c:v>1.2999999999999999E-2</c:v>
                </c:pt>
                <c:pt idx="4">
                  <c:v>6.9999999999999993E-3</c:v>
                </c:pt>
                <c:pt idx="5">
                  <c:v>1.6E-2</c:v>
                </c:pt>
                <c:pt idx="6">
                  <c:v>3.7499999999999999E-2</c:v>
                </c:pt>
                <c:pt idx="7">
                  <c:v>4.2000000000000003E-2</c:v>
                </c:pt>
                <c:pt idx="8">
                  <c:v>6.4000000000000001E-2</c:v>
                </c:pt>
                <c:pt idx="9">
                  <c:v>4.8000000000000001E-2</c:v>
                </c:pt>
                <c:pt idx="10">
                  <c:v>2.8000000000000001E-2</c:v>
                </c:pt>
              </c:numCache>
            </c:numRef>
          </c:val>
        </c:ser>
        <c:ser>
          <c:idx val="4"/>
          <c:order val="4"/>
          <c:tx>
            <c:strRef>
              <c:f>'Fig 4.15-22'!$Z$5</c:f>
              <c:strCache>
                <c:ptCount val="1"/>
                <c:pt idx="0">
                  <c:v>Oceanië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4.15-22'!$Z$40:$Z$50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'Fig 4.15-22'!$AA$5</c:f>
              <c:strCache>
                <c:ptCount val="1"/>
                <c:pt idx="0">
                  <c:v>Andere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4.15-22'!$A$40:$A$50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'Fig 4.15-22'!$AA$40:$AA$50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5.0000000000000001E-3</c:v>
                </c:pt>
                <c:pt idx="6">
                  <c:v>0</c:v>
                </c:pt>
                <c:pt idx="7">
                  <c:v>5.0000000000000001E-3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33353472"/>
        <c:axId val="133355008"/>
      </c:barChart>
      <c:catAx>
        <c:axId val="1333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33355008"/>
        <c:crosses val="autoZero"/>
        <c:auto val="1"/>
        <c:lblAlgn val="ctr"/>
        <c:lblOffset val="100"/>
        <c:noMultiLvlLbl val="0"/>
      </c:catAx>
      <c:valAx>
        <c:axId val="133355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1"/>
                  <a:t>Ladingen, Gent volgens % totale tonnage</a:t>
                </a:r>
              </a:p>
            </c:rich>
          </c:tx>
          <c:layout>
            <c:manualLayout>
              <c:xMode val="edge"/>
              <c:yMode val="edge"/>
              <c:x val="0"/>
              <c:y val="9.5776358066203493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3335347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800"/>
          </a:pPr>
          <a:endParaRPr lang="nl-BE"/>
        </a:p>
      </c:tx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02" r="0.750000000000002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78055555555556"/>
          <c:y val="9.1031532541283752E-2"/>
          <c:w val="0.8491946759259259"/>
          <c:h val="0.8314297989987297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4.15-22'!$V$5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4.15-22'!$V$75:$V$84</c:f>
              <c:numCache>
                <c:formatCode>0.0%</c:formatCode>
                <c:ptCount val="10"/>
                <c:pt idx="0">
                  <c:v>0.5486957693674267</c:v>
                </c:pt>
                <c:pt idx="1">
                  <c:v>0.53926919571015408</c:v>
                </c:pt>
                <c:pt idx="2">
                  <c:v>0.55519826687502905</c:v>
                </c:pt>
                <c:pt idx="3">
                  <c:v>0.5161197328592706</c:v>
                </c:pt>
                <c:pt idx="4">
                  <c:v>0.52097432905484242</c:v>
                </c:pt>
                <c:pt idx="5">
                  <c:v>0.52389953859240612</c:v>
                </c:pt>
                <c:pt idx="6">
                  <c:v>0.54246199290427188</c:v>
                </c:pt>
                <c:pt idx="7">
                  <c:v>0.49457416108182878</c:v>
                </c:pt>
                <c:pt idx="8">
                  <c:v>0.46516051956748367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 4.15-22'!$W$5</c:f>
              <c:strCache>
                <c:ptCount val="1"/>
                <c:pt idx="0">
                  <c:v>Afrika</c:v>
                </c:pt>
              </c:strCache>
            </c:strRef>
          </c:tx>
          <c:spPr>
            <a:solidFill>
              <a:sysClr val="windowText" lastClr="000000">
                <a:lumMod val="75000"/>
                <a:lumOff val="25000"/>
              </a:sysClr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4.15-22'!$W$75:$W$84</c:f>
              <c:numCache>
                <c:formatCode>0.0%</c:formatCode>
                <c:ptCount val="10"/>
                <c:pt idx="0">
                  <c:v>2.9135372891116038E-2</c:v>
                </c:pt>
                <c:pt idx="1">
                  <c:v>3.61575944452572E-2</c:v>
                </c:pt>
                <c:pt idx="2">
                  <c:v>4.2921476577024276E-2</c:v>
                </c:pt>
                <c:pt idx="3">
                  <c:v>4.1896891365973188E-2</c:v>
                </c:pt>
                <c:pt idx="4">
                  <c:v>4.3115519253208869E-2</c:v>
                </c:pt>
                <c:pt idx="5">
                  <c:v>5.6958490501190034E-2</c:v>
                </c:pt>
                <c:pt idx="6">
                  <c:v>5.5770496540431203E-2</c:v>
                </c:pt>
                <c:pt idx="7">
                  <c:v>5.5681429718492374E-2</c:v>
                </c:pt>
                <c:pt idx="8">
                  <c:v>5.8782349315537566E-2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 4.15-22'!$X$5</c:f>
              <c:strCache>
                <c:ptCount val="1"/>
                <c:pt idx="0">
                  <c:v>Amerika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4.15-22'!$X$75:$X$84</c:f>
              <c:numCache>
                <c:formatCode>0.0%</c:formatCode>
                <c:ptCount val="10"/>
                <c:pt idx="0">
                  <c:v>0.1472941349440694</c:v>
                </c:pt>
                <c:pt idx="1">
                  <c:v>0.14461912425023352</c:v>
                </c:pt>
                <c:pt idx="2">
                  <c:v>0.14135275402555658</c:v>
                </c:pt>
                <c:pt idx="3">
                  <c:v>0.14769615144380915</c:v>
                </c:pt>
                <c:pt idx="4">
                  <c:v>0.14383508362504863</c:v>
                </c:pt>
                <c:pt idx="5">
                  <c:v>0.12496670475928615</c:v>
                </c:pt>
                <c:pt idx="6">
                  <c:v>0.11047342312693648</c:v>
                </c:pt>
                <c:pt idx="7">
                  <c:v>0.12260408468283686</c:v>
                </c:pt>
                <c:pt idx="8">
                  <c:v>0.13460967759117923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 4.15-22'!$Y$5</c:f>
              <c:strCache>
                <c:ptCount val="1"/>
                <c:pt idx="0">
                  <c:v>Azië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4.15-22'!$Y$75:$Y$84</c:f>
              <c:numCache>
                <c:formatCode>0.0%</c:formatCode>
                <c:ptCount val="10"/>
                <c:pt idx="0">
                  <c:v>0.26359058552542913</c:v>
                </c:pt>
                <c:pt idx="1">
                  <c:v>0.27079371152699161</c:v>
                </c:pt>
                <c:pt idx="2">
                  <c:v>0.25572987042033901</c:v>
                </c:pt>
                <c:pt idx="3">
                  <c:v>0.29092394176716474</c:v>
                </c:pt>
                <c:pt idx="4">
                  <c:v>0.28802022559315443</c:v>
                </c:pt>
                <c:pt idx="5">
                  <c:v>0.29137416976706221</c:v>
                </c:pt>
                <c:pt idx="6">
                  <c:v>0.288123484933618</c:v>
                </c:pt>
                <c:pt idx="7">
                  <c:v>0.32412729455349121</c:v>
                </c:pt>
                <c:pt idx="8">
                  <c:v>0.33869286317599701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 4.15-22'!$Z$5</c:f>
              <c:strCache>
                <c:ptCount val="1"/>
                <c:pt idx="0">
                  <c:v>Oceanië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4.15-22'!$Z$75:$Z$84</c:f>
              <c:numCache>
                <c:formatCode>0.0%</c:formatCode>
                <c:ptCount val="10"/>
                <c:pt idx="0">
                  <c:v>1.123512907533785E-2</c:v>
                </c:pt>
                <c:pt idx="1">
                  <c:v>8.7665004895285895E-3</c:v>
                </c:pt>
                <c:pt idx="2">
                  <c:v>4.7355135408195951E-3</c:v>
                </c:pt>
                <c:pt idx="3">
                  <c:v>3.3152356700139338E-3</c:v>
                </c:pt>
                <c:pt idx="4">
                  <c:v>4.0353947880202258E-3</c:v>
                </c:pt>
                <c:pt idx="5">
                  <c:v>2.5862883754500226E-3</c:v>
                </c:pt>
                <c:pt idx="6">
                  <c:v>3.1706024947424187E-3</c:v>
                </c:pt>
                <c:pt idx="7">
                  <c:v>2.9096806506236734E-3</c:v>
                </c:pt>
                <c:pt idx="8">
                  <c:v>2.663277962516265E-3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tx>
            <c:strRef>
              <c:f>'Fig 4.15-22'!$AA$5</c:f>
              <c:strCache>
                <c:ptCount val="1"/>
                <c:pt idx="0">
                  <c:v>Andere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4.15-22'!$AA$75:$AA$84</c:f>
              <c:numCache>
                <c:formatCode>0.0%</c:formatCode>
                <c:ptCount val="10"/>
                <c:pt idx="0">
                  <c:v>4.9008196620884846E-5</c:v>
                </c:pt>
                <c:pt idx="1">
                  <c:v>3.9387357783504575E-4</c:v>
                </c:pt>
                <c:pt idx="2">
                  <c:v>6.2118561231446574E-5</c:v>
                </c:pt>
                <c:pt idx="3">
                  <c:v>4.8046893768317881E-5</c:v>
                </c:pt>
                <c:pt idx="4">
                  <c:v>9.7238428626993382E-6</c:v>
                </c:pt>
                <c:pt idx="5">
                  <c:v>2.1480800460548362E-4</c:v>
                </c:pt>
                <c:pt idx="6">
                  <c:v>0</c:v>
                </c:pt>
                <c:pt idx="7">
                  <c:v>1.0334931272707037E-4</c:v>
                </c:pt>
                <c:pt idx="8">
                  <c:v>9.131238728627195E-5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34772224"/>
        <c:axId val="134773760"/>
      </c:barChart>
      <c:catAx>
        <c:axId val="1347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34773760"/>
        <c:crosses val="autoZero"/>
        <c:auto val="1"/>
        <c:lblAlgn val="ctr"/>
        <c:lblOffset val="100"/>
        <c:noMultiLvlLbl val="0"/>
      </c:catAx>
      <c:valAx>
        <c:axId val="134773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1"/>
                  <a:t>Laidngen, Rotterdam volgens % totale tonnage</a:t>
                </a:r>
              </a:p>
            </c:rich>
          </c:tx>
          <c:layout>
            <c:manualLayout>
              <c:xMode val="edge"/>
              <c:yMode val="edge"/>
              <c:x val="0"/>
              <c:y val="9.5776358066203493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3477222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800"/>
          </a:pPr>
          <a:endParaRPr lang="nl-BE"/>
        </a:p>
      </c:tx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02" r="0.750000000000002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78055555555556"/>
          <c:y val="0.122337496643801"/>
          <c:w val="0.8491946759259259"/>
          <c:h val="0.7967863883090097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4.15-22'!$I$5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4.15-22'!$I$75:$I$84</c:f>
              <c:numCache>
                <c:formatCode>0.0%</c:formatCode>
                <c:ptCount val="10"/>
                <c:pt idx="0">
                  <c:v>0.44790145312384744</c:v>
                </c:pt>
                <c:pt idx="1">
                  <c:v>0.42390206427565408</c:v>
                </c:pt>
                <c:pt idx="2">
                  <c:v>0.42102958495262338</c:v>
                </c:pt>
                <c:pt idx="3">
                  <c:v>0.43472902245483708</c:v>
                </c:pt>
                <c:pt idx="4">
                  <c:v>0.40869172951851807</c:v>
                </c:pt>
                <c:pt idx="5">
                  <c:v>0.47088804231238673</c:v>
                </c:pt>
                <c:pt idx="6">
                  <c:v>0.46537358954891744</c:v>
                </c:pt>
                <c:pt idx="7">
                  <c:v>0.45625313749939272</c:v>
                </c:pt>
                <c:pt idx="8">
                  <c:v>0.43971210401403366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 4.15-22'!$J$5</c:f>
              <c:strCache>
                <c:ptCount val="1"/>
                <c:pt idx="0">
                  <c:v>Afrika</c:v>
                </c:pt>
              </c:strCache>
            </c:strRef>
          </c:tx>
          <c:spPr>
            <a:solidFill>
              <a:sysClr val="windowText" lastClr="000000">
                <a:lumMod val="75000"/>
                <a:lumOff val="25000"/>
              </a:sysClr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4.15-22'!$J$75:$J$84</c:f>
              <c:numCache>
                <c:formatCode>0.0%</c:formatCode>
                <c:ptCount val="10"/>
                <c:pt idx="0">
                  <c:v>0.18732389171645644</c:v>
                </c:pt>
                <c:pt idx="1">
                  <c:v>0.18642500462363604</c:v>
                </c:pt>
                <c:pt idx="2">
                  <c:v>0.17899767068764871</c:v>
                </c:pt>
                <c:pt idx="3">
                  <c:v>0.16013844335640723</c:v>
                </c:pt>
                <c:pt idx="4">
                  <c:v>0.15102293822128179</c:v>
                </c:pt>
                <c:pt idx="5">
                  <c:v>0.1315567555571994</c:v>
                </c:pt>
                <c:pt idx="6">
                  <c:v>0.10554166557583056</c:v>
                </c:pt>
                <c:pt idx="7">
                  <c:v>0.10112869010412449</c:v>
                </c:pt>
                <c:pt idx="8">
                  <c:v>0.10860592302136002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 4.15-22'!$K$5</c:f>
              <c:strCache>
                <c:ptCount val="1"/>
                <c:pt idx="0">
                  <c:v>Amerika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4.15-22'!$K$75:$K$84</c:f>
              <c:numCache>
                <c:formatCode>0.0%</c:formatCode>
                <c:ptCount val="10"/>
                <c:pt idx="0">
                  <c:v>0.21414029652578004</c:v>
                </c:pt>
                <c:pt idx="1">
                  <c:v>0.2230584285328136</c:v>
                </c:pt>
                <c:pt idx="2">
                  <c:v>0.21701836576817937</c:v>
                </c:pt>
                <c:pt idx="3">
                  <c:v>0.23233158872193146</c:v>
                </c:pt>
                <c:pt idx="4">
                  <c:v>0.24925356665325249</c:v>
                </c:pt>
                <c:pt idx="5">
                  <c:v>0.20112068646669379</c:v>
                </c:pt>
                <c:pt idx="6">
                  <c:v>0.23380762887137732</c:v>
                </c:pt>
                <c:pt idx="7">
                  <c:v>0.23788965718264699</c:v>
                </c:pt>
                <c:pt idx="8">
                  <c:v>0.23410896708286039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 4.15-22'!$L$5</c:f>
              <c:strCache>
                <c:ptCount val="1"/>
                <c:pt idx="0">
                  <c:v>Azië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4.15-22'!$L$75:$L$84</c:f>
              <c:numCache>
                <c:formatCode>0.0%</c:formatCode>
                <c:ptCount val="10"/>
                <c:pt idx="0">
                  <c:v>0.11260603378328539</c:v>
                </c:pt>
                <c:pt idx="1">
                  <c:v>0.129447582194022</c:v>
                </c:pt>
                <c:pt idx="2">
                  <c:v>0.14751124281999164</c:v>
                </c:pt>
                <c:pt idx="3">
                  <c:v>0.14077325679554281</c:v>
                </c:pt>
                <c:pt idx="4">
                  <c:v>0.1598373424376566</c:v>
                </c:pt>
                <c:pt idx="5">
                  <c:v>0.17777859969671192</c:v>
                </c:pt>
                <c:pt idx="6">
                  <c:v>0.17314841479697357</c:v>
                </c:pt>
                <c:pt idx="7">
                  <c:v>0.18101468754554434</c:v>
                </c:pt>
                <c:pt idx="8">
                  <c:v>0.19492957383138995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 4.15-22'!$M$5</c:f>
              <c:strCache>
                <c:ptCount val="1"/>
                <c:pt idx="0">
                  <c:v>Oceanië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4.15-22'!$M$75:$M$84</c:f>
              <c:numCache>
                <c:formatCode>0.0%</c:formatCode>
                <c:ptCount val="10"/>
                <c:pt idx="0">
                  <c:v>3.3196872464409527E-2</c:v>
                </c:pt>
                <c:pt idx="1">
                  <c:v>3.4019291232163434E-2</c:v>
                </c:pt>
                <c:pt idx="2">
                  <c:v>3.2977348665491492E-2</c:v>
                </c:pt>
                <c:pt idx="3">
                  <c:v>3.0693905115650854E-2</c:v>
                </c:pt>
                <c:pt idx="4">
                  <c:v>3.0603767216647412E-2</c:v>
                </c:pt>
                <c:pt idx="5">
                  <c:v>1.819728520176055E-2</c:v>
                </c:pt>
                <c:pt idx="6">
                  <c:v>2.2128701206901066E-2</c:v>
                </c:pt>
                <c:pt idx="7">
                  <c:v>2.3713827668291419E-2</c:v>
                </c:pt>
                <c:pt idx="8">
                  <c:v>2.257248993911877E-2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tx>
            <c:strRef>
              <c:f>'Fig 4.15-22'!$N$5</c:f>
              <c:strCache>
                <c:ptCount val="1"/>
                <c:pt idx="0">
                  <c:v>Andere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4.15-22'!$A$75:$A$84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'Fig 4.15-22'!$N$75:$N$84</c:f>
              <c:numCache>
                <c:formatCode>0.0%</c:formatCode>
                <c:ptCount val="10"/>
                <c:pt idx="0">
                  <c:v>4.8314523862211401E-3</c:v>
                </c:pt>
                <c:pt idx="1">
                  <c:v>3.1476291417108877E-3</c:v>
                </c:pt>
                <c:pt idx="2">
                  <c:v>2.4657871060653727E-3</c:v>
                </c:pt>
                <c:pt idx="3">
                  <c:v>1.3337835556305926E-3</c:v>
                </c:pt>
                <c:pt idx="4">
                  <c:v>5.8741059026650919E-4</c:v>
                </c:pt>
                <c:pt idx="5">
                  <c:v>4.5863076524762364E-4</c:v>
                </c:pt>
                <c:pt idx="6">
                  <c:v>0</c:v>
                </c:pt>
                <c:pt idx="7">
                  <c:v>0</c:v>
                </c:pt>
                <c:pt idx="8">
                  <c:v>7.0942111237230418E-5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35375872"/>
        <c:axId val="135377664"/>
      </c:barChart>
      <c:catAx>
        <c:axId val="13537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35377664"/>
        <c:crosses val="autoZero"/>
        <c:auto val="1"/>
        <c:lblAlgn val="ctr"/>
        <c:lblOffset val="100"/>
        <c:noMultiLvlLbl val="0"/>
      </c:catAx>
      <c:valAx>
        <c:axId val="13537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1"/>
                </a:pPr>
                <a:r>
                  <a:rPr lang="en-US" sz="800" b="1"/>
                  <a:t>Lossingen, Rotterdam volgens % totale tonnage</a:t>
                </a:r>
              </a:p>
            </c:rich>
          </c:tx>
          <c:layout>
            <c:manualLayout>
              <c:xMode val="edge"/>
              <c:yMode val="edge"/>
              <c:x val="0"/>
              <c:y val="9.5776358066203493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nl-BE"/>
          </a:p>
        </c:txPr>
        <c:crossAx val="13537587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800"/>
          </a:pPr>
          <a:endParaRPr lang="nl-BE"/>
        </a:p>
      </c:tx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02" r="0.750000000000002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3796601416012"/>
          <c:y val="0.14347755014877037"/>
          <c:w val="0.84712507852817953"/>
          <c:h val="0.75819282798005827"/>
        </c:manualLayout>
      </c:layout>
      <c:lineChart>
        <c:grouping val="standard"/>
        <c:varyColors val="0"/>
        <c:ser>
          <c:idx val="0"/>
          <c:order val="0"/>
          <c:tx>
            <c:strRef>
              <c:f>'Fig. 4.25'!$A$4</c:f>
              <c:strCache>
                <c:ptCount val="1"/>
                <c:pt idx="0">
                  <c:v>Spoor/wegvervoer (BEL)</c:v>
                </c:pt>
              </c:strCache>
            </c:strRef>
          </c:tx>
          <c:cat>
            <c:numRef>
              <c:f>'Fig. 4.25'!$B$3:$R$3</c:f>
              <c:numCache>
                <c:formatCode>General</c:formatCode>
                <c:ptCount val="1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</c:numCache>
            </c:numRef>
          </c:cat>
          <c:val>
            <c:numRef>
              <c:f>'Fig. 4.25'!$B$4:$Q$4</c:f>
              <c:numCache>
                <c:formatCode>#,##0</c:formatCode>
                <c:ptCount val="16"/>
                <c:pt idx="0">
                  <c:v>50548.800000000003</c:v>
                </c:pt>
                <c:pt idx="1">
                  <c:v>102596.8</c:v>
                </c:pt>
                <c:pt idx="2">
                  <c:v>123344</c:v>
                </c:pt>
                <c:pt idx="3">
                  <c:v>137259.20000000001</c:v>
                </c:pt>
                <c:pt idx="4">
                  <c:v>132252.80000000002</c:v>
                </c:pt>
                <c:pt idx="5">
                  <c:v>108040</c:v>
                </c:pt>
                <c:pt idx="6">
                  <c:v>107568</c:v>
                </c:pt>
                <c:pt idx="7">
                  <c:v>162064</c:v>
                </c:pt>
                <c:pt idx="8">
                  <c:v>235232.2</c:v>
                </c:pt>
                <c:pt idx="9">
                  <c:v>216753.6</c:v>
                </c:pt>
                <c:pt idx="10">
                  <c:v>222718.8</c:v>
                </c:pt>
                <c:pt idx="11">
                  <c:v>258516.8</c:v>
                </c:pt>
                <c:pt idx="12">
                  <c:v>232024</c:v>
                </c:pt>
                <c:pt idx="13">
                  <c:v>266882.8</c:v>
                </c:pt>
                <c:pt idx="14">
                  <c:v>296154.40000000002</c:v>
                </c:pt>
                <c:pt idx="15">
                  <c:v>238745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'Fig. 4.25'!$A$5</c:f>
              <c:strCache>
                <c:ptCount val="1"/>
                <c:pt idx="0">
                  <c:v>Binnenvaart/wegvervoer (VLA)</c:v>
                </c:pt>
              </c:strCache>
            </c:strRef>
          </c:tx>
          <c:cat>
            <c:numRef>
              <c:f>'Fig. 4.25'!$B$3:$R$3</c:f>
              <c:numCache>
                <c:formatCode>General</c:formatCode>
                <c:ptCount val="1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</c:numCache>
            </c:numRef>
          </c:cat>
          <c:val>
            <c:numRef>
              <c:f>'Fig. 4.25'!$B$5:$R$5</c:f>
              <c:numCache>
                <c:formatCode>#,##0</c:formatCode>
                <c:ptCount val="17"/>
                <c:pt idx="0">
                  <c:v>59700</c:v>
                </c:pt>
                <c:pt idx="1">
                  <c:v>75138</c:v>
                </c:pt>
                <c:pt idx="2">
                  <c:v>104003</c:v>
                </c:pt>
                <c:pt idx="3">
                  <c:v>162500</c:v>
                </c:pt>
                <c:pt idx="4">
                  <c:v>195649</c:v>
                </c:pt>
                <c:pt idx="5">
                  <c:v>247003</c:v>
                </c:pt>
                <c:pt idx="6">
                  <c:v>291947</c:v>
                </c:pt>
                <c:pt idx="7">
                  <c:v>403951</c:v>
                </c:pt>
                <c:pt idx="8">
                  <c:v>456273</c:v>
                </c:pt>
                <c:pt idx="9">
                  <c:v>458720</c:v>
                </c:pt>
                <c:pt idx="10">
                  <c:v>515977</c:v>
                </c:pt>
                <c:pt idx="11">
                  <c:v>507769</c:v>
                </c:pt>
                <c:pt idx="12">
                  <c:v>446379</c:v>
                </c:pt>
                <c:pt idx="13">
                  <c:v>494896</c:v>
                </c:pt>
                <c:pt idx="14">
                  <c:v>519866</c:v>
                </c:pt>
                <c:pt idx="15">
                  <c:v>527311</c:v>
                </c:pt>
                <c:pt idx="16">
                  <c:v>527652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56640"/>
        <c:axId val="135458176"/>
      </c:lineChart>
      <c:catAx>
        <c:axId val="13545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458176"/>
        <c:crosses val="autoZero"/>
        <c:auto val="1"/>
        <c:lblAlgn val="ctr"/>
        <c:lblOffset val="100"/>
        <c:noMultiLvlLbl val="0"/>
      </c:catAx>
      <c:valAx>
        <c:axId val="1354581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Jaarlijkse overslag (TEU)</a:t>
                </a:r>
              </a:p>
            </c:rich>
          </c:tx>
          <c:layout>
            <c:manualLayout>
              <c:xMode val="edge"/>
              <c:yMode val="edge"/>
              <c:x val="0"/>
              <c:y val="3.2117999178818356E-3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13545664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7767841795106007"/>
          <c:y val="1.7622106738202671E-2"/>
          <c:w val="0.5268750216795588"/>
          <c:h val="9.115914302100178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'Fig. 4.26'!$A$6</c:f>
              <c:strCache>
                <c:ptCount val="1"/>
                <c:pt idx="0">
                  <c:v>Binnenvaart</c:v>
                </c:pt>
              </c:strCache>
            </c:strRef>
          </c:tx>
          <c:cat>
            <c:numRef>
              <c:f>'Fig. 4.26'!$B$3:$M$3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'Fig. 4.26'!$B$6:$M$6</c:f>
              <c:numCache>
                <c:formatCode>0%</c:formatCode>
                <c:ptCount val="12"/>
                <c:pt idx="0">
                  <c:v>0.34</c:v>
                </c:pt>
                <c:pt idx="1">
                  <c:v>0.30365264426905614</c:v>
                </c:pt>
                <c:pt idx="2">
                  <c:v>0.31165130096687338</c:v>
                </c:pt>
                <c:pt idx="3">
                  <c:v>0.32645075757120168</c:v>
                </c:pt>
                <c:pt idx="4">
                  <c:v>0.32275713429346464</c:v>
                </c:pt>
                <c:pt idx="5">
                  <c:v>0.32972766734357878</c:v>
                </c:pt>
                <c:pt idx="6">
                  <c:v>0.32433954711771784</c:v>
                </c:pt>
                <c:pt idx="7">
                  <c:v>0.34617948169466323</c:v>
                </c:pt>
                <c:pt idx="8">
                  <c:v>0.34</c:v>
                </c:pt>
                <c:pt idx="9">
                  <c:v>0.35</c:v>
                </c:pt>
                <c:pt idx="10">
                  <c:v>0.35</c:v>
                </c:pt>
                <c:pt idx="11">
                  <c:v>0.36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'Fig. 4.26'!$A$4</c:f>
              <c:strCache>
                <c:ptCount val="1"/>
                <c:pt idx="0">
                  <c:v>Weg</c:v>
                </c:pt>
              </c:strCache>
            </c:strRef>
          </c:tx>
          <c:cat>
            <c:numRef>
              <c:f>'Fig. 4.26'!$B$3:$M$3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'Fig. 4.26'!$B$4:$M$4</c:f>
              <c:numCache>
                <c:formatCode>0%</c:formatCode>
                <c:ptCount val="12"/>
                <c:pt idx="0">
                  <c:v>0.59</c:v>
                </c:pt>
                <c:pt idx="1">
                  <c:v>0.60827917062512948</c:v>
                </c:pt>
                <c:pt idx="2">
                  <c:v>0.59655113015559413</c:v>
                </c:pt>
                <c:pt idx="3">
                  <c:v>0.58679410757330119</c:v>
                </c:pt>
                <c:pt idx="4">
                  <c:v>0.59159799045425976</c:v>
                </c:pt>
                <c:pt idx="5">
                  <c:v>0.56574004846637249</c:v>
                </c:pt>
                <c:pt idx="6">
                  <c:v>0.56573333430806128</c:v>
                </c:pt>
                <c:pt idx="7">
                  <c:v>0.55436211411638525</c:v>
                </c:pt>
                <c:pt idx="8">
                  <c:v>0.56000000000000005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0.56999999999999995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'Fig. 4.26'!$A$5</c:f>
              <c:strCache>
                <c:ptCount val="1"/>
                <c:pt idx="0">
                  <c:v>Spoorvervoer</c:v>
                </c:pt>
              </c:strCache>
            </c:strRef>
          </c:tx>
          <c:cat>
            <c:numRef>
              <c:f>'Fig. 4.26'!$B$3:$M$3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'Fig. 4.26'!$B$5:$M$5</c:f>
              <c:numCache>
                <c:formatCode>0%</c:formatCode>
                <c:ptCount val="12"/>
                <c:pt idx="0">
                  <c:v>7.0000000000000007E-2</c:v>
                </c:pt>
                <c:pt idx="1">
                  <c:v>8.8068185105814378E-2</c:v>
                </c:pt>
                <c:pt idx="2">
                  <c:v>9.1797568877532515E-2</c:v>
                </c:pt>
                <c:pt idx="3">
                  <c:v>8.6755134855497226E-2</c:v>
                </c:pt>
                <c:pt idx="4">
                  <c:v>8.5644875252275404E-2</c:v>
                </c:pt>
                <c:pt idx="5">
                  <c:v>0.10453228419004869</c:v>
                </c:pt>
                <c:pt idx="6">
                  <c:v>0.10992711857422072</c:v>
                </c:pt>
                <c:pt idx="7">
                  <c:v>9.9458404188951563E-2</c:v>
                </c:pt>
                <c:pt idx="8">
                  <c:v>0.1</c:v>
                </c:pt>
                <c:pt idx="9">
                  <c:v>0.1</c:v>
                </c:pt>
                <c:pt idx="10">
                  <c:v>0.09</c:v>
                </c:pt>
                <c:pt idx="11">
                  <c:v>7.0000000000000007E-2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64160"/>
        <c:axId val="135965696"/>
      </c:lineChart>
      <c:catAx>
        <c:axId val="1359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35965696"/>
        <c:crosses val="autoZero"/>
        <c:auto val="1"/>
        <c:lblAlgn val="ctr"/>
        <c:lblOffset val="100"/>
        <c:noMultiLvlLbl val="0"/>
      </c:catAx>
      <c:valAx>
        <c:axId val="135965696"/>
        <c:scaling>
          <c:orientation val="minMax"/>
          <c:max val="0.70000000000000007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35964160"/>
        <c:crosses val="autoZero"/>
        <c:crossBetween val="midCat"/>
        <c:majorUnit val="0.2"/>
        <c:minorUnit val="0.2"/>
      </c:val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980813742816954"/>
          <c:y val="0.14352199360238624"/>
          <c:w val="0.85063487396277537"/>
          <c:h val="0.68732561494304623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4.1-4.6_4.9.4.12'!$AL$3</c:f>
              <c:strCache>
                <c:ptCount val="1"/>
                <c:pt idx="0">
                  <c:v>Antwerpen TEU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4.1-4.6_4.9.4.12'!$AL$16:$AL$44</c:f>
              <c:numCache>
                <c:formatCode>0.00%</c:formatCode>
                <c:ptCount val="29"/>
                <c:pt idx="0">
                  <c:v>0.11789132391165112</c:v>
                </c:pt>
                <c:pt idx="1">
                  <c:v>5.3597048470749899E-2</c:v>
                </c:pt>
                <c:pt idx="2">
                  <c:v>1.3228040471488891E-2</c:v>
                </c:pt>
                <c:pt idx="3">
                  <c:v>-8.4560261023074648E-3</c:v>
                </c:pt>
                <c:pt idx="4">
                  <c:v>3.1987317601476395E-3</c:v>
                </c:pt>
                <c:pt idx="5">
                  <c:v>0.13478695817634187</c:v>
                </c:pt>
                <c:pt idx="6">
                  <c:v>-5.6805873009189649E-2</c:v>
                </c:pt>
                <c:pt idx="7">
                  <c:v>-9.7194448042718706E-2</c:v>
                </c:pt>
                <c:pt idx="8">
                  <c:v>-0.13478935236418652</c:v>
                </c:pt>
                <c:pt idx="9">
                  <c:v>8.1953999889442186E-2</c:v>
                </c:pt>
                <c:pt idx="10">
                  <c:v>-3.458457963677769E-2</c:v>
                </c:pt>
                <c:pt idx="11">
                  <c:v>3.6326693687216256E-2</c:v>
                </c:pt>
                <c:pt idx="12">
                  <c:v>7.0935285437521214E-2</c:v>
                </c:pt>
                <c:pt idx="13">
                  <c:v>8.6441544056242783E-2</c:v>
                </c:pt>
                <c:pt idx="14">
                  <c:v>-1.7625791314123791E-2</c:v>
                </c:pt>
                <c:pt idx="15">
                  <c:v>-1.3781284013847836E-2</c:v>
                </c:pt>
                <c:pt idx="16">
                  <c:v>2.5115977932605092E-2</c:v>
                </c:pt>
                <c:pt idx="17">
                  <c:v>1.7368737837038468E-2</c:v>
                </c:pt>
                <c:pt idx="18">
                  <c:v>-1.9980403184900995E-2</c:v>
                </c:pt>
                <c:pt idx="19">
                  <c:v>-2.4069377316377604E-2</c:v>
                </c:pt>
                <c:pt idx="20">
                  <c:v>3.5288597801977371E-2</c:v>
                </c:pt>
                <c:pt idx="21">
                  <c:v>-4.778588851147454E-3</c:v>
                </c:pt>
                <c:pt idx="22">
                  <c:v>-1.2027652351028376E-2</c:v>
                </c:pt>
                <c:pt idx="23">
                  <c:v>-1.6047869989492043E-2</c:v>
                </c:pt>
                <c:pt idx="24">
                  <c:v>4.2892106938368637E-3</c:v>
                </c:pt>
                <c:pt idx="25">
                  <c:v>1.820631709644251E-2</c:v>
                </c:pt>
                <c:pt idx="26">
                  <c:v>-2.3812971572288698E-2</c:v>
                </c:pt>
                <c:pt idx="27">
                  <c:v>2.8504042576673747E-2</c:v>
                </c:pt>
                <c:pt idx="28">
                  <c:v>-1.2540993806964915E-2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'Fig. 4.1-4.6_4.9.4.12'!$AM$3</c:f>
              <c:strCache>
                <c:ptCount val="1"/>
                <c:pt idx="0">
                  <c:v>Zeebrugge TEU</c:v>
                </c:pt>
              </c:strCache>
            </c:strRef>
          </c:tx>
          <c:spPr>
            <a:ln w="31750">
              <a:solidFill>
                <a:srgbClr val="8064A2">
                  <a:lumMod val="75000"/>
                </a:srgbClr>
              </a:solidFill>
            </a:ln>
          </c:spPr>
          <c:marker>
            <c:symbol val="triangle"/>
            <c:size val="5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4.1-4.6_4.9.4.12'!$AM$16:$AM$44</c:f>
              <c:numCache>
                <c:formatCode>0.00%</c:formatCode>
                <c:ptCount val="29"/>
                <c:pt idx="0">
                  <c:v>1.9283164628994154E-2</c:v>
                </c:pt>
                <c:pt idx="1">
                  <c:v>1.2715860884717704E-2</c:v>
                </c:pt>
                <c:pt idx="2">
                  <c:v>0.13269309878948479</c:v>
                </c:pt>
                <c:pt idx="3">
                  <c:v>-2.9316117043242287E-2</c:v>
                </c:pt>
                <c:pt idx="4">
                  <c:v>3.9226634759652823E-2</c:v>
                </c:pt>
                <c:pt idx="5">
                  <c:v>2.5932775812158252E-3</c:v>
                </c:pt>
                <c:pt idx="6">
                  <c:v>2.8136922328168092E-2</c:v>
                </c:pt>
                <c:pt idx="7">
                  <c:v>-2.5090463602694141E-2</c:v>
                </c:pt>
                <c:pt idx="8">
                  <c:v>-0.10304662594314833</c:v>
                </c:pt>
                <c:pt idx="9">
                  <c:v>8.5302185826695021E-2</c:v>
                </c:pt>
                <c:pt idx="10">
                  <c:v>0.15229331061692969</c:v>
                </c:pt>
                <c:pt idx="11">
                  <c:v>0.10707048108193989</c:v>
                </c:pt>
                <c:pt idx="12">
                  <c:v>-0.10484271323153614</c:v>
                </c:pt>
                <c:pt idx="13">
                  <c:v>4.8598977862410596E-2</c:v>
                </c:pt>
                <c:pt idx="14">
                  <c:v>1.9581106907445689E-2</c:v>
                </c:pt>
                <c:pt idx="15">
                  <c:v>-9.1104255989815253E-2</c:v>
                </c:pt>
                <c:pt idx="16">
                  <c:v>-1.3872357475837012E-3</c:v>
                </c:pt>
                <c:pt idx="17">
                  <c:v>-3.177878593236598E-2</c:v>
                </c:pt>
                <c:pt idx="18">
                  <c:v>-7.7741579939858585E-2</c:v>
                </c:pt>
                <c:pt idx="19">
                  <c:v>-3.799571427222867E-2</c:v>
                </c:pt>
                <c:pt idx="20">
                  <c:v>-4.2557993484319191E-2</c:v>
                </c:pt>
                <c:pt idx="21">
                  <c:v>6.9065603509239432E-2</c:v>
                </c:pt>
                <c:pt idx="22">
                  <c:v>-6.1741082812928415E-2</c:v>
                </c:pt>
                <c:pt idx="23">
                  <c:v>-7.1380694311614631E-2</c:v>
                </c:pt>
                <c:pt idx="24">
                  <c:v>5.9476077092016605E-2</c:v>
                </c:pt>
                <c:pt idx="25">
                  <c:v>-4.0399214863587737E-3</c:v>
                </c:pt>
                <c:pt idx="26">
                  <c:v>0.10159332638164754</c:v>
                </c:pt>
                <c:pt idx="27">
                  <c:v>1.6843552045193805E-2</c:v>
                </c:pt>
                <c:pt idx="28">
                  <c:v>-2.1153914181612367E-2</c:v>
                </c:pt>
              </c:numCache>
            </c:numRef>
          </c:val>
          <c:smooth val="1"/>
        </c:ser>
        <c:ser>
          <c:idx val="0"/>
          <c:order val="2"/>
          <c:tx>
            <c:strRef>
              <c:f>'Fig. 4.1-4.6_4.9.4.12'!$AN$3</c:f>
              <c:strCache>
                <c:ptCount val="1"/>
                <c:pt idx="0">
                  <c:v>Gent TEU</c:v>
                </c:pt>
              </c:strCache>
            </c:strRef>
          </c:tx>
          <c:spPr>
            <a:ln w="31750">
              <a:solidFill>
                <a:srgbClr val="F79646">
                  <a:lumMod val="75000"/>
                </a:srgbClr>
              </a:solidFill>
            </a:ln>
          </c:spPr>
          <c:marker>
            <c:symbol val="circle"/>
            <c:size val="5"/>
            <c:spPr>
              <a:solidFill>
                <a:srgbClr val="F79646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4.1-4.6_4.9.4.12'!$AN$16:$AN$44</c:f>
              <c:numCache>
                <c:formatCode>0.00%</c:formatCode>
                <c:ptCount val="29"/>
                <c:pt idx="0">
                  <c:v>0.22101376970664538</c:v>
                </c:pt>
                <c:pt idx="1">
                  <c:v>0.285282340442919</c:v>
                </c:pt>
                <c:pt idx="2">
                  <c:v>2.403357070193286E-2</c:v>
                </c:pt>
                <c:pt idx="3">
                  <c:v>4.0854339997516455E-2</c:v>
                </c:pt>
                <c:pt idx="4">
                  <c:v>-3.758052970651396E-2</c:v>
                </c:pt>
                <c:pt idx="5">
                  <c:v>9.9665303086649309E-2</c:v>
                </c:pt>
                <c:pt idx="6">
                  <c:v>-0.21125014090857852</c:v>
                </c:pt>
                <c:pt idx="7">
                  <c:v>-3.4586251250535945E-2</c:v>
                </c:pt>
                <c:pt idx="8">
                  <c:v>5.7216876387860841E-2</c:v>
                </c:pt>
                <c:pt idx="9">
                  <c:v>0.10747041937968214</c:v>
                </c:pt>
                <c:pt idx="10">
                  <c:v>-9.7357440890125171E-3</c:v>
                </c:pt>
                <c:pt idx="11">
                  <c:v>0.14223697650663944</c:v>
                </c:pt>
                <c:pt idx="12">
                  <c:v>0.15045830538788285</c:v>
                </c:pt>
                <c:pt idx="13">
                  <c:v>1.0202098717450448E-2</c:v>
                </c:pt>
                <c:pt idx="14">
                  <c:v>2.6690391459074734E-2</c:v>
                </c:pt>
                <c:pt idx="15">
                  <c:v>-4.7355848049088947E-2</c:v>
                </c:pt>
                <c:pt idx="16">
                  <c:v>2.1732717081325598E-2</c:v>
                </c:pt>
                <c:pt idx="17">
                  <c:v>1.8046198267564966E-2</c:v>
                </c:pt>
                <c:pt idx="18">
                  <c:v>-0.11978255731505555</c:v>
                </c:pt>
                <c:pt idx="19">
                  <c:v>4.9567692390312015E-2</c:v>
                </c:pt>
                <c:pt idx="20">
                  <c:v>8.3759721653704461E-2</c:v>
                </c:pt>
                <c:pt idx="21">
                  <c:v>-2.6297153108918371E-2</c:v>
                </c:pt>
                <c:pt idx="22">
                  <c:v>0.14245539177657099</c:v>
                </c:pt>
                <c:pt idx="23">
                  <c:v>-3.2679738562091505E-2</c:v>
                </c:pt>
                <c:pt idx="24">
                  <c:v>-3.3652158652158655E-2</c:v>
                </c:pt>
                <c:pt idx="25">
                  <c:v>-0.12154370034052213</c:v>
                </c:pt>
                <c:pt idx="26">
                  <c:v>-7.6183584866652887E-2</c:v>
                </c:pt>
                <c:pt idx="27">
                  <c:v>-0.38569989929506548</c:v>
                </c:pt>
                <c:pt idx="28">
                  <c:v>-0.21329690346083788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23264"/>
        <c:axId val="176122496"/>
      </c:lineChart>
      <c:dateAx>
        <c:axId val="176123264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176122496"/>
        <c:crosses val="autoZero"/>
        <c:auto val="0"/>
        <c:lblOffset val="100"/>
        <c:baseTimeUnit val="months"/>
        <c:majorUnit val="1"/>
        <c:majorTimeUnit val="months"/>
        <c:minorUnit val="3"/>
        <c:minorTimeUnit val="months"/>
      </c:dateAx>
      <c:valAx>
        <c:axId val="176122496"/>
        <c:scaling>
          <c:orientation val="minMax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nl-BE"/>
                  <a:t>procentuele verandering</a:t>
                </a:r>
              </a:p>
            </c:rich>
          </c:tx>
          <c:layout>
            <c:manualLayout>
              <c:xMode val="edge"/>
              <c:yMode val="edge"/>
              <c:x val="8.6805702727767546E-3"/>
              <c:y val="0.19174096533049159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76123264"/>
        <c:crosses val="autoZero"/>
        <c:crossBetween val="between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0"/>
          <c:y val="3.4321428571428597E-3"/>
          <c:w val="0.99329171151325668"/>
          <c:h val="0.13154007936507936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8816203703703698E-2"/>
          <c:y val="0.10248046163033896"/>
          <c:w val="0.87162685185185207"/>
          <c:h val="0.72836721793781334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4.1-4.6_4.9.4.12'!$AL$3</c:f>
              <c:strCache>
                <c:ptCount val="1"/>
                <c:pt idx="0">
                  <c:v>Antwerpen TEU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4.1-4.6_4.9.4.12'!$C$5:$C$44</c:f>
              <c:strCache>
                <c:ptCount val="40"/>
                <c:pt idx="0">
                  <c:v>2004-k2</c:v>
                </c:pt>
                <c:pt idx="1">
                  <c:v>2004-k3</c:v>
                </c:pt>
                <c:pt idx="2">
                  <c:v>2004-k4</c:v>
                </c:pt>
                <c:pt idx="3">
                  <c:v>2005-k1</c:v>
                </c:pt>
                <c:pt idx="4">
                  <c:v>2005-k2</c:v>
                </c:pt>
                <c:pt idx="5">
                  <c:v>2005-k3</c:v>
                </c:pt>
                <c:pt idx="6">
                  <c:v>2005-k4</c:v>
                </c:pt>
                <c:pt idx="7">
                  <c:v>2006-k1</c:v>
                </c:pt>
                <c:pt idx="8">
                  <c:v>2006-k2</c:v>
                </c:pt>
                <c:pt idx="9">
                  <c:v>2006-k3</c:v>
                </c:pt>
                <c:pt idx="10">
                  <c:v>2006-k4</c:v>
                </c:pt>
                <c:pt idx="11">
                  <c:v>2007-k1</c:v>
                </c:pt>
                <c:pt idx="12">
                  <c:v>2007-k2</c:v>
                </c:pt>
                <c:pt idx="13">
                  <c:v>2007-k3</c:v>
                </c:pt>
                <c:pt idx="14">
                  <c:v>2007-k4</c:v>
                </c:pt>
                <c:pt idx="15">
                  <c:v>2008-k1</c:v>
                </c:pt>
                <c:pt idx="16">
                  <c:v>2008-k2</c:v>
                </c:pt>
                <c:pt idx="17">
                  <c:v>2008-k3</c:v>
                </c:pt>
                <c:pt idx="18">
                  <c:v>2008-k4</c:v>
                </c:pt>
                <c:pt idx="19">
                  <c:v>2009-k1</c:v>
                </c:pt>
                <c:pt idx="20">
                  <c:v>2009-k2</c:v>
                </c:pt>
                <c:pt idx="21">
                  <c:v>2009-k3</c:v>
                </c:pt>
                <c:pt idx="22">
                  <c:v>2009-k4</c:v>
                </c:pt>
                <c:pt idx="23">
                  <c:v>2010-k1</c:v>
                </c:pt>
                <c:pt idx="24">
                  <c:v>2010-k2</c:v>
                </c:pt>
                <c:pt idx="25">
                  <c:v>2010-k3</c:v>
                </c:pt>
                <c:pt idx="26">
                  <c:v>2010-k4</c:v>
                </c:pt>
                <c:pt idx="27">
                  <c:v>2011-k1</c:v>
                </c:pt>
                <c:pt idx="28">
                  <c:v>2011-k2</c:v>
                </c:pt>
                <c:pt idx="29">
                  <c:v>2011-k3</c:v>
                </c:pt>
                <c:pt idx="30">
                  <c:v>2011-k4</c:v>
                </c:pt>
                <c:pt idx="31">
                  <c:v>2012-k1</c:v>
                </c:pt>
                <c:pt idx="32">
                  <c:v>2012-k2</c:v>
                </c:pt>
                <c:pt idx="33">
                  <c:v>2012-k3</c:v>
                </c:pt>
                <c:pt idx="34">
                  <c:v>2012-k4</c:v>
                </c:pt>
                <c:pt idx="35">
                  <c:v>2013-k1</c:v>
                </c:pt>
                <c:pt idx="36">
                  <c:v>2013-k2</c:v>
                </c:pt>
                <c:pt idx="37">
                  <c:v>2013-k3</c:v>
                </c:pt>
                <c:pt idx="38">
                  <c:v>2013-k4</c:v>
                </c:pt>
                <c:pt idx="39">
                  <c:v>2014-k1</c:v>
                </c:pt>
              </c:strCache>
            </c:strRef>
          </c:cat>
          <c:val>
            <c:numRef>
              <c:f>'Fig. 4.1-4.6_4.9.4.12'!$AL$5:$AL$44</c:f>
              <c:numCache>
                <c:formatCode>0.00%</c:formatCode>
                <c:ptCount val="40"/>
                <c:pt idx="0">
                  <c:v>7.3543758699279121E-2</c:v>
                </c:pt>
                <c:pt idx="1">
                  <c:v>-4.6063178200804404E-2</c:v>
                </c:pt>
                <c:pt idx="2">
                  <c:v>-1.5795001084992155E-2</c:v>
                </c:pt>
                <c:pt idx="3">
                  <c:v>2.5964574605612637E-2</c:v>
                </c:pt>
                <c:pt idx="4">
                  <c:v>7.7720053407027465E-2</c:v>
                </c:pt>
                <c:pt idx="5">
                  <c:v>1.8798266864243535E-2</c:v>
                </c:pt>
                <c:pt idx="6">
                  <c:v>-1.8431391649778608E-2</c:v>
                </c:pt>
                <c:pt idx="7">
                  <c:v>1.4301959791644375E-2</c:v>
                </c:pt>
                <c:pt idx="8">
                  <c:v>0.10449017053466932</c:v>
                </c:pt>
                <c:pt idx="9">
                  <c:v>-4.1765336558704853E-2</c:v>
                </c:pt>
                <c:pt idx="10">
                  <c:v>-7.5433312626983547E-3</c:v>
                </c:pt>
                <c:pt idx="11">
                  <c:v>0.11789132391165112</c:v>
                </c:pt>
                <c:pt idx="12">
                  <c:v>5.3597048470749899E-2</c:v>
                </c:pt>
                <c:pt idx="13">
                  <c:v>1.3228040471488891E-2</c:v>
                </c:pt>
                <c:pt idx="14">
                  <c:v>-8.4560261023074648E-3</c:v>
                </c:pt>
                <c:pt idx="15">
                  <c:v>3.1987317601476395E-3</c:v>
                </c:pt>
                <c:pt idx="16">
                  <c:v>0.13478695817634187</c:v>
                </c:pt>
                <c:pt idx="17">
                  <c:v>-5.6805873009189649E-2</c:v>
                </c:pt>
                <c:pt idx="18">
                  <c:v>-9.7194448042718706E-2</c:v>
                </c:pt>
                <c:pt idx="19">
                  <c:v>-0.13478935236418652</c:v>
                </c:pt>
                <c:pt idx="20">
                  <c:v>8.1953999889442186E-2</c:v>
                </c:pt>
                <c:pt idx="21">
                  <c:v>-3.458457963677769E-2</c:v>
                </c:pt>
                <c:pt idx="22">
                  <c:v>3.6326693687216256E-2</c:v>
                </c:pt>
                <c:pt idx="23">
                  <c:v>7.0935285437521214E-2</c:v>
                </c:pt>
                <c:pt idx="24">
                  <c:v>8.6441544056242783E-2</c:v>
                </c:pt>
                <c:pt idx="25">
                  <c:v>-1.7625791314123791E-2</c:v>
                </c:pt>
                <c:pt idx="26">
                  <c:v>-1.3781284013847836E-2</c:v>
                </c:pt>
                <c:pt idx="27">
                  <c:v>2.5115977932605092E-2</c:v>
                </c:pt>
                <c:pt idx="28">
                  <c:v>1.7368737837038468E-2</c:v>
                </c:pt>
                <c:pt idx="29">
                  <c:v>-1.9980403184900995E-2</c:v>
                </c:pt>
                <c:pt idx="30">
                  <c:v>-2.4069377316377604E-2</c:v>
                </c:pt>
                <c:pt idx="31">
                  <c:v>3.5288597801977371E-2</c:v>
                </c:pt>
                <c:pt idx="32">
                  <c:v>-4.778588851147454E-3</c:v>
                </c:pt>
                <c:pt idx="33">
                  <c:v>-1.2027652351028376E-2</c:v>
                </c:pt>
                <c:pt idx="34">
                  <c:v>-1.6047869989492043E-2</c:v>
                </c:pt>
                <c:pt idx="35">
                  <c:v>4.2892106938368637E-3</c:v>
                </c:pt>
                <c:pt idx="36">
                  <c:v>1.820631709644251E-2</c:v>
                </c:pt>
                <c:pt idx="37">
                  <c:v>-2.3812971572288698E-2</c:v>
                </c:pt>
                <c:pt idx="38">
                  <c:v>2.8504042576673747E-2</c:v>
                </c:pt>
                <c:pt idx="39">
                  <c:v>-1.2540993806964915E-2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'Fig. 4.1-4.6_4.9.4.12'!$AM$3</c:f>
              <c:strCache>
                <c:ptCount val="1"/>
                <c:pt idx="0">
                  <c:v>Zeebrugge TEU</c:v>
                </c:pt>
              </c:strCache>
            </c:strRef>
          </c:tx>
          <c:spPr>
            <a:ln w="31750" cmpd="sng">
              <a:solidFill>
                <a:srgbClr val="8064A2">
                  <a:lumMod val="75000"/>
                </a:srgbClr>
              </a:solidFill>
            </a:ln>
          </c:spPr>
          <c:marker>
            <c:symbol val="triangle"/>
            <c:size val="5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4.1-4.6_4.9.4.12'!$C$5:$C$44</c:f>
              <c:strCache>
                <c:ptCount val="40"/>
                <c:pt idx="0">
                  <c:v>2004-k2</c:v>
                </c:pt>
                <c:pt idx="1">
                  <c:v>2004-k3</c:v>
                </c:pt>
                <c:pt idx="2">
                  <c:v>2004-k4</c:v>
                </c:pt>
                <c:pt idx="3">
                  <c:v>2005-k1</c:v>
                </c:pt>
                <c:pt idx="4">
                  <c:v>2005-k2</c:v>
                </c:pt>
                <c:pt idx="5">
                  <c:v>2005-k3</c:v>
                </c:pt>
                <c:pt idx="6">
                  <c:v>2005-k4</c:v>
                </c:pt>
                <c:pt idx="7">
                  <c:v>2006-k1</c:v>
                </c:pt>
                <c:pt idx="8">
                  <c:v>2006-k2</c:v>
                </c:pt>
                <c:pt idx="9">
                  <c:v>2006-k3</c:v>
                </c:pt>
                <c:pt idx="10">
                  <c:v>2006-k4</c:v>
                </c:pt>
                <c:pt idx="11">
                  <c:v>2007-k1</c:v>
                </c:pt>
                <c:pt idx="12">
                  <c:v>2007-k2</c:v>
                </c:pt>
                <c:pt idx="13">
                  <c:v>2007-k3</c:v>
                </c:pt>
                <c:pt idx="14">
                  <c:v>2007-k4</c:v>
                </c:pt>
                <c:pt idx="15">
                  <c:v>2008-k1</c:v>
                </c:pt>
                <c:pt idx="16">
                  <c:v>2008-k2</c:v>
                </c:pt>
                <c:pt idx="17">
                  <c:v>2008-k3</c:v>
                </c:pt>
                <c:pt idx="18">
                  <c:v>2008-k4</c:v>
                </c:pt>
                <c:pt idx="19">
                  <c:v>2009-k1</c:v>
                </c:pt>
                <c:pt idx="20">
                  <c:v>2009-k2</c:v>
                </c:pt>
                <c:pt idx="21">
                  <c:v>2009-k3</c:v>
                </c:pt>
                <c:pt idx="22">
                  <c:v>2009-k4</c:v>
                </c:pt>
                <c:pt idx="23">
                  <c:v>2010-k1</c:v>
                </c:pt>
                <c:pt idx="24">
                  <c:v>2010-k2</c:v>
                </c:pt>
                <c:pt idx="25">
                  <c:v>2010-k3</c:v>
                </c:pt>
                <c:pt idx="26">
                  <c:v>2010-k4</c:v>
                </c:pt>
                <c:pt idx="27">
                  <c:v>2011-k1</c:v>
                </c:pt>
                <c:pt idx="28">
                  <c:v>2011-k2</c:v>
                </c:pt>
                <c:pt idx="29">
                  <c:v>2011-k3</c:v>
                </c:pt>
                <c:pt idx="30">
                  <c:v>2011-k4</c:v>
                </c:pt>
                <c:pt idx="31">
                  <c:v>2012-k1</c:v>
                </c:pt>
                <c:pt idx="32">
                  <c:v>2012-k2</c:v>
                </c:pt>
                <c:pt idx="33">
                  <c:v>2012-k3</c:v>
                </c:pt>
                <c:pt idx="34">
                  <c:v>2012-k4</c:v>
                </c:pt>
                <c:pt idx="35">
                  <c:v>2013-k1</c:v>
                </c:pt>
                <c:pt idx="36">
                  <c:v>2013-k2</c:v>
                </c:pt>
                <c:pt idx="37">
                  <c:v>2013-k3</c:v>
                </c:pt>
                <c:pt idx="38">
                  <c:v>2013-k4</c:v>
                </c:pt>
                <c:pt idx="39">
                  <c:v>2014-k1</c:v>
                </c:pt>
              </c:strCache>
            </c:strRef>
          </c:cat>
          <c:val>
            <c:numRef>
              <c:f>'Fig. 4.1-4.6_4.9.4.12'!$AM$5:$AM$44</c:f>
              <c:numCache>
                <c:formatCode>0.00%</c:formatCode>
                <c:ptCount val="40"/>
                <c:pt idx="0">
                  <c:v>7.6094348269591827E-2</c:v>
                </c:pt>
                <c:pt idx="1">
                  <c:v>6.4417968065778042E-2</c:v>
                </c:pt>
                <c:pt idx="2">
                  <c:v>4.9006669527647727E-2</c:v>
                </c:pt>
                <c:pt idx="3">
                  <c:v>-6.2133772165915628E-4</c:v>
                </c:pt>
                <c:pt idx="4">
                  <c:v>0.1124981917680046</c:v>
                </c:pt>
                <c:pt idx="5">
                  <c:v>-9.8325098076103741E-3</c:v>
                </c:pt>
                <c:pt idx="6">
                  <c:v>1.6138586197261804E-2</c:v>
                </c:pt>
                <c:pt idx="7">
                  <c:v>-2.6729836447827188E-2</c:v>
                </c:pt>
                <c:pt idx="8">
                  <c:v>0.1152519388057804</c:v>
                </c:pt>
                <c:pt idx="9">
                  <c:v>0.11681346881182726</c:v>
                </c:pt>
                <c:pt idx="10">
                  <c:v>5.2322614157296742E-2</c:v>
                </c:pt>
                <c:pt idx="11">
                  <c:v>1.9283164628994154E-2</c:v>
                </c:pt>
                <c:pt idx="12">
                  <c:v>1.2715860884717704E-2</c:v>
                </c:pt>
                <c:pt idx="13">
                  <c:v>0.13269309878948479</c:v>
                </c:pt>
                <c:pt idx="14">
                  <c:v>-2.9316117043242287E-2</c:v>
                </c:pt>
                <c:pt idx="15">
                  <c:v>3.9226634759652823E-2</c:v>
                </c:pt>
                <c:pt idx="16">
                  <c:v>2.5932775812158252E-3</c:v>
                </c:pt>
                <c:pt idx="17">
                  <c:v>2.8136922328168092E-2</c:v>
                </c:pt>
                <c:pt idx="18">
                  <c:v>-2.5090463602694141E-2</c:v>
                </c:pt>
                <c:pt idx="19">
                  <c:v>-0.10304662594314833</c:v>
                </c:pt>
                <c:pt idx="20">
                  <c:v>8.5302185826695021E-2</c:v>
                </c:pt>
                <c:pt idx="21">
                  <c:v>0.15229331061692969</c:v>
                </c:pt>
                <c:pt idx="22">
                  <c:v>0.10707048108193989</c:v>
                </c:pt>
                <c:pt idx="23">
                  <c:v>-0.10484271323153614</c:v>
                </c:pt>
                <c:pt idx="24">
                  <c:v>4.8598977862410596E-2</c:v>
                </c:pt>
                <c:pt idx="25">
                  <c:v>1.9581106907445689E-2</c:v>
                </c:pt>
                <c:pt idx="26">
                  <c:v>-9.1104255989815253E-2</c:v>
                </c:pt>
                <c:pt idx="27">
                  <c:v>-1.3872357475837012E-3</c:v>
                </c:pt>
                <c:pt idx="28">
                  <c:v>-3.177878593236598E-2</c:v>
                </c:pt>
                <c:pt idx="29">
                  <c:v>-7.7741579939858585E-2</c:v>
                </c:pt>
                <c:pt idx="30">
                  <c:v>-3.799571427222867E-2</c:v>
                </c:pt>
                <c:pt idx="31">
                  <c:v>-4.2557993484319191E-2</c:v>
                </c:pt>
                <c:pt idx="32">
                  <c:v>6.9065603509239432E-2</c:v>
                </c:pt>
                <c:pt idx="33">
                  <c:v>-6.1741082812928415E-2</c:v>
                </c:pt>
                <c:pt idx="34">
                  <c:v>-7.1380694311614631E-2</c:v>
                </c:pt>
                <c:pt idx="35">
                  <c:v>5.9476077092016605E-2</c:v>
                </c:pt>
                <c:pt idx="36">
                  <c:v>-4.0399214863587737E-3</c:v>
                </c:pt>
                <c:pt idx="37">
                  <c:v>0.10159332638164754</c:v>
                </c:pt>
                <c:pt idx="38">
                  <c:v>1.6843552045193805E-2</c:v>
                </c:pt>
                <c:pt idx="39">
                  <c:v>-2.1153914181612367E-2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59808"/>
        <c:axId val="89966080"/>
      </c:lineChart>
      <c:dateAx>
        <c:axId val="8995980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89966080"/>
        <c:crosses val="autoZero"/>
        <c:auto val="0"/>
        <c:lblOffset val="100"/>
        <c:baseTimeUnit val="months"/>
        <c:majorUnit val="1"/>
        <c:majorTimeUnit val="months"/>
        <c:minorUnit val="3"/>
        <c:minorTimeUnit val="months"/>
      </c:dateAx>
      <c:valAx>
        <c:axId val="89966080"/>
        <c:scaling>
          <c:orientation val="minMax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nl-BE"/>
                  <a:t>procentuele verandering</a:t>
                </a:r>
                <a:r>
                  <a:rPr lang="nl-BE" baseline="0"/>
                  <a:t> TEU</a:t>
                </a:r>
                <a:endParaRPr lang="nl-BE"/>
              </a:p>
            </c:rich>
          </c:tx>
          <c:layout>
            <c:manualLayout>
              <c:xMode val="edge"/>
              <c:yMode val="edge"/>
              <c:x val="8.6805702727767546E-3"/>
              <c:y val="0.1917409653304915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89959808"/>
        <c:crosses val="autoZero"/>
        <c:crossBetween val="between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2.2144682895987471E-3"/>
          <c:y val="3.4323027484274939E-3"/>
          <c:w val="0.99329171151325668"/>
          <c:h val="8.2290274377396236E-2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8816203703703698E-2"/>
          <c:y val="0.14352199360238624"/>
          <c:w val="0.87162685185185207"/>
          <c:h val="0.68732561494304623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4.1-4.6_4.9.4.12'!$AE$3</c:f>
              <c:strCache>
                <c:ptCount val="1"/>
                <c:pt idx="0">
                  <c:v>Antwerpen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4.1-4.6_4.9.4.12'!$AE$16:$AE$44</c:f>
              <c:numCache>
                <c:formatCode>0.00%</c:formatCode>
                <c:ptCount val="29"/>
                <c:pt idx="0">
                  <c:v>0.10714832048180406</c:v>
                </c:pt>
                <c:pt idx="1">
                  <c:v>5.2372233950474634E-2</c:v>
                </c:pt>
                <c:pt idx="2">
                  <c:v>1.5429418803175477E-3</c:v>
                </c:pt>
                <c:pt idx="3">
                  <c:v>4.7146619188698259E-3</c:v>
                </c:pt>
                <c:pt idx="4">
                  <c:v>1.2197329081787613E-2</c:v>
                </c:pt>
                <c:pt idx="5">
                  <c:v>0.14550381458335945</c:v>
                </c:pt>
                <c:pt idx="6">
                  <c:v>-6.5707695922508413E-2</c:v>
                </c:pt>
                <c:pt idx="7">
                  <c:v>-0.11067172878531274</c:v>
                </c:pt>
                <c:pt idx="8">
                  <c:v>-0.12522835837203186</c:v>
                </c:pt>
                <c:pt idx="9">
                  <c:v>0.1197791285701069</c:v>
                </c:pt>
                <c:pt idx="10">
                  <c:v>-4.5407359426759143E-2</c:v>
                </c:pt>
                <c:pt idx="11">
                  <c:v>4.6372318932313812E-2</c:v>
                </c:pt>
                <c:pt idx="12">
                  <c:v>7.401844032278973E-2</c:v>
                </c:pt>
                <c:pt idx="13">
                  <c:v>0.10973065843984163</c:v>
                </c:pt>
                <c:pt idx="14">
                  <c:v>-4.5285652800860464E-2</c:v>
                </c:pt>
                <c:pt idx="15">
                  <c:v>-1.3945410276292255E-2</c:v>
                </c:pt>
                <c:pt idx="16">
                  <c:v>3.225080350561841E-2</c:v>
                </c:pt>
                <c:pt idx="17">
                  <c:v>2.2177551045451112E-2</c:v>
                </c:pt>
                <c:pt idx="18">
                  <c:v>-2.5487362572446871E-2</c:v>
                </c:pt>
                <c:pt idx="19">
                  <c:v>-8.8761407784168841E-3</c:v>
                </c:pt>
                <c:pt idx="20">
                  <c:v>4.231268250661975E-2</c:v>
                </c:pt>
                <c:pt idx="21">
                  <c:v>-1.8986873706376767E-2</c:v>
                </c:pt>
                <c:pt idx="22">
                  <c:v>-4.7614526668202817E-2</c:v>
                </c:pt>
                <c:pt idx="23">
                  <c:v>4.2738750636913455E-3</c:v>
                </c:pt>
                <c:pt idx="24">
                  <c:v>4.978623882515164E-3</c:v>
                </c:pt>
                <c:pt idx="25">
                  <c:v>2.3032695515355105E-2</c:v>
                </c:pt>
                <c:pt idx="26">
                  <c:v>-4.0483621461824271E-2</c:v>
                </c:pt>
                <c:pt idx="27">
                  <c:v>3.2946032695302219E-2</c:v>
                </c:pt>
                <c:pt idx="28">
                  <c:v>7.2087590689015749E-3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'Fig. 4.1-4.6_4.9.4.12'!$AF$3</c:f>
              <c:strCache>
                <c:ptCount val="1"/>
                <c:pt idx="0">
                  <c:v>Zeebrugge</c:v>
                </c:pt>
              </c:strCache>
            </c:strRef>
          </c:tx>
          <c:spPr>
            <a:ln w="31750">
              <a:solidFill>
                <a:srgbClr val="8064A2">
                  <a:lumMod val="75000"/>
                </a:srgbClr>
              </a:solidFill>
            </a:ln>
          </c:spPr>
          <c:marker>
            <c:symbol val="triangle"/>
            <c:size val="5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4.1-4.6_4.9.4.12'!$AF$16:$AF$44</c:f>
              <c:numCache>
                <c:formatCode>0.00%</c:formatCode>
                <c:ptCount val="29"/>
                <c:pt idx="0">
                  <c:v>1.4186390188155401E-2</c:v>
                </c:pt>
                <c:pt idx="1">
                  <c:v>4.6361676043362693E-2</c:v>
                </c:pt>
                <c:pt idx="2">
                  <c:v>1.2704993779713323E-2</c:v>
                </c:pt>
                <c:pt idx="3">
                  <c:v>-3.5122586186073348E-2</c:v>
                </c:pt>
                <c:pt idx="4">
                  <c:v>2.7536404364768646E-2</c:v>
                </c:pt>
                <c:pt idx="5">
                  <c:v>4.2241129776536324E-2</c:v>
                </c:pt>
                <c:pt idx="6">
                  <c:v>1.8822404925111853E-2</c:v>
                </c:pt>
                <c:pt idx="7">
                  <c:v>-6.2309027486931012E-2</c:v>
                </c:pt>
                <c:pt idx="8">
                  <c:v>-5.5600695219877851E-2</c:v>
                </c:pt>
                <c:pt idx="9">
                  <c:v>0.2584070734589628</c:v>
                </c:pt>
                <c:pt idx="10">
                  <c:v>0.10588472902572402</c:v>
                </c:pt>
                <c:pt idx="11">
                  <c:v>5.5569461272496234E-2</c:v>
                </c:pt>
                <c:pt idx="12">
                  <c:v>-6.3198543425193279E-2</c:v>
                </c:pt>
                <c:pt idx="13">
                  <c:v>5.1343165381626921E-2</c:v>
                </c:pt>
                <c:pt idx="14">
                  <c:v>-6.7726604670346496E-2</c:v>
                </c:pt>
                <c:pt idx="15">
                  <c:v>-6.7667060396823894E-2</c:v>
                </c:pt>
                <c:pt idx="16">
                  <c:v>7.6865431371423648E-3</c:v>
                </c:pt>
                <c:pt idx="17">
                  <c:v>-3.8199106842515804E-2</c:v>
                </c:pt>
                <c:pt idx="18">
                  <c:v>-9.6858664359572036E-2</c:v>
                </c:pt>
                <c:pt idx="19">
                  <c:v>-9.9853898314646722E-3</c:v>
                </c:pt>
                <c:pt idx="20">
                  <c:v>1.5374170608423018E-2</c:v>
                </c:pt>
                <c:pt idx="21">
                  <c:v>4.0980118361404801E-3</c:v>
                </c:pt>
                <c:pt idx="22">
                  <c:v>-9.7913309858346856E-2</c:v>
                </c:pt>
                <c:pt idx="23">
                  <c:v>-4.4189216054563739E-2</c:v>
                </c:pt>
                <c:pt idx="24">
                  <c:v>6.2250148537123975E-2</c:v>
                </c:pt>
                <c:pt idx="25">
                  <c:v>8.5681775517466238E-3</c:v>
                </c:pt>
                <c:pt idx="26">
                  <c:v>5.7057861479221643E-2</c:v>
                </c:pt>
                <c:pt idx="27">
                  <c:v>-1.4924094454758513E-2</c:v>
                </c:pt>
                <c:pt idx="28">
                  <c:v>4.9734416013465642E-2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15392"/>
        <c:axId val="90321664"/>
      </c:lineChart>
      <c:dateAx>
        <c:axId val="90315392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90321664"/>
        <c:crosses val="autoZero"/>
        <c:auto val="0"/>
        <c:lblOffset val="100"/>
        <c:baseTimeUnit val="months"/>
        <c:majorUnit val="1"/>
        <c:majorTimeUnit val="months"/>
        <c:minorUnit val="3"/>
        <c:minorTimeUnit val="months"/>
      </c:dateAx>
      <c:valAx>
        <c:axId val="90321664"/>
        <c:scaling>
          <c:orientation val="minMax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nl-BE"/>
                  <a:t>procentuele verandering</a:t>
                </a:r>
                <a:r>
                  <a:rPr lang="nl-BE" baseline="0"/>
                  <a:t> </a:t>
                </a:r>
                <a:endParaRPr lang="nl-BE"/>
              </a:p>
            </c:rich>
          </c:tx>
          <c:layout>
            <c:manualLayout>
              <c:xMode val="edge"/>
              <c:yMode val="edge"/>
              <c:x val="8.6805702727767546E-3"/>
              <c:y val="0.19174096533049159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90315392"/>
        <c:crosses val="autoZero"/>
        <c:crossBetween val="between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0"/>
          <c:y val="3.4321428571428597E-3"/>
          <c:w val="0.99329171151325668"/>
          <c:h val="0.13154007936507936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8816203703703698E-2"/>
          <c:y val="0.14352199360238624"/>
          <c:w val="0.87162685185185207"/>
          <c:h val="0.61259926576431745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4.1-4.6_4.9.4.12'!$AP$3</c:f>
              <c:strCache>
                <c:ptCount val="1"/>
                <c:pt idx="0">
                  <c:v>Antwerpen TEU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4.1-4.6_4.9.4.12'!$AP$16:$AP$44</c:f>
              <c:numCache>
                <c:formatCode>_-* #,##0.00\ _€_-;\-* #,##0.00\ _€_-;_-* "-"??\ _€_-;_-@_-</c:formatCode>
                <c:ptCount val="29"/>
                <c:pt idx="0">
                  <c:v>11.602887525602098</c:v>
                </c:pt>
                <c:pt idx="1">
                  <c:v>11.589399081287352</c:v>
                </c:pt>
                <c:pt idx="2">
                  <c:v>11.455743807777298</c:v>
                </c:pt>
                <c:pt idx="3">
                  <c:v>11.607910561561972</c:v>
                </c:pt>
                <c:pt idx="4">
                  <c:v>11.712032416566553</c:v>
                </c:pt>
                <c:pt idx="5">
                  <c:v>11.822640111463214</c:v>
                </c:pt>
                <c:pt idx="6">
                  <c:v>11.711058576306803</c:v>
                </c:pt>
                <c:pt idx="7">
                  <c:v>11.536233306475809</c:v>
                </c:pt>
                <c:pt idx="8">
                  <c:v>11.663714235700038</c:v>
                </c:pt>
                <c:pt idx="9">
                  <c:v>12.071477866968037</c:v>
                </c:pt>
                <c:pt idx="10">
                  <c:v>11.936150686628743</c:v>
                </c:pt>
                <c:pt idx="11">
                  <c:v>12.051853676233559</c:v>
                </c:pt>
                <c:pt idx="12">
                  <c:v>12.086550199957903</c:v>
                </c:pt>
                <c:pt idx="13">
                  <c:v>12.345639197106339</c:v>
                </c:pt>
                <c:pt idx="14">
                  <c:v>11.998033705087177</c:v>
                </c:pt>
                <c:pt idx="15">
                  <c:v>11.996036995435679</c:v>
                </c:pt>
                <c:pt idx="16">
                  <c:v>12.079529627852217</c:v>
                </c:pt>
                <c:pt idx="17">
                  <c:v>12.136626135210332</c:v>
                </c:pt>
                <c:pt idx="18">
                  <c:v>12.068427593624392</c:v>
                </c:pt>
                <c:pt idx="19">
                  <c:v>12.256308238835613</c:v>
                </c:pt>
                <c:pt idx="20">
                  <c:v>12.339463165315594</c:v>
                </c:pt>
                <c:pt idx="21">
                  <c:v>12.163298740345049</c:v>
                </c:pt>
                <c:pt idx="22">
                  <c:v>11.725175361097698</c:v>
                </c:pt>
                <c:pt idx="23">
                  <c:v>11.96733757318575</c:v>
                </c:pt>
                <c:pt idx="24">
                  <c:v>11.975552776802862</c:v>
                </c:pt>
                <c:pt idx="25">
                  <c:v>12.03231784347553</c:v>
                </c:pt>
                <c:pt idx="26">
                  <c:v>11.826838204546844</c:v>
                </c:pt>
                <c:pt idx="27">
                  <c:v>11.877916952188517</c:v>
                </c:pt>
                <c:pt idx="28">
                  <c:v>12.115482180734249</c:v>
                </c:pt>
              </c:numCache>
            </c:numRef>
          </c:val>
          <c:smooth val="1"/>
        </c:ser>
        <c:ser>
          <c:idx val="0"/>
          <c:order val="1"/>
          <c:tx>
            <c:strRef>
              <c:f>'Fig. 4.1-4.6_4.9.4.12'!$AQ$3</c:f>
              <c:strCache>
                <c:ptCount val="1"/>
                <c:pt idx="0">
                  <c:v>Zeebrugge TEU</c:v>
                </c:pt>
              </c:strCache>
            </c:strRef>
          </c:tx>
          <c:spPr>
            <a:ln w="31750">
              <a:solidFill>
                <a:srgbClr val="8064A2">
                  <a:lumMod val="75000"/>
                </a:srgbClr>
              </a:solidFill>
            </a:ln>
          </c:spPr>
          <c:marker>
            <c:symbol val="circle"/>
            <c:size val="7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4.1-4.6_4.9.4.12'!$AQ$16:$AQ$44</c:f>
              <c:numCache>
                <c:formatCode>_-* #,##0.00\ _€_-;\-* #,##0.00\ _€_-;_-* "-"??\ _€_-;_-@_-</c:formatCode>
                <c:ptCount val="29"/>
                <c:pt idx="0">
                  <c:v>10.410098673219505</c:v>
                </c:pt>
                <c:pt idx="1">
                  <c:v>10.755957042057938</c:v>
                </c:pt>
                <c:pt idx="2">
                  <c:v>9.6165602324346651</c:v>
                </c:pt>
                <c:pt idx="3">
                  <c:v>9.5590355725219833</c:v>
                </c:pt>
                <c:pt idx="4">
                  <c:v>9.451506257492909</c:v>
                </c:pt>
                <c:pt idx="5">
                  <c:v>9.8252689103049011</c:v>
                </c:pt>
                <c:pt idx="6">
                  <c:v>9.736255826281516</c:v>
                </c:pt>
                <c:pt idx="7">
                  <c:v>9.3645603551275087</c:v>
                </c:pt>
                <c:pt idx="8">
                  <c:v>9.8599152918659509</c:v>
                </c:pt>
                <c:pt idx="9">
                  <c:v>11.432564412960305</c:v>
                </c:pt>
                <c:pt idx="10">
                  <c:v>10.97211819369733</c:v>
                </c:pt>
                <c:pt idx="11">
                  <c:v>10.461694254028272</c:v>
                </c:pt>
                <c:pt idx="12">
                  <c:v>10.94838924988712</c:v>
                </c:pt>
                <c:pt idx="13">
                  <c:v>10.977041226256874</c:v>
                </c:pt>
                <c:pt idx="14">
                  <c:v>10.037066620149773</c:v>
                </c:pt>
                <c:pt idx="15">
                  <c:v>10.295886947020726</c:v>
                </c:pt>
                <c:pt idx="16">
                  <c:v>10.389439327807027</c:v>
                </c:pt>
                <c:pt idx="17">
                  <c:v>10.320546461598466</c:v>
                </c:pt>
                <c:pt idx="18">
                  <c:v>10.106616446244324</c:v>
                </c:pt>
                <c:pt idx="19">
                  <c:v>10.400887074616321</c:v>
                </c:pt>
                <c:pt idx="20">
                  <c:v>11.030215945311619</c:v>
                </c:pt>
                <c:pt idx="21">
                  <c:v>10.359904821982211</c:v>
                </c:pt>
                <c:pt idx="22">
                  <c:v>9.9605045897806885</c:v>
                </c:pt>
                <c:pt idx="23">
                  <c:v>10.252164306871647</c:v>
                </c:pt>
                <c:pt idx="24">
                  <c:v>10.279007986374353</c:v>
                </c:pt>
                <c:pt idx="25">
                  <c:v>10.409132429614182</c:v>
                </c:pt>
                <c:pt idx="26">
                  <c:v>9.9883096623716909</c:v>
                </c:pt>
                <c:pt idx="27">
                  <c:v>9.6762605867316065</c:v>
                </c:pt>
                <c:pt idx="28">
                  <c:v>10.377018311019137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14656"/>
        <c:axId val="107416576"/>
      </c:lineChart>
      <c:dateAx>
        <c:axId val="10741465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107416576"/>
        <c:crosses val="autoZero"/>
        <c:auto val="0"/>
        <c:lblOffset val="100"/>
        <c:baseTimeUnit val="months"/>
        <c:majorUnit val="1"/>
        <c:majorTimeUnit val="months"/>
        <c:minorUnit val="3"/>
        <c:minorTimeUnit val="months"/>
      </c:dateAx>
      <c:valAx>
        <c:axId val="107416576"/>
        <c:scaling>
          <c:orientation val="minMax"/>
          <c:max val="14"/>
          <c:min val="9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/>
                  <a:t> ton / TEU</a:t>
                </a:r>
              </a:p>
            </c:rich>
          </c:tx>
          <c:layout>
            <c:manualLayout>
              <c:xMode val="edge"/>
              <c:yMode val="edge"/>
              <c:x val="8.6805959599877604E-3"/>
              <c:y val="0.38923233074648694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07414656"/>
        <c:crosses val="autoZero"/>
        <c:crossBetween val="between"/>
        <c:majorUnit val="1"/>
        <c:minorUnit val="0.4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2.7367268746579091E-3"/>
          <c:y val="3.4320369681572027E-3"/>
          <c:w val="0.99329171151325668"/>
          <c:h val="0.13154007936507936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29279717135466"/>
          <c:y val="0.11966305846553719"/>
          <c:w val="0.85104814814814822"/>
          <c:h val="0.72764325396825391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4.1-4.6_4.9.4.12'!$O$3</c:f>
              <c:strCache>
                <c:ptCount val="1"/>
                <c:pt idx="0">
                  <c:v>Antwerpen 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4.1-4.6_4.9.4.12'!$O$16:$O$44</c:f>
              <c:numCache>
                <c:formatCode>0.00%</c:formatCode>
                <c:ptCount val="29"/>
                <c:pt idx="0">
                  <c:v>-8.5466548843381659E-2</c:v>
                </c:pt>
                <c:pt idx="1">
                  <c:v>-9.0034861584967929E-2</c:v>
                </c:pt>
                <c:pt idx="2">
                  <c:v>4.4013388555106933E-2</c:v>
                </c:pt>
                <c:pt idx="3">
                  <c:v>0.14589201494000725</c:v>
                </c:pt>
                <c:pt idx="4">
                  <c:v>-5.3646600688398152E-3</c:v>
                </c:pt>
                <c:pt idx="5">
                  <c:v>8.1490125200698385E-2</c:v>
                </c:pt>
                <c:pt idx="6">
                  <c:v>-5.3257175700416701E-2</c:v>
                </c:pt>
                <c:pt idx="7">
                  <c:v>-6.1303222873608544E-2</c:v>
                </c:pt>
                <c:pt idx="8">
                  <c:v>-0.38847398581172271</c:v>
                </c:pt>
                <c:pt idx="9">
                  <c:v>5.2195751017918349E-4</c:v>
                </c:pt>
                <c:pt idx="10">
                  <c:v>0.23799061927549733</c:v>
                </c:pt>
                <c:pt idx="11">
                  <c:v>-6.4372794969548314E-2</c:v>
                </c:pt>
                <c:pt idx="12">
                  <c:v>1.8403097143333699E-2</c:v>
                </c:pt>
                <c:pt idx="13">
                  <c:v>0.11216920691120298</c:v>
                </c:pt>
                <c:pt idx="14">
                  <c:v>-7.6892562824569993E-2</c:v>
                </c:pt>
                <c:pt idx="15">
                  <c:v>7.9085247368084768E-2</c:v>
                </c:pt>
                <c:pt idx="16">
                  <c:v>1.7203495847882434E-2</c:v>
                </c:pt>
                <c:pt idx="17">
                  <c:v>-8.3583202549103536E-2</c:v>
                </c:pt>
                <c:pt idx="18">
                  <c:v>-8.8599099841531928E-2</c:v>
                </c:pt>
                <c:pt idx="19">
                  <c:v>6.502497745731238E-2</c:v>
                </c:pt>
                <c:pt idx="20">
                  <c:v>0.14133858562399287</c:v>
                </c:pt>
                <c:pt idx="21">
                  <c:v>-1.6988878691660162E-2</c:v>
                </c:pt>
                <c:pt idx="22">
                  <c:v>-0.21035271952977083</c:v>
                </c:pt>
                <c:pt idx="23">
                  <c:v>5.8572855859711531E-2</c:v>
                </c:pt>
                <c:pt idx="24">
                  <c:v>-0.18790013709213266</c:v>
                </c:pt>
                <c:pt idx="25">
                  <c:v>3.1243682188826741E-2</c:v>
                </c:pt>
                <c:pt idx="26">
                  <c:v>1.9058277038525525E-2</c:v>
                </c:pt>
                <c:pt idx="27">
                  <c:v>-7.2987027283531555E-2</c:v>
                </c:pt>
                <c:pt idx="28">
                  <c:v>1.5509613741154606E-3</c:v>
                </c:pt>
              </c:numCache>
            </c:numRef>
          </c:val>
          <c:smooth val="1"/>
        </c:ser>
        <c:ser>
          <c:idx val="0"/>
          <c:order val="1"/>
          <c:tx>
            <c:strRef>
              <c:f>'Fig. 4.1-4.6_4.9.4.12'!$P$3</c:f>
              <c:strCache>
                <c:ptCount val="1"/>
                <c:pt idx="0">
                  <c:v>Zeebrugge </c:v>
                </c:pt>
              </c:strCache>
            </c:strRef>
          </c:tx>
          <c:spPr>
            <a:ln w="31750">
              <a:solidFill>
                <a:srgbClr val="F79646">
                  <a:lumMod val="75000"/>
                </a:srgbClr>
              </a:solidFill>
            </a:ln>
          </c:spPr>
          <c:marker>
            <c:symbol val="circle"/>
            <c:size val="5"/>
            <c:spPr>
              <a:solidFill>
                <a:srgbClr val="F79646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4.1-4.6_4.9.4.12'!$P$16:$P$44</c:f>
              <c:numCache>
                <c:formatCode>0.00%</c:formatCode>
                <c:ptCount val="29"/>
                <c:pt idx="0">
                  <c:v>0.10579294805460014</c:v>
                </c:pt>
                <c:pt idx="1">
                  <c:v>0.30845143485568444</c:v>
                </c:pt>
                <c:pt idx="2">
                  <c:v>-0.22760085127707419</c:v>
                </c:pt>
                <c:pt idx="3">
                  <c:v>-0.15433795766854666</c:v>
                </c:pt>
                <c:pt idx="4">
                  <c:v>-5.8309398891448913E-2</c:v>
                </c:pt>
                <c:pt idx="5">
                  <c:v>0.65062443280257409</c:v>
                </c:pt>
                <c:pt idx="6">
                  <c:v>-0.19174641652778451</c:v>
                </c:pt>
                <c:pt idx="7">
                  <c:v>-0.21240692679174986</c:v>
                </c:pt>
                <c:pt idx="8">
                  <c:v>3.5236961882445315E-2</c:v>
                </c:pt>
                <c:pt idx="9">
                  <c:v>0.1020297879198703</c:v>
                </c:pt>
                <c:pt idx="10">
                  <c:v>-0.19912939496391119</c:v>
                </c:pt>
                <c:pt idx="11">
                  <c:v>-9.0102477066191164E-2</c:v>
                </c:pt>
                <c:pt idx="12">
                  <c:v>-0.13839338417585531</c:v>
                </c:pt>
                <c:pt idx="13">
                  <c:v>0.95491431253061487</c:v>
                </c:pt>
                <c:pt idx="14">
                  <c:v>-0.23958829796181558</c:v>
                </c:pt>
                <c:pt idx="15">
                  <c:v>-8.4286932276424642E-2</c:v>
                </c:pt>
                <c:pt idx="16">
                  <c:v>-6.238172887224705E-2</c:v>
                </c:pt>
                <c:pt idx="17">
                  <c:v>0.44743184416616122</c:v>
                </c:pt>
                <c:pt idx="18">
                  <c:v>-0.26860504787545708</c:v>
                </c:pt>
                <c:pt idx="19">
                  <c:v>-0.12143905611061394</c:v>
                </c:pt>
                <c:pt idx="20">
                  <c:v>-9.9171550507717476E-2</c:v>
                </c:pt>
                <c:pt idx="21">
                  <c:v>0.75165527911513441</c:v>
                </c:pt>
                <c:pt idx="22">
                  <c:v>-0.28999317895460619</c:v>
                </c:pt>
                <c:pt idx="23">
                  <c:v>-3.2367652437296848E-2</c:v>
                </c:pt>
                <c:pt idx="24">
                  <c:v>-0.18275125036266507</c:v>
                </c:pt>
                <c:pt idx="25">
                  <c:v>0.28256897467047515</c:v>
                </c:pt>
                <c:pt idx="26">
                  <c:v>-0.1647980781683685</c:v>
                </c:pt>
                <c:pt idx="27">
                  <c:v>-0.22392860943462198</c:v>
                </c:pt>
                <c:pt idx="28">
                  <c:v>-1.1177452340095437E-2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'Fig. 4.1-4.6_4.9.4.12'!$Q$3</c:f>
              <c:strCache>
                <c:ptCount val="1"/>
                <c:pt idx="0">
                  <c:v>Gent </c:v>
                </c:pt>
              </c:strCache>
            </c:strRef>
          </c:tx>
          <c:spPr>
            <a:ln w="31750">
              <a:solidFill>
                <a:srgbClr val="8064A2">
                  <a:lumMod val="75000"/>
                </a:srgbClr>
              </a:solidFill>
            </a:ln>
          </c:spPr>
          <c:marker>
            <c:symbol val="triangle"/>
            <c:size val="5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4.1-4.6_4.9.4.12'!$Q$16:$Q$44</c:f>
              <c:numCache>
                <c:formatCode>0.00%</c:formatCode>
                <c:ptCount val="29"/>
                <c:pt idx="0">
                  <c:v>-0.12428745804023723</c:v>
                </c:pt>
                <c:pt idx="1">
                  <c:v>-6.2653865030854974E-2</c:v>
                </c:pt>
                <c:pt idx="2">
                  <c:v>0.12877397348234507</c:v>
                </c:pt>
                <c:pt idx="3">
                  <c:v>0.11356344325469915</c:v>
                </c:pt>
                <c:pt idx="4">
                  <c:v>-9.4075968398242782E-2</c:v>
                </c:pt>
                <c:pt idx="5">
                  <c:v>8.5463769049452298E-2</c:v>
                </c:pt>
                <c:pt idx="6">
                  <c:v>-3.088463085738903E-3</c:v>
                </c:pt>
                <c:pt idx="7">
                  <c:v>-0.12058893309099844</c:v>
                </c:pt>
                <c:pt idx="8">
                  <c:v>-0.30760084798858045</c:v>
                </c:pt>
                <c:pt idx="9">
                  <c:v>-9.4621452613085869E-2</c:v>
                </c:pt>
                <c:pt idx="10">
                  <c:v>0.32663205363482944</c:v>
                </c:pt>
                <c:pt idx="11">
                  <c:v>0.16727896878359841</c:v>
                </c:pt>
                <c:pt idx="12">
                  <c:v>-0.11331382339118658</c:v>
                </c:pt>
                <c:pt idx="13">
                  <c:v>0.44807492434414337</c:v>
                </c:pt>
                <c:pt idx="14">
                  <c:v>-0.13360937522042865</c:v>
                </c:pt>
                <c:pt idx="15">
                  <c:v>-5.353313087400643E-6</c:v>
                </c:pt>
                <c:pt idx="16">
                  <c:v>3.5369751968524134E-2</c:v>
                </c:pt>
                <c:pt idx="17">
                  <c:v>-7.2379598211881294E-2</c:v>
                </c:pt>
                <c:pt idx="18">
                  <c:v>-3.7853518826545328E-2</c:v>
                </c:pt>
                <c:pt idx="19">
                  <c:v>-2.5338944040892219E-2</c:v>
                </c:pt>
                <c:pt idx="20">
                  <c:v>-2.6135891678155956E-2</c:v>
                </c:pt>
                <c:pt idx="21">
                  <c:v>0.12312224412917978</c:v>
                </c:pt>
                <c:pt idx="22">
                  <c:v>-1.4236809338926678E-2</c:v>
                </c:pt>
                <c:pt idx="23">
                  <c:v>-5.3971195547187441E-2</c:v>
                </c:pt>
                <c:pt idx="24">
                  <c:v>-8.3462665432589164E-2</c:v>
                </c:pt>
                <c:pt idx="25">
                  <c:v>6.2802810286085767E-2</c:v>
                </c:pt>
                <c:pt idx="26">
                  <c:v>1.7461224282251032E-2</c:v>
                </c:pt>
                <c:pt idx="27">
                  <c:v>0.10194045964559768</c:v>
                </c:pt>
                <c:pt idx="28">
                  <c:v>-8.2105311833536421E-2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30656"/>
        <c:axId val="107432576"/>
      </c:lineChart>
      <c:dateAx>
        <c:axId val="10743065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107432576"/>
        <c:crosses val="autoZero"/>
        <c:auto val="0"/>
        <c:lblOffset val="100"/>
        <c:baseTimeUnit val="months"/>
        <c:majorUnit val="1"/>
        <c:majorTimeUnit val="months"/>
        <c:minorUnit val="3"/>
        <c:minorTimeUnit val="months"/>
      </c:dateAx>
      <c:valAx>
        <c:axId val="107432576"/>
        <c:scaling>
          <c:orientation val="minMax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nl-BE"/>
                  <a:t>procentuele verandering</a:t>
                </a:r>
              </a:p>
            </c:rich>
          </c:tx>
          <c:layout>
            <c:manualLayout>
              <c:xMode val="edge"/>
              <c:yMode val="edge"/>
              <c:x val="8.6805702727767546E-3"/>
              <c:y val="0.19174096533049159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07430656"/>
        <c:crosses val="autoZero"/>
        <c:crossBetween val="between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0"/>
          <c:y val="3.4321428571428597E-3"/>
          <c:w val="0.99329171151325668"/>
          <c:h val="0.13154007936507936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939490740740741"/>
          <c:y val="0.10320436507936509"/>
          <c:w val="0.85104814814814822"/>
          <c:h val="0.72764325396825391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4.1-4.6_4.9.4.12'!$W$3</c:f>
              <c:strCache>
                <c:ptCount val="1"/>
                <c:pt idx="0">
                  <c:v>Antwerpen 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4.1-4.6_4.9.4.12'!$W$16:$W$44</c:f>
              <c:numCache>
                <c:formatCode>0.00%</c:formatCode>
                <c:ptCount val="29"/>
                <c:pt idx="0">
                  <c:v>-1.1542303224847528E-2</c:v>
                </c:pt>
                <c:pt idx="1">
                  <c:v>-8.5390305100848565E-2</c:v>
                </c:pt>
                <c:pt idx="2">
                  <c:v>8.5154820385439589E-2</c:v>
                </c:pt>
                <c:pt idx="3">
                  <c:v>0.1904943407115772</c:v>
                </c:pt>
                <c:pt idx="4">
                  <c:v>-0.14261905142222597</c:v>
                </c:pt>
                <c:pt idx="5">
                  <c:v>-4.1099372715485506E-2</c:v>
                </c:pt>
                <c:pt idx="6">
                  <c:v>6.1920058826083708E-2</c:v>
                </c:pt>
                <c:pt idx="7">
                  <c:v>7.6306418615234911E-3</c:v>
                </c:pt>
                <c:pt idx="8">
                  <c:v>-7.6879824132489616E-2</c:v>
                </c:pt>
                <c:pt idx="9">
                  <c:v>6.5027398348370957E-2</c:v>
                </c:pt>
                <c:pt idx="10">
                  <c:v>4.6020368453602587E-3</c:v>
                </c:pt>
                <c:pt idx="11">
                  <c:v>4.0266595514521629E-2</c:v>
                </c:pt>
                <c:pt idx="12">
                  <c:v>-6.7450855039265747E-2</c:v>
                </c:pt>
                <c:pt idx="13">
                  <c:v>-9.6840706495574386E-2</c:v>
                </c:pt>
                <c:pt idx="14">
                  <c:v>0.25535646697969505</c:v>
                </c:pt>
                <c:pt idx="15">
                  <c:v>6.4187403811463623E-2</c:v>
                </c:pt>
                <c:pt idx="16">
                  <c:v>2.4478966268940253E-2</c:v>
                </c:pt>
                <c:pt idx="17">
                  <c:v>2.9024956266570468E-2</c:v>
                </c:pt>
                <c:pt idx="18">
                  <c:v>-6.6440158078928419E-2</c:v>
                </c:pt>
                <c:pt idx="19">
                  <c:v>-9.9544732902847724E-2</c:v>
                </c:pt>
                <c:pt idx="20">
                  <c:v>3.1010827059338763E-3</c:v>
                </c:pt>
                <c:pt idx="21">
                  <c:v>0.12138040594177367</c:v>
                </c:pt>
                <c:pt idx="22">
                  <c:v>1.0032943776030194E-2</c:v>
                </c:pt>
                <c:pt idx="23">
                  <c:v>-1.6033956044948984E-2</c:v>
                </c:pt>
                <c:pt idx="24">
                  <c:v>0.2319445547800156</c:v>
                </c:pt>
                <c:pt idx="25">
                  <c:v>5.6506484582981055E-2</c:v>
                </c:pt>
                <c:pt idx="26">
                  <c:v>9.634139904593773E-3</c:v>
                </c:pt>
                <c:pt idx="27">
                  <c:v>-3.2318503023658573E-3</c:v>
                </c:pt>
                <c:pt idx="28">
                  <c:v>2.0550028581940885E-3</c:v>
                </c:pt>
              </c:numCache>
            </c:numRef>
          </c:val>
          <c:smooth val="1"/>
        </c:ser>
        <c:ser>
          <c:idx val="0"/>
          <c:order val="1"/>
          <c:tx>
            <c:strRef>
              <c:f>'Fig. 4.1-4.6_4.9.4.12'!$X$3</c:f>
              <c:strCache>
                <c:ptCount val="1"/>
                <c:pt idx="0">
                  <c:v>Zeebrugge </c:v>
                </c:pt>
              </c:strCache>
            </c:strRef>
          </c:tx>
          <c:spPr>
            <a:ln w="31750">
              <a:solidFill>
                <a:srgbClr val="F79646">
                  <a:lumMod val="75000"/>
                </a:srgbClr>
              </a:solidFill>
            </a:ln>
          </c:spPr>
          <c:marker>
            <c:symbol val="circle"/>
            <c:size val="5"/>
            <c:spPr>
              <a:solidFill>
                <a:srgbClr val="F79646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4.1-4.6_4.9.4.12'!$X$16:$X$44</c:f>
              <c:numCache>
                <c:formatCode>0.00%</c:formatCode>
                <c:ptCount val="29"/>
                <c:pt idx="0">
                  <c:v>-0.32279936197552878</c:v>
                </c:pt>
                <c:pt idx="1">
                  <c:v>0.11859307108096034</c:v>
                </c:pt>
                <c:pt idx="2">
                  <c:v>0.11072649114067261</c:v>
                </c:pt>
                <c:pt idx="3">
                  <c:v>4.2967527868399351E-2</c:v>
                </c:pt>
                <c:pt idx="4">
                  <c:v>-9.0328489541925544E-2</c:v>
                </c:pt>
                <c:pt idx="5">
                  <c:v>-1.2869542464971902E-2</c:v>
                </c:pt>
                <c:pt idx="6">
                  <c:v>5.8149456516169935E-2</c:v>
                </c:pt>
                <c:pt idx="7">
                  <c:v>0.10192483001014903</c:v>
                </c:pt>
                <c:pt idx="8">
                  <c:v>0.20003761449130503</c:v>
                </c:pt>
                <c:pt idx="9">
                  <c:v>-1.4101086265038124E-2</c:v>
                </c:pt>
                <c:pt idx="10">
                  <c:v>8.2809685791666431E-3</c:v>
                </c:pt>
                <c:pt idx="11">
                  <c:v>-7.1901931729607946E-2</c:v>
                </c:pt>
                <c:pt idx="12">
                  <c:v>-6.4619202976204645E-2</c:v>
                </c:pt>
                <c:pt idx="13">
                  <c:v>4.9160220350576253E-2</c:v>
                </c:pt>
                <c:pt idx="14">
                  <c:v>0.13371799572916893</c:v>
                </c:pt>
                <c:pt idx="15">
                  <c:v>8.0752488094626554E-2</c:v>
                </c:pt>
                <c:pt idx="16">
                  <c:v>-0.13531280656037553</c:v>
                </c:pt>
                <c:pt idx="17">
                  <c:v>0.17645418125941922</c:v>
                </c:pt>
                <c:pt idx="18">
                  <c:v>-0.25825857396504998</c:v>
                </c:pt>
                <c:pt idx="19">
                  <c:v>0.33573465432234861</c:v>
                </c:pt>
                <c:pt idx="20">
                  <c:v>-0.12817974560725146</c:v>
                </c:pt>
                <c:pt idx="21">
                  <c:v>-0.13910922851995378</c:v>
                </c:pt>
                <c:pt idx="22">
                  <c:v>0.1560220432603639</c:v>
                </c:pt>
                <c:pt idx="23">
                  <c:v>3.0438259603930199E-3</c:v>
                </c:pt>
                <c:pt idx="24">
                  <c:v>-0.16943624778665153</c:v>
                </c:pt>
                <c:pt idx="25">
                  <c:v>8.4971525332395756E-2</c:v>
                </c:pt>
                <c:pt idx="26">
                  <c:v>1.6173279650687895E-2</c:v>
                </c:pt>
                <c:pt idx="27">
                  <c:v>-0.10171426943278865</c:v>
                </c:pt>
                <c:pt idx="28">
                  <c:v>-2.9192961823884561E-2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'Fig. 4.1-4.6_4.9.4.12'!$Y$3</c:f>
              <c:strCache>
                <c:ptCount val="1"/>
                <c:pt idx="0">
                  <c:v>Gent </c:v>
                </c:pt>
              </c:strCache>
            </c:strRef>
          </c:tx>
          <c:spPr>
            <a:ln w="31750">
              <a:solidFill>
                <a:srgbClr val="8064A2">
                  <a:lumMod val="75000"/>
                </a:srgbClr>
              </a:solidFill>
            </a:ln>
          </c:spPr>
          <c:marker>
            <c:symbol val="triangle"/>
            <c:size val="5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4.1-4.6_4.9.4.12'!$Y$16:$Y$44</c:f>
              <c:numCache>
                <c:formatCode>0.00%</c:formatCode>
                <c:ptCount val="29"/>
                <c:pt idx="0">
                  <c:v>-0.18989269625359326</c:v>
                </c:pt>
                <c:pt idx="1">
                  <c:v>0.15741470536931396</c:v>
                </c:pt>
                <c:pt idx="2">
                  <c:v>0.12597908767797314</c:v>
                </c:pt>
                <c:pt idx="3">
                  <c:v>-6.9663857110457569E-2</c:v>
                </c:pt>
                <c:pt idx="4">
                  <c:v>8.5967618606113405E-2</c:v>
                </c:pt>
                <c:pt idx="5">
                  <c:v>9.2583278950751455E-2</c:v>
                </c:pt>
                <c:pt idx="6">
                  <c:v>0.25190779701511307</c:v>
                </c:pt>
                <c:pt idx="7">
                  <c:v>-0.10563934790835992</c:v>
                </c:pt>
                <c:pt idx="8">
                  <c:v>-4.525682266681641E-2</c:v>
                </c:pt>
                <c:pt idx="9">
                  <c:v>-4.6567121541048445E-2</c:v>
                </c:pt>
                <c:pt idx="10">
                  <c:v>2.1036734145339301E-2</c:v>
                </c:pt>
                <c:pt idx="11">
                  <c:v>1.2576465384241927E-2</c:v>
                </c:pt>
                <c:pt idx="12">
                  <c:v>0.12900685847378981</c:v>
                </c:pt>
                <c:pt idx="13">
                  <c:v>-0.17689637664609967</c:v>
                </c:pt>
                <c:pt idx="14">
                  <c:v>-9.0004150509870651E-2</c:v>
                </c:pt>
                <c:pt idx="15">
                  <c:v>0.90826426704901964</c:v>
                </c:pt>
                <c:pt idx="16">
                  <c:v>-0.22996721809376353</c:v>
                </c:pt>
                <c:pt idx="17">
                  <c:v>-8.2989426858745538E-2</c:v>
                </c:pt>
                <c:pt idx="18">
                  <c:v>-0.17472953893049828</c:v>
                </c:pt>
                <c:pt idx="19">
                  <c:v>0.3903968039954589</c:v>
                </c:pt>
                <c:pt idx="20">
                  <c:v>-0.24344934308044464</c:v>
                </c:pt>
                <c:pt idx="21">
                  <c:v>-1.1236366534757123E-2</c:v>
                </c:pt>
                <c:pt idx="22">
                  <c:v>0.35378253604101167</c:v>
                </c:pt>
                <c:pt idx="23">
                  <c:v>-0.28560737977449974</c:v>
                </c:pt>
                <c:pt idx="24">
                  <c:v>-3.3604036899787117E-2</c:v>
                </c:pt>
                <c:pt idx="25">
                  <c:v>7.797537460255298E-2</c:v>
                </c:pt>
                <c:pt idx="26">
                  <c:v>0.24204515843728408</c:v>
                </c:pt>
                <c:pt idx="27">
                  <c:v>-0.18214842536032988</c:v>
                </c:pt>
                <c:pt idx="28">
                  <c:v>-9.9462691777949502E-2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46272"/>
        <c:axId val="107448192"/>
      </c:lineChart>
      <c:dateAx>
        <c:axId val="107446272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107448192"/>
        <c:crosses val="autoZero"/>
        <c:auto val="0"/>
        <c:lblOffset val="100"/>
        <c:baseTimeUnit val="months"/>
        <c:majorUnit val="1"/>
        <c:majorTimeUnit val="months"/>
        <c:minorUnit val="3"/>
        <c:minorTimeUnit val="months"/>
      </c:dateAx>
      <c:valAx>
        <c:axId val="107448192"/>
        <c:scaling>
          <c:orientation val="minMax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nl-BE"/>
                  <a:t>procentuele verandering</a:t>
                </a:r>
              </a:p>
            </c:rich>
          </c:tx>
          <c:layout>
            <c:manualLayout>
              <c:xMode val="edge"/>
              <c:yMode val="edge"/>
              <c:x val="8.6805702727767546E-3"/>
              <c:y val="0.19174096533049159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07446272"/>
        <c:crosses val="autoZero"/>
        <c:crossBetween val="between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0"/>
          <c:y val="3.4321428571428597E-3"/>
          <c:w val="0.99329171151325668"/>
          <c:h val="0.13154007936507936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939490740740741"/>
          <c:y val="0.10320436507936509"/>
          <c:w val="0.85104814814814822"/>
          <c:h val="0.72764325396825391"/>
        </c:manualLayout>
      </c:layout>
      <c:lineChart>
        <c:grouping val="standard"/>
        <c:varyColors val="0"/>
        <c:ser>
          <c:idx val="1"/>
          <c:order val="0"/>
          <c:tx>
            <c:strRef>
              <c:f>'Fig. 4.1-4.6_4.9.4.12'!$AW$3</c:f>
              <c:strCache>
                <c:ptCount val="1"/>
                <c:pt idx="0">
                  <c:v>Antwerpen TEU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4.1-4.6_4.9.4.12'!$AW$16:$AW$44</c:f>
              <c:numCache>
                <c:formatCode>0.00%</c:formatCode>
                <c:ptCount val="29"/>
                <c:pt idx="0">
                  <c:v>6.7880640136793124E-2</c:v>
                </c:pt>
                <c:pt idx="1">
                  <c:v>5.4316397802460725E-2</c:v>
                </c:pt>
                <c:pt idx="2">
                  <c:v>-4.4157515008370472E-2</c:v>
                </c:pt>
                <c:pt idx="3">
                  <c:v>1.6328144475907747E-2</c:v>
                </c:pt>
                <c:pt idx="4">
                  <c:v>3.8926884842908793E-2</c:v>
                </c:pt>
                <c:pt idx="5">
                  <c:v>4.3071531917506477E-2</c:v>
                </c:pt>
                <c:pt idx="6">
                  <c:v>-0.15543236827726756</c:v>
                </c:pt>
                <c:pt idx="7">
                  <c:v>2.692991859766513E-2</c:v>
                </c:pt>
                <c:pt idx="8">
                  <c:v>-0.24186483582454812</c:v>
                </c:pt>
                <c:pt idx="9">
                  <c:v>-8.5377401909296439E-3</c:v>
                </c:pt>
                <c:pt idx="10">
                  <c:v>6.4136152288705528E-3</c:v>
                </c:pt>
                <c:pt idx="11">
                  <c:v>5.2039644197998579E-2</c:v>
                </c:pt>
                <c:pt idx="12">
                  <c:v>-1.9636765483111517E-2</c:v>
                </c:pt>
                <c:pt idx="13">
                  <c:v>0.1951659699181055</c:v>
                </c:pt>
                <c:pt idx="14">
                  <c:v>-4.4019186825511217E-2</c:v>
                </c:pt>
                <c:pt idx="15">
                  <c:v>7.3030984791779704E-2</c:v>
                </c:pt>
                <c:pt idx="16">
                  <c:v>-8.9663960024984387E-3</c:v>
                </c:pt>
                <c:pt idx="17">
                  <c:v>4.3865142343138173E-2</c:v>
                </c:pt>
                <c:pt idx="18">
                  <c:v>-7.9204793112509081E-2</c:v>
                </c:pt>
                <c:pt idx="19">
                  <c:v>0.27185801379197472</c:v>
                </c:pt>
                <c:pt idx="20">
                  <c:v>-7.1719756361524653E-2</c:v>
                </c:pt>
                <c:pt idx="21">
                  <c:v>0.126388132329432</c:v>
                </c:pt>
                <c:pt idx="22">
                  <c:v>-6.9111601462006525E-2</c:v>
                </c:pt>
                <c:pt idx="23">
                  <c:v>3.7717940047577524E-2</c:v>
                </c:pt>
                <c:pt idx="24">
                  <c:v>-8.5954388615529106E-2</c:v>
                </c:pt>
                <c:pt idx="25">
                  <c:v>7.0638995162728535E-2</c:v>
                </c:pt>
                <c:pt idx="26">
                  <c:v>-9.0681948481457275E-2</c:v>
                </c:pt>
                <c:pt idx="27">
                  <c:v>6.023637511655397E-2</c:v>
                </c:pt>
                <c:pt idx="28">
                  <c:v>2.5596857501218342E-2</c:v>
                </c:pt>
              </c:numCache>
            </c:numRef>
          </c:val>
          <c:smooth val="1"/>
        </c:ser>
        <c:ser>
          <c:idx val="0"/>
          <c:order val="1"/>
          <c:tx>
            <c:strRef>
              <c:f>'Fig. 4.1-4.6_4.9.4.12'!$AX$3</c:f>
              <c:strCache>
                <c:ptCount val="1"/>
                <c:pt idx="0">
                  <c:v>Zeebrugge TEU</c:v>
                </c:pt>
              </c:strCache>
            </c:strRef>
          </c:tx>
          <c:spPr>
            <a:ln w="31750">
              <a:solidFill>
                <a:srgbClr val="F79646">
                  <a:lumMod val="75000"/>
                </a:srgbClr>
              </a:solidFill>
            </a:ln>
          </c:spPr>
          <c:marker>
            <c:symbol val="circle"/>
            <c:size val="5"/>
            <c:spPr>
              <a:solidFill>
                <a:srgbClr val="F79646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4.1-4.6_4.9.4.12'!$AX$16:$AX$44</c:f>
              <c:numCache>
                <c:formatCode>0.00%</c:formatCode>
                <c:ptCount val="29"/>
                <c:pt idx="0">
                  <c:v>-1.4388535590318071E-2</c:v>
                </c:pt>
                <c:pt idx="1">
                  <c:v>8.2684994158733316E-2</c:v>
                </c:pt>
                <c:pt idx="2">
                  <c:v>1.0134516685446038E-2</c:v>
                </c:pt>
                <c:pt idx="3">
                  <c:v>-1.6739340875182682E-2</c:v>
                </c:pt>
                <c:pt idx="4">
                  <c:v>-4.3503782302861609E-2</c:v>
                </c:pt>
                <c:pt idx="5">
                  <c:v>3.9522643920040852E-2</c:v>
                </c:pt>
                <c:pt idx="6">
                  <c:v>-0.1203098249388765</c:v>
                </c:pt>
                <c:pt idx="7">
                  <c:v>-0.12229596186772485</c:v>
                </c:pt>
                <c:pt idx="8">
                  <c:v>-0.20379965731377578</c:v>
                </c:pt>
                <c:pt idx="9">
                  <c:v>0.11168160800179525</c:v>
                </c:pt>
                <c:pt idx="10">
                  <c:v>0.12679700707322214</c:v>
                </c:pt>
                <c:pt idx="11">
                  <c:v>9.3559023646956438E-2</c:v>
                </c:pt>
                <c:pt idx="12">
                  <c:v>6.6281998892127755E-2</c:v>
                </c:pt>
                <c:pt idx="13">
                  <c:v>8.2348123880727681E-2</c:v>
                </c:pt>
                <c:pt idx="14">
                  <c:v>-3.1221811172862938E-2</c:v>
                </c:pt>
                <c:pt idx="15">
                  <c:v>4.1299725311765463E-2</c:v>
                </c:pt>
                <c:pt idx="16">
                  <c:v>5.5323654972283726E-2</c:v>
                </c:pt>
                <c:pt idx="17">
                  <c:v>-2.6503941784691579E-2</c:v>
                </c:pt>
                <c:pt idx="18">
                  <c:v>-2.1962270133067948E-2</c:v>
                </c:pt>
                <c:pt idx="19">
                  <c:v>4.4058225542468257E-3</c:v>
                </c:pt>
                <c:pt idx="20">
                  <c:v>-1.3679784833214826E-3</c:v>
                </c:pt>
                <c:pt idx="21">
                  <c:v>6.3740703190904799E-4</c:v>
                </c:pt>
                <c:pt idx="22">
                  <c:v>-2.5283278275079247E-2</c:v>
                </c:pt>
                <c:pt idx="23">
                  <c:v>-6.8300424362266354E-2</c:v>
                </c:pt>
                <c:pt idx="24">
                  <c:v>2.9520116698723387E-2</c:v>
                </c:pt>
                <c:pt idx="25">
                  <c:v>6.4380909017509813E-2</c:v>
                </c:pt>
                <c:pt idx="26">
                  <c:v>-2.5085492936729008E-2</c:v>
                </c:pt>
                <c:pt idx="27">
                  <c:v>1.0481994445700488E-2</c:v>
                </c:pt>
                <c:pt idx="28">
                  <c:v>2.5203072437058591E-2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'Fig. 4.1-4.6_4.9.4.12'!$AY$3</c:f>
              <c:strCache>
                <c:ptCount val="1"/>
                <c:pt idx="0">
                  <c:v>Gent TEU</c:v>
                </c:pt>
              </c:strCache>
            </c:strRef>
          </c:tx>
          <c:spPr>
            <a:ln w="31750">
              <a:solidFill>
                <a:srgbClr val="8064A2">
                  <a:lumMod val="75000"/>
                </a:srgbClr>
              </a:solidFill>
            </a:ln>
          </c:spPr>
          <c:marker>
            <c:symbol val="triangle"/>
            <c:size val="5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strRef>
              <c:f>'Fig. 4.1-4.6_4.9.4.12'!$C$16:$C$44</c:f>
              <c:strCache>
                <c:ptCount val="29"/>
                <c:pt idx="0">
                  <c:v>2007-k1</c:v>
                </c:pt>
                <c:pt idx="1">
                  <c:v>2007-k2</c:v>
                </c:pt>
                <c:pt idx="2">
                  <c:v>2007-k3</c:v>
                </c:pt>
                <c:pt idx="3">
                  <c:v>2007-k4</c:v>
                </c:pt>
                <c:pt idx="4">
                  <c:v>2008-k1</c:v>
                </c:pt>
                <c:pt idx="5">
                  <c:v>2008-k2</c:v>
                </c:pt>
                <c:pt idx="6">
                  <c:v>2008-k3</c:v>
                </c:pt>
                <c:pt idx="7">
                  <c:v>2008-k4</c:v>
                </c:pt>
                <c:pt idx="8">
                  <c:v>2009-k1</c:v>
                </c:pt>
                <c:pt idx="9">
                  <c:v>2009-k2</c:v>
                </c:pt>
                <c:pt idx="10">
                  <c:v>2009-k3</c:v>
                </c:pt>
                <c:pt idx="11">
                  <c:v>2009-k4</c:v>
                </c:pt>
                <c:pt idx="12">
                  <c:v>2010-k1</c:v>
                </c:pt>
                <c:pt idx="13">
                  <c:v>2010-k2</c:v>
                </c:pt>
                <c:pt idx="14">
                  <c:v>2010-k3</c:v>
                </c:pt>
                <c:pt idx="15">
                  <c:v>2010-k4</c:v>
                </c:pt>
                <c:pt idx="16">
                  <c:v>2011-k1</c:v>
                </c:pt>
                <c:pt idx="17">
                  <c:v>2011-k2</c:v>
                </c:pt>
                <c:pt idx="18">
                  <c:v>2011-k3</c:v>
                </c:pt>
                <c:pt idx="19">
                  <c:v>2011-k4</c:v>
                </c:pt>
                <c:pt idx="20">
                  <c:v>2012-k1</c:v>
                </c:pt>
                <c:pt idx="21">
                  <c:v>2012-k2</c:v>
                </c:pt>
                <c:pt idx="22">
                  <c:v>2012-k3</c:v>
                </c:pt>
                <c:pt idx="23">
                  <c:v>2012-k4</c:v>
                </c:pt>
                <c:pt idx="24">
                  <c:v>2013-k1</c:v>
                </c:pt>
                <c:pt idx="25">
                  <c:v>2013-k2</c:v>
                </c:pt>
                <c:pt idx="26">
                  <c:v>2013-k3</c:v>
                </c:pt>
                <c:pt idx="27">
                  <c:v>2013-k4</c:v>
                </c:pt>
                <c:pt idx="28">
                  <c:v>2014-k1</c:v>
                </c:pt>
              </c:strCache>
            </c:strRef>
          </c:cat>
          <c:val>
            <c:numRef>
              <c:f>'Fig. 4.1-4.6_4.9.4.12'!$AY$16:$AY$44</c:f>
              <c:numCache>
                <c:formatCode>0.00%</c:formatCode>
                <c:ptCount val="29"/>
                <c:pt idx="0">
                  <c:v>1.2196994582785035E-2</c:v>
                </c:pt>
                <c:pt idx="1">
                  <c:v>-2.8559028777945486E-2</c:v>
                </c:pt>
                <c:pt idx="2">
                  <c:v>-0.17978587553422393</c:v>
                </c:pt>
                <c:pt idx="3">
                  <c:v>0.14407664035669096</c:v>
                </c:pt>
                <c:pt idx="4">
                  <c:v>-1.4777567589202581E-2</c:v>
                </c:pt>
                <c:pt idx="5">
                  <c:v>-6.3931099807351434E-3</c:v>
                </c:pt>
                <c:pt idx="6">
                  <c:v>-0.20200946415006638</c:v>
                </c:pt>
                <c:pt idx="7">
                  <c:v>1.8148624560779016E-2</c:v>
                </c:pt>
                <c:pt idx="8">
                  <c:v>-0.13616751907658975</c:v>
                </c:pt>
                <c:pt idx="9">
                  <c:v>-1.2338032660219656E-2</c:v>
                </c:pt>
                <c:pt idx="10">
                  <c:v>-1.5432041276286624E-2</c:v>
                </c:pt>
                <c:pt idx="11">
                  <c:v>0.13142950834145251</c:v>
                </c:pt>
                <c:pt idx="12">
                  <c:v>4.2607445225368835E-2</c:v>
                </c:pt>
                <c:pt idx="13">
                  <c:v>0.10891872459057583</c:v>
                </c:pt>
                <c:pt idx="14">
                  <c:v>-0.18790373898455429</c:v>
                </c:pt>
                <c:pt idx="15">
                  <c:v>0.22697348894086361</c:v>
                </c:pt>
                <c:pt idx="16">
                  <c:v>3.7241132401357568E-2</c:v>
                </c:pt>
                <c:pt idx="17">
                  <c:v>2.3382511392735703E-2</c:v>
                </c:pt>
                <c:pt idx="18">
                  <c:v>-0.20408014439116881</c:v>
                </c:pt>
                <c:pt idx="19">
                  <c:v>0.20416828916324989</c:v>
                </c:pt>
                <c:pt idx="20">
                  <c:v>9.73219232314778E-3</c:v>
                </c:pt>
                <c:pt idx="21">
                  <c:v>8.1762650239252471E-2</c:v>
                </c:pt>
                <c:pt idx="22">
                  <c:v>-0.17181748324361037</c:v>
                </c:pt>
                <c:pt idx="23">
                  <c:v>0.15154239212717638</c:v>
                </c:pt>
                <c:pt idx="24">
                  <c:v>0.1315652519276333</c:v>
                </c:pt>
                <c:pt idx="25">
                  <c:v>2.6562257307747392E-2</c:v>
                </c:pt>
                <c:pt idx="26">
                  <c:v>-0.14332817851521587</c:v>
                </c:pt>
                <c:pt idx="27">
                  <c:v>0.21997486054022314</c:v>
                </c:pt>
                <c:pt idx="28">
                  <c:v>5.5632015342094873E-2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66112"/>
        <c:axId val="107468288"/>
      </c:lineChart>
      <c:dateAx>
        <c:axId val="107466112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txPr>
          <a:bodyPr rot="-5400000" vert="horz"/>
          <a:lstStyle/>
          <a:p>
            <a:pPr>
              <a:defRPr/>
            </a:pPr>
            <a:endParaRPr lang="nl-BE"/>
          </a:p>
        </c:txPr>
        <c:crossAx val="107468288"/>
        <c:crosses val="autoZero"/>
        <c:auto val="0"/>
        <c:lblOffset val="100"/>
        <c:baseTimeUnit val="months"/>
        <c:majorUnit val="1"/>
        <c:majorTimeUnit val="months"/>
        <c:minorUnit val="3"/>
        <c:minorTimeUnit val="months"/>
      </c:dateAx>
      <c:valAx>
        <c:axId val="107468288"/>
        <c:scaling>
          <c:orientation val="minMax"/>
        </c:scaling>
        <c:delete val="0"/>
        <c:axPos val="l"/>
        <c:majorGridlines>
          <c:spPr>
            <a:ln w="6350" cap="rnd">
              <a:solidFill>
                <a:sysClr val="window" lastClr="FFFFFF">
                  <a:lumMod val="75000"/>
                </a:sys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nl-BE"/>
                  <a:t>procentuele verandering</a:t>
                </a:r>
              </a:p>
            </c:rich>
          </c:tx>
          <c:layout>
            <c:manualLayout>
              <c:xMode val="edge"/>
              <c:yMode val="edge"/>
              <c:x val="8.6805702727767546E-3"/>
              <c:y val="0.19174096533049159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07466112"/>
        <c:crosses val="autoZero"/>
        <c:crossBetween val="between"/>
      </c:valAx>
      <c:spPr>
        <a:noFill/>
        <a:ln w="25400">
          <a:noFill/>
        </a:ln>
        <a:effectLst>
          <a:outerShdw sx="1000" sy="1000" algn="ctr" rotWithShape="0">
            <a:schemeClr val="bg1"/>
          </a:outerShdw>
        </a:effectLst>
        <a:scene3d>
          <a:camera prst="orthographicFront"/>
          <a:lightRig rig="threePt" dir="t"/>
        </a:scene3d>
        <a:sp3d/>
      </c:spPr>
    </c:plotArea>
    <c:legend>
      <c:legendPos val="t"/>
      <c:layout>
        <c:manualLayout>
          <c:xMode val="edge"/>
          <c:yMode val="edge"/>
          <c:x val="0"/>
          <c:y val="3.4321428571428597E-3"/>
          <c:w val="0.99329171151325668"/>
          <c:h val="0.13154007936507936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>
      <a:innerShdw blurRad="63500" dist="50800" dir="18900000">
        <a:prstClr val="black">
          <a:alpha val="50000"/>
        </a:prstClr>
      </a:innerShdw>
      <a:softEdge rad="31750"/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 sz="800" baseline="0">
          <a:solidFill>
            <a:sysClr val="windowText" lastClr="000000"/>
          </a:solidFill>
          <a:latin typeface="Calibri" pitchFamily="34" charset="0"/>
          <a:ea typeface="+mn-ea"/>
          <a:cs typeface="+mn-cs"/>
        </a:defRPr>
      </a:pPr>
      <a:endParaRPr lang="nl-B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57</xdr:row>
      <xdr:rowOff>0</xdr:rowOff>
    </xdr:from>
    <xdr:to>
      <xdr:col>10</xdr:col>
      <xdr:colOff>96955</xdr:colOff>
      <xdr:row>75</xdr:row>
      <xdr:rowOff>74455</xdr:rowOff>
    </xdr:to>
    <xdr:graphicFrame macro="">
      <xdr:nvGraphicFramePr>
        <xdr:cNvPr id="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100853</xdr:colOff>
      <xdr:row>57</xdr:row>
      <xdr:rowOff>134470</xdr:rowOff>
    </xdr:from>
    <xdr:to>
      <xdr:col>51</xdr:col>
      <xdr:colOff>76580</xdr:colOff>
      <xdr:row>76</xdr:row>
      <xdr:rowOff>53061</xdr:rowOff>
    </xdr:to>
    <xdr:graphicFrame macro="">
      <xdr:nvGraphicFramePr>
        <xdr:cNvPr id="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661146</xdr:colOff>
      <xdr:row>56</xdr:row>
      <xdr:rowOff>100853</xdr:rowOff>
    </xdr:from>
    <xdr:to>
      <xdr:col>29</xdr:col>
      <xdr:colOff>654191</xdr:colOff>
      <xdr:row>75</xdr:row>
      <xdr:rowOff>19444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2401</xdr:colOff>
      <xdr:row>57</xdr:row>
      <xdr:rowOff>110458</xdr:rowOff>
    </xdr:from>
    <xdr:to>
      <xdr:col>39</xdr:col>
      <xdr:colOff>757446</xdr:colOff>
      <xdr:row>76</xdr:row>
      <xdr:rowOff>29049</xdr:rowOff>
    </xdr:to>
    <xdr:graphicFrame macro="">
      <xdr:nvGraphicFramePr>
        <xdr:cNvPr id="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627530</xdr:colOff>
      <xdr:row>79</xdr:row>
      <xdr:rowOff>33617</xdr:rowOff>
    </xdr:from>
    <xdr:to>
      <xdr:col>29</xdr:col>
      <xdr:colOff>620575</xdr:colOff>
      <xdr:row>97</xdr:row>
      <xdr:rowOff>73435</xdr:rowOff>
    </xdr:to>
    <xdr:graphicFrame macro="">
      <xdr:nvGraphicFramePr>
        <xdr:cNvPr id="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89647</xdr:colOff>
      <xdr:row>80</xdr:row>
      <xdr:rowOff>145676</xdr:rowOff>
    </xdr:from>
    <xdr:to>
      <xdr:col>40</xdr:col>
      <xdr:colOff>65374</xdr:colOff>
      <xdr:row>99</xdr:row>
      <xdr:rowOff>64267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360626</xdr:colOff>
      <xdr:row>56</xdr:row>
      <xdr:rowOff>123265</xdr:rowOff>
    </xdr:from>
    <xdr:to>
      <xdr:col>19</xdr:col>
      <xdr:colOff>422944</xdr:colOff>
      <xdr:row>75</xdr:row>
      <xdr:rowOff>41856</xdr:rowOff>
    </xdr:to>
    <xdr:graphicFrame macro="">
      <xdr:nvGraphicFramePr>
        <xdr:cNvPr id="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623455</xdr:colOff>
      <xdr:row>78</xdr:row>
      <xdr:rowOff>86591</xdr:rowOff>
    </xdr:from>
    <xdr:to>
      <xdr:col>19</xdr:col>
      <xdr:colOff>685773</xdr:colOff>
      <xdr:row>96</xdr:row>
      <xdr:rowOff>91772</xdr:rowOff>
    </xdr:to>
    <xdr:graphicFrame macro="">
      <xdr:nvGraphicFramePr>
        <xdr:cNvPr id="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272144</xdr:colOff>
      <xdr:row>80</xdr:row>
      <xdr:rowOff>122464</xdr:rowOff>
    </xdr:from>
    <xdr:to>
      <xdr:col>51</xdr:col>
      <xdr:colOff>247871</xdr:colOff>
      <xdr:row>99</xdr:row>
      <xdr:rowOff>41055</xdr:rowOff>
    </xdr:to>
    <xdr:graphicFrame macro="">
      <xdr:nvGraphicFramePr>
        <xdr:cNvPr id="1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299357</xdr:colOff>
      <xdr:row>80</xdr:row>
      <xdr:rowOff>149678</xdr:rowOff>
    </xdr:from>
    <xdr:to>
      <xdr:col>59</xdr:col>
      <xdr:colOff>275084</xdr:colOff>
      <xdr:row>99</xdr:row>
      <xdr:rowOff>68269</xdr:rowOff>
    </xdr:to>
    <xdr:graphicFrame macro="">
      <xdr:nvGraphicFramePr>
        <xdr:cNvPr id="1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</xdr:colOff>
      <xdr:row>1</xdr:row>
      <xdr:rowOff>0</xdr:rowOff>
    </xdr:from>
    <xdr:to>
      <xdr:col>16</xdr:col>
      <xdr:colOff>142875</xdr:colOff>
      <xdr:row>12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15</xdr:row>
      <xdr:rowOff>0</xdr:rowOff>
    </xdr:from>
    <xdr:to>
      <xdr:col>16</xdr:col>
      <xdr:colOff>123825</xdr:colOff>
      <xdr:row>26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13</xdr:row>
      <xdr:rowOff>47626</xdr:rowOff>
    </xdr:from>
    <xdr:to>
      <xdr:col>18</xdr:col>
      <xdr:colOff>323850</xdr:colOff>
      <xdr:row>14</xdr:row>
      <xdr:rowOff>152400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26335</xdr:colOff>
      <xdr:row>0</xdr:row>
      <xdr:rowOff>67236</xdr:rowOff>
    </xdr:from>
    <xdr:to>
      <xdr:col>24</xdr:col>
      <xdr:colOff>45384</xdr:colOff>
      <xdr:row>1</xdr:row>
      <xdr:rowOff>145677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182095</xdr:colOff>
      <xdr:row>1</xdr:row>
      <xdr:rowOff>145676</xdr:rowOff>
    </xdr:from>
    <xdr:to>
      <xdr:col>43</xdr:col>
      <xdr:colOff>481853</xdr:colOff>
      <xdr:row>19</xdr:row>
      <xdr:rowOff>22411</xdr:rowOff>
    </xdr:to>
    <xdr:graphicFrame macro="">
      <xdr:nvGraphicFramePr>
        <xdr:cNvPr id="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414617</xdr:colOff>
      <xdr:row>20</xdr:row>
      <xdr:rowOff>78441</xdr:rowOff>
    </xdr:from>
    <xdr:to>
      <xdr:col>34</xdr:col>
      <xdr:colOff>523474</xdr:colOff>
      <xdr:row>36</xdr:row>
      <xdr:rowOff>11205</xdr:rowOff>
    </xdr:to>
    <xdr:graphicFrame macro="">
      <xdr:nvGraphicFramePr>
        <xdr:cNvPr id="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121226</xdr:colOff>
      <xdr:row>20</xdr:row>
      <xdr:rowOff>86591</xdr:rowOff>
    </xdr:from>
    <xdr:to>
      <xdr:col>43</xdr:col>
      <xdr:colOff>190500</xdr:colOff>
      <xdr:row>36</xdr:row>
      <xdr:rowOff>69273</xdr:rowOff>
    </xdr:to>
    <xdr:graphicFrame macro="">
      <xdr:nvGraphicFramePr>
        <xdr:cNvPr id="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266139</xdr:colOff>
      <xdr:row>2</xdr:row>
      <xdr:rowOff>37820</xdr:rowOff>
    </xdr:from>
    <xdr:to>
      <xdr:col>35</xdr:col>
      <xdr:colOff>28016</xdr:colOff>
      <xdr:row>19</xdr:row>
      <xdr:rowOff>81243</xdr:rowOff>
    </xdr:to>
    <xdr:graphicFrame macro="">
      <xdr:nvGraphicFramePr>
        <xdr:cNvPr id="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0</xdr:colOff>
      <xdr:row>36</xdr:row>
      <xdr:rowOff>112058</xdr:rowOff>
    </xdr:from>
    <xdr:to>
      <xdr:col>35</xdr:col>
      <xdr:colOff>91538</xdr:colOff>
      <xdr:row>53</xdr:row>
      <xdr:rowOff>0</xdr:rowOff>
    </xdr:to>
    <xdr:graphicFrame macro="">
      <xdr:nvGraphicFramePr>
        <xdr:cNvPr id="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190501</xdr:colOff>
      <xdr:row>37</xdr:row>
      <xdr:rowOff>69273</xdr:rowOff>
    </xdr:from>
    <xdr:to>
      <xdr:col>43</xdr:col>
      <xdr:colOff>272144</xdr:colOff>
      <xdr:row>53</xdr:row>
      <xdr:rowOff>0</xdr:rowOff>
    </xdr:to>
    <xdr:graphicFrame macro="">
      <xdr:nvGraphicFramePr>
        <xdr:cNvPr id="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70</xdr:row>
      <xdr:rowOff>122466</xdr:rowOff>
    </xdr:from>
    <xdr:to>
      <xdr:col>43</xdr:col>
      <xdr:colOff>565315</xdr:colOff>
      <xdr:row>87</xdr:row>
      <xdr:rowOff>0</xdr:rowOff>
    </xdr:to>
    <xdr:graphicFrame macro="">
      <xdr:nvGraphicFramePr>
        <xdr:cNvPr id="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397565</xdr:colOff>
      <xdr:row>70</xdr:row>
      <xdr:rowOff>0</xdr:rowOff>
    </xdr:from>
    <xdr:to>
      <xdr:col>35</xdr:col>
      <xdr:colOff>489103</xdr:colOff>
      <xdr:row>85</xdr:row>
      <xdr:rowOff>128137</xdr:rowOff>
    </xdr:to>
    <xdr:graphicFrame macro="">
      <xdr:nvGraphicFramePr>
        <xdr:cNvPr id="1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152399</xdr:colOff>
      <xdr:row>6</xdr:row>
      <xdr:rowOff>14287</xdr:rowOff>
    </xdr:from>
    <xdr:to>
      <xdr:col>12</xdr:col>
      <xdr:colOff>542924</xdr:colOff>
      <xdr:row>28</xdr:row>
      <xdr:rowOff>85725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6</xdr:row>
      <xdr:rowOff>133350</xdr:rowOff>
    </xdr:from>
    <xdr:to>
      <xdr:col>15</xdr:col>
      <xdr:colOff>142875</xdr:colOff>
      <xdr:row>28</xdr:row>
      <xdr:rowOff>114300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9</xdr:col>
      <xdr:colOff>273050</xdr:colOff>
      <xdr:row>23</xdr:row>
      <xdr:rowOff>75565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0" t="16823" r="9557" b="15420"/>
        <a:stretch/>
      </xdr:blipFill>
      <xdr:spPr bwMode="auto">
        <a:xfrm>
          <a:off x="0" y="502920"/>
          <a:ext cx="5759450" cy="34283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9524</xdr:rowOff>
    </xdr:from>
    <xdr:to>
      <xdr:col>10</xdr:col>
      <xdr:colOff>472720</xdr:colOff>
      <xdr:row>25</xdr:row>
      <xdr:rowOff>38099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12444"/>
          <a:ext cx="5959120" cy="371665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h01.ua.ac.be/Documents%20and%20Settings/everberg/Desktop/backup%203-04-2008%20indicatorenboek/nagekeken%20files/alle%20grafieken%20backup%2017-03-2008/prestatie%20van%20modi%20in%20Vlaander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TEW\TPR\TPR-B4V\steunpunt%20Goederenstromen\indicatorenboek\HENRIETTE\OK\backup%203-04-2008%20indicatorenboek\nagekeken%20files\alle%20grafieken%20backup%2017-03-2008\prestatie%20van%20modi%20in%20Vlaander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verberg/Desktop/backup%203-04-2008%20indicatorenboek/nagekeken%20files/alle%20grafieken%20backup%2017-03-2008/prestatie%20van%20modi%20in%20Vlaandere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erberg\Desktop\backup%203-04-2008%20indicatorenboek\nagekeken%20files\alle%20grafieken%20backup%2017-03-2008\prestatie%20van%20modi%20in%20Vlaander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doming\Google%20Drive\PhD\8.%20MOBILO\IndicatorBook%202014\Sergio_H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ergio_H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Vervoersprestat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iding"/>
      <sheetName val="Oliepijpleiding, tkm"/>
      <sheetName val="Weg, tkm, Vlaamse registratie"/>
      <sheetName val="Weg, tkm, totaal in Vlaanderen"/>
      <sheetName val="binnenvaart tkm"/>
      <sheetName val="Spoorvervoer in tkm"/>
      <sheetName val="mode split in %"/>
      <sheetName val="Graf.Vl.mode split%tkm"/>
      <sheetName val="graf. Vl. mode Split in tkm"/>
      <sheetName val="graf.EU-vergelijking mode split"/>
      <sheetName val="graf.EU25mode split tkm"/>
      <sheetName val="Sheet1"/>
      <sheetName val="Modale verdeling Zeehavens"/>
      <sheetName val="Herkomst_bestemm haventrafiek"/>
    </sheetNames>
    <sheetDataSet>
      <sheetData sheetId="0">
        <row r="1">
          <cell r="A1" t="str">
            <v>INDICATORENBOEK</v>
          </cell>
        </row>
      </sheetData>
      <sheetData sheetId="1">
        <row r="2">
          <cell r="B2" t="str">
            <v>Aantal tonkilometer afgelegd via oliepijleidingen, x 1 miljard</v>
          </cell>
        </row>
      </sheetData>
      <sheetData sheetId="2">
        <row r="2">
          <cell r="B2" t="str">
            <v xml:space="preserve">Aantal tonkilometer afgelegd met vrachtwagens, geregistreerd in het betrokken land, </v>
          </cell>
        </row>
        <row r="3">
          <cell r="B3" t="str">
            <v>ongeacht het land waar de tonkilometers gepresteerd worden, x 1 miljard</v>
          </cell>
        </row>
      </sheetData>
      <sheetData sheetId="3">
        <row r="2">
          <cell r="B2" t="str">
            <v>Aantal tonkilometer afgelegd met vrachtwagens, ongeacht het land van registratie, x 1 miljard</v>
          </cell>
        </row>
      </sheetData>
      <sheetData sheetId="4">
        <row r="2">
          <cell r="B2" t="str">
            <v>Aantal tonkilometer afgelegd door de binnenvaart, x 1 miljard</v>
          </cell>
        </row>
      </sheetData>
      <sheetData sheetId="5">
        <row r="2">
          <cell r="B2" t="str">
            <v>Aantal tonkilometer afgelegd per trein, x 1 miljard</v>
          </cell>
        </row>
      </sheetData>
      <sheetData sheetId="6">
        <row r="2">
          <cell r="B2" t="str">
            <v>Mode split goederenvervoer drie voornaamste modi, volgens tonkm, in %</v>
          </cell>
        </row>
      </sheetData>
      <sheetData sheetId="7">
        <row r="17">
          <cell r="A17" t="str">
            <v>GRAFIEK</v>
          </cell>
        </row>
      </sheetData>
      <sheetData sheetId="8">
        <row r="2">
          <cell r="B2" t="str">
            <v>Vlaamse Mode Split goederenvervoer drie voornaamste modi, volgens miljard tonkm</v>
          </cell>
        </row>
        <row r="17">
          <cell r="A17" t="str">
            <v>GRAFIEK</v>
          </cell>
        </row>
      </sheetData>
      <sheetData sheetId="9"/>
      <sheetData sheetId="10">
        <row r="16">
          <cell r="A16" t="str">
            <v>GRAFIEK</v>
          </cell>
        </row>
      </sheetData>
      <sheetData sheetId="11"/>
      <sheetData sheetId="12">
        <row r="2">
          <cell r="B2" t="str">
            <v>Mode split goederenvervoer drie voornaamste modi, volgens tonkm, in de Vlaamse zeehavens</v>
          </cell>
        </row>
        <row r="10">
          <cell r="A10" t="str">
            <v>Antwerpen</v>
          </cell>
          <cell r="F10" t="str">
            <v>Zeebrugge</v>
          </cell>
        </row>
        <row r="34">
          <cell r="A34" t="str">
            <v>Gent</v>
          </cell>
          <cell r="F34" t="str">
            <v>Oostende</v>
          </cell>
        </row>
      </sheetData>
      <sheetData sheetId="13">
        <row r="12">
          <cell r="A12" t="str">
            <v xml:space="preserve">Herkomst  </v>
          </cell>
        </row>
        <row r="38">
          <cell r="A38" t="str">
            <v xml:space="preserve"> Herkomst  </v>
          </cell>
        </row>
        <row r="61">
          <cell r="A61" t="str">
            <v>Bestemming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iding"/>
      <sheetName val="Oliepijpleiding, tkm"/>
      <sheetName val="Weg, tkm, Vlaamse registratie"/>
      <sheetName val="Weg, tkm, totaal in Vlaanderen"/>
      <sheetName val="binnenvaart tkm"/>
      <sheetName val="Spoorvervoer in tkm"/>
      <sheetName val="mode split in %"/>
      <sheetName val="Graf.Vl.mode split%tkm"/>
      <sheetName val="graf. Vl. mode Split in tkm"/>
      <sheetName val="graf.EU-vergelijking mode split"/>
      <sheetName val="graf.EU25mode split tkm"/>
      <sheetName val="Sheet1"/>
      <sheetName val="Modale verdeling Zeehavens"/>
      <sheetName val="Herkomst_bestemm haventrafiek"/>
    </sheetNames>
    <sheetDataSet>
      <sheetData sheetId="0">
        <row r="1">
          <cell r="A1" t="str">
            <v>INDICATORENBOEK</v>
          </cell>
        </row>
      </sheetData>
      <sheetData sheetId="1">
        <row r="2">
          <cell r="B2" t="str">
            <v>Aantal tonkilometer afgelegd via oliepijleidingen, x 1 miljard</v>
          </cell>
        </row>
      </sheetData>
      <sheetData sheetId="2">
        <row r="2">
          <cell r="B2" t="str">
            <v xml:space="preserve">Aantal tonkilometer afgelegd met vrachtwagens, geregistreerd in het betrokken land, </v>
          </cell>
        </row>
        <row r="3">
          <cell r="B3" t="str">
            <v>ongeacht het land waar de tonkilometers gepresteerd worden, x 1 miljard</v>
          </cell>
        </row>
      </sheetData>
      <sheetData sheetId="3">
        <row r="2">
          <cell r="B2" t="str">
            <v>Aantal tonkilometer afgelegd met vrachtwagens, ongeacht het land van registratie, x 1 miljard</v>
          </cell>
        </row>
      </sheetData>
      <sheetData sheetId="4">
        <row r="2">
          <cell r="B2" t="str">
            <v>Aantal tonkilometer afgelegd door de binnenvaart, x 1 miljard</v>
          </cell>
        </row>
      </sheetData>
      <sheetData sheetId="5">
        <row r="2">
          <cell r="B2" t="str">
            <v>Aantal tonkilometer afgelegd per trein, x 1 miljard</v>
          </cell>
        </row>
      </sheetData>
      <sheetData sheetId="6">
        <row r="2">
          <cell r="B2" t="str">
            <v>Mode split goederenvervoer drie voornaamste modi, volgens tonkm, in %</v>
          </cell>
        </row>
      </sheetData>
      <sheetData sheetId="7">
        <row r="17">
          <cell r="A17" t="str">
            <v>GRAFIEK</v>
          </cell>
        </row>
      </sheetData>
      <sheetData sheetId="8">
        <row r="2">
          <cell r="B2" t="str">
            <v>Vlaamse Mode Split goederenvervoer drie voornaamste modi, volgens miljard tonkm</v>
          </cell>
        </row>
        <row r="17">
          <cell r="A17" t="str">
            <v>GRAFIEK</v>
          </cell>
        </row>
      </sheetData>
      <sheetData sheetId="9">
        <row r="2">
          <cell r="B2" t="str">
            <v>mode split in EU en VS goederenvervoer drie voornaamste modi, volgens tonkm, in %</v>
          </cell>
        </row>
        <row r="23">
          <cell r="A23" t="str">
            <v>GRAFIEK</v>
          </cell>
        </row>
      </sheetData>
      <sheetData sheetId="10">
        <row r="16">
          <cell r="A16" t="str">
            <v>GRAFIEK</v>
          </cell>
        </row>
      </sheetData>
      <sheetData sheetId="11"/>
      <sheetData sheetId="12">
        <row r="2">
          <cell r="B2" t="str">
            <v>Mode split goederenvervoer drie voornaamste modi, volgens tonkm, in de Vlaamse zeehavens</v>
          </cell>
        </row>
        <row r="10">
          <cell r="A10" t="str">
            <v>Antwerpen</v>
          </cell>
          <cell r="F10" t="str">
            <v>Zeebrugge</v>
          </cell>
        </row>
        <row r="34">
          <cell r="A34" t="str">
            <v>Gent</v>
          </cell>
          <cell r="F34" t="str">
            <v>Oostende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iding"/>
      <sheetName val="Oliepijpleiding, tkm"/>
      <sheetName val="Weg, tkm, Vlaamse registratie"/>
      <sheetName val="Weg, tkm, totaal in Vlaanderen"/>
      <sheetName val="binnenvaart tkm"/>
      <sheetName val="Spoorvervoer in tkm"/>
      <sheetName val="mode split in %"/>
      <sheetName val="Graf.Vl.mode split%tkm"/>
      <sheetName val="graf. Vl. mode Split in tkm"/>
      <sheetName val="graf.EU-vergelijking mode split"/>
      <sheetName val="graf.EU25mode split tkm"/>
      <sheetName val="Sheet1"/>
      <sheetName val="Modale verdeling Zeehavens"/>
      <sheetName val="Herkomst_bestemm haventrafiek"/>
    </sheetNames>
    <sheetDataSet>
      <sheetData sheetId="0">
        <row r="1">
          <cell r="A1" t="str">
            <v>INDICATORENBOEK</v>
          </cell>
        </row>
      </sheetData>
      <sheetData sheetId="1">
        <row r="2">
          <cell r="B2" t="str">
            <v>Aantal tonkilometer afgelegd via oliepijleidingen, x 1 miljard</v>
          </cell>
        </row>
      </sheetData>
      <sheetData sheetId="2">
        <row r="2">
          <cell r="B2" t="str">
            <v xml:space="preserve">Aantal tonkilometer afgelegd met vrachtwagens, geregistreerd in het betrokken land, </v>
          </cell>
        </row>
      </sheetData>
      <sheetData sheetId="3">
        <row r="2">
          <cell r="B2" t="str">
            <v>Aantal tonkilometer afgelegd met vrachtwagens, ongeacht het land van registratie, x 1 miljard</v>
          </cell>
        </row>
      </sheetData>
      <sheetData sheetId="4">
        <row r="2">
          <cell r="B2" t="str">
            <v>Aantal tonkilometer afgelegd door de binnenvaart, x 1 miljard</v>
          </cell>
        </row>
      </sheetData>
      <sheetData sheetId="5">
        <row r="2">
          <cell r="B2" t="str">
            <v>Aantal tonkilometer afgelegd per trein, x 1 miljard</v>
          </cell>
        </row>
      </sheetData>
      <sheetData sheetId="6">
        <row r="2">
          <cell r="B2" t="str">
            <v>Mode split goederenvervoer drie voornaamste modi, volgens tonkm, in %</v>
          </cell>
        </row>
      </sheetData>
      <sheetData sheetId="7">
        <row r="17">
          <cell r="A17" t="str">
            <v>GRAFIEK</v>
          </cell>
        </row>
      </sheetData>
      <sheetData sheetId="8">
        <row r="2">
          <cell r="B2" t="str">
            <v>Vlaamse Mode Split goederenvervoer drie voornaamste modi, volgens miljard tonkm</v>
          </cell>
        </row>
      </sheetData>
      <sheetData sheetId="9">
        <row r="2">
          <cell r="B2" t="str">
            <v>mode split in EU en VS goederenvervoer drie voornaamste modi, volgens tonkm, in %</v>
          </cell>
        </row>
      </sheetData>
      <sheetData sheetId="10">
        <row r="16">
          <cell r="A16" t="str">
            <v>GRAFIEK</v>
          </cell>
        </row>
      </sheetData>
      <sheetData sheetId="11"/>
      <sheetData sheetId="12">
        <row r="2">
          <cell r="B2" t="str">
            <v>Mode split goederenvervoer drie voornaamste modi, volgens tonkm, in de Vlaamse zeehavens</v>
          </cell>
        </row>
        <row r="10">
          <cell r="A10" t="str">
            <v>Antwerpen</v>
          </cell>
        </row>
      </sheetData>
      <sheetData sheetId="13">
        <row r="12">
          <cell r="A12" t="str">
            <v xml:space="preserve">Herkomst  </v>
          </cell>
        </row>
        <row r="26">
          <cell r="A26" t="str">
            <v xml:space="preserve">Bestemming 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iding"/>
      <sheetName val="Oliepijpleiding, tkm"/>
      <sheetName val="Weg, tkm, Vlaamse registratie"/>
      <sheetName val="Weg, tkm, totaal in Vlaanderen"/>
      <sheetName val="binnenvaart tkm"/>
      <sheetName val="Spoorvervoer in tkm"/>
      <sheetName val="mode split in %"/>
      <sheetName val="Graf.Vl.mode split%tkm"/>
      <sheetName val="graf. Vl. mode Split in tkm"/>
      <sheetName val="graf.EU-vergelijking mode split"/>
      <sheetName val="graf.EU25mode split tkm"/>
      <sheetName val="Sheet1"/>
      <sheetName val="Modale verdeling Zeehavens"/>
      <sheetName val="Herkomst_bestemm haventrafiek"/>
    </sheetNames>
    <sheetDataSet>
      <sheetData sheetId="0">
        <row r="1">
          <cell r="A1" t="str">
            <v>INDICATORENBOEK</v>
          </cell>
        </row>
      </sheetData>
      <sheetData sheetId="1">
        <row r="2">
          <cell r="B2" t="str">
            <v>Aantal tonkilometer afgelegd via oliepijleidingen, x 1 miljard</v>
          </cell>
        </row>
      </sheetData>
      <sheetData sheetId="2">
        <row r="2">
          <cell r="B2" t="str">
            <v xml:space="preserve">Aantal tonkilometer afgelegd met vrachtwagens, geregistreerd in het betrokken land, </v>
          </cell>
        </row>
      </sheetData>
      <sheetData sheetId="3">
        <row r="2">
          <cell r="B2" t="str">
            <v>Aantal tonkilometer afgelegd met vrachtwagens, ongeacht het land van registratie, x 1 miljard</v>
          </cell>
        </row>
      </sheetData>
      <sheetData sheetId="4">
        <row r="2">
          <cell r="B2" t="str">
            <v>Aantal tonkilometer afgelegd door de binnenvaart, x 1 miljard</v>
          </cell>
        </row>
      </sheetData>
      <sheetData sheetId="5">
        <row r="2">
          <cell r="B2" t="str">
            <v>Aantal tonkilometer afgelegd per trein, x 1 miljard</v>
          </cell>
        </row>
      </sheetData>
      <sheetData sheetId="6">
        <row r="2">
          <cell r="B2" t="str">
            <v>Mode split goederenvervoer drie voornaamste modi, volgens tonkm, in %</v>
          </cell>
        </row>
      </sheetData>
      <sheetData sheetId="7">
        <row r="17">
          <cell r="A17" t="str">
            <v>GRAFIEK</v>
          </cell>
        </row>
      </sheetData>
      <sheetData sheetId="8">
        <row r="2">
          <cell r="B2" t="str">
            <v>Vlaamse Mode Split goederenvervoer drie voornaamste modi, volgens miljard tonkm</v>
          </cell>
        </row>
      </sheetData>
      <sheetData sheetId="9">
        <row r="2">
          <cell r="B2" t="str">
            <v>mode split in EU en VS goederenvervoer drie voornaamste modi, volgens tonkm, in %</v>
          </cell>
        </row>
      </sheetData>
      <sheetData sheetId="10">
        <row r="16">
          <cell r="A16" t="str">
            <v>GRAFIEK</v>
          </cell>
        </row>
      </sheetData>
      <sheetData sheetId="11"/>
      <sheetData sheetId="12">
        <row r="2">
          <cell r="B2" t="str">
            <v>Mode split goederenvervoer drie voornaamste modi, volgens tonkm, in de Vlaamse zeehavens</v>
          </cell>
        </row>
        <row r="10">
          <cell r="A10" t="str">
            <v>Antwerpen</v>
          </cell>
        </row>
      </sheetData>
      <sheetData sheetId="13">
        <row r="12">
          <cell r="A12" t="str">
            <v xml:space="preserve">Herkomst 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oud"/>
      <sheetName val="Fig 4.1-4.12"/>
      <sheetName val="Fig 4.13-14"/>
      <sheetName val="Fig 4.15-22"/>
      <sheetName val="Fig 4.13-22 DATA"/>
      <sheetName val="Fig. 4.13-22 DG"/>
      <sheetName val="werkgelegenheid"/>
      <sheetName val="investeringen"/>
      <sheetName val="fin.ratios"/>
      <sheetName val="Sheet15"/>
      <sheetName val="Sheet14"/>
      <sheetName val="Sheet13"/>
      <sheetName val="Sheet12"/>
      <sheetName val="Sheet11"/>
      <sheetName val="Fig 4.20"/>
      <sheetName val="Fig 4.21"/>
      <sheetName val="Fig 4.22"/>
      <sheetName val="Fig 4.23"/>
      <sheetName val="Fig 4.24"/>
      <sheetName val="Fig 4.25"/>
      <sheetName val="Fig 4.26"/>
      <sheetName val="Fig 4.27"/>
      <sheetName val="Tab 4.1"/>
      <sheetName val="Tab 4.2"/>
      <sheetName val="Tab 4.3"/>
      <sheetName val="Tab 4.4"/>
      <sheetName val="BRU vlieggebied"/>
      <sheetName val="FRA"/>
      <sheetName val="Tab 4.5"/>
      <sheetName val="Tab 4.6"/>
      <sheetName val="Tab 4.7"/>
      <sheetName val="Tab 4.8"/>
      <sheetName val="Tab 4.9"/>
      <sheetName val="Tab 4.10"/>
      <sheetName val="Tab 4.11"/>
      <sheetName val="Sheet1"/>
    </sheetNames>
    <sheetDataSet>
      <sheetData sheetId="0"/>
      <sheetData sheetId="1"/>
      <sheetData sheetId="2">
        <row r="5">
          <cell r="F5" t="str">
            <v>Totaal</v>
          </cell>
          <cell r="G5" t="str">
            <v xml:space="preserve"> Antwerpen  </v>
          </cell>
          <cell r="H5" t="str">
            <v xml:space="preserve"> Gent  </v>
          </cell>
          <cell r="I5" t="str">
            <v xml:space="preserve"> Zeebrugge  </v>
          </cell>
          <cell r="J5" t="str">
            <v xml:space="preserve"> Oostende  </v>
          </cell>
          <cell r="K5" t="str">
            <v>Totaal</v>
          </cell>
        </row>
        <row r="7">
          <cell r="A7" t="str">
            <v>Europa</v>
          </cell>
        </row>
        <row r="8">
          <cell r="A8" t="str">
            <v>N-Amerika</v>
          </cell>
        </row>
        <row r="9">
          <cell r="A9" t="str">
            <v>Z-Amerika</v>
          </cell>
        </row>
        <row r="10">
          <cell r="A10" t="str">
            <v>Oceanië</v>
          </cell>
        </row>
        <row r="11">
          <cell r="A11" t="str">
            <v>Azië</v>
          </cell>
        </row>
        <row r="12">
          <cell r="A12" t="str">
            <v>Afrika</v>
          </cell>
        </row>
        <row r="13">
          <cell r="A13" t="str">
            <v>Andere</v>
          </cell>
        </row>
        <row r="21">
          <cell r="F21">
            <v>0.41934329717510449</v>
          </cell>
        </row>
        <row r="22">
          <cell r="F22">
            <v>0.12113548764819723</v>
          </cell>
        </row>
        <row r="23">
          <cell r="F23">
            <v>6.2425799736538244E-2</v>
          </cell>
        </row>
        <row r="24">
          <cell r="F24">
            <v>2.1629885020084893E-3</v>
          </cell>
        </row>
        <row r="25">
          <cell r="F25">
            <v>0.27234952593146744</v>
          </cell>
        </row>
        <row r="26">
          <cell r="F26">
            <v>0.12258290100668412</v>
          </cell>
        </row>
        <row r="27">
          <cell r="F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oud"/>
      <sheetName val="Fig 4.1-4.12"/>
      <sheetName val="Fig 4.13-14"/>
      <sheetName val="Fig 4.15-22"/>
      <sheetName val="Fig 4.13-22 DATA"/>
      <sheetName val="Fig. 4.13-22 DG"/>
      <sheetName val="werkgelegenheid"/>
      <sheetName val="investeringen"/>
      <sheetName val="fin.ratios"/>
      <sheetName val="Sheet15"/>
      <sheetName val="Sheet14"/>
      <sheetName val="Sheet13"/>
      <sheetName val="Sheet12"/>
      <sheetName val="Sheet11"/>
      <sheetName val="Fig 4.20"/>
      <sheetName val="Fig 4.21"/>
      <sheetName val="Fig 4.22"/>
      <sheetName val="Fig 4.23"/>
      <sheetName val="Fig 4.24"/>
      <sheetName val="Fig 4.25"/>
      <sheetName val="Fig 4.26"/>
      <sheetName val="Fig 4.27"/>
      <sheetName val="Tab 4.1"/>
      <sheetName val="Tab 4.2"/>
      <sheetName val="Tab 4.3"/>
      <sheetName val="Tab 4.4"/>
      <sheetName val="BRU vlieggebied"/>
      <sheetName val="FRA"/>
      <sheetName val="Tab 4.5"/>
      <sheetName val="Tab 4.6"/>
      <sheetName val="Tab 4.7"/>
      <sheetName val="Tab 4.8"/>
      <sheetName val="Tab 4.9"/>
      <sheetName val="Tab 4.10"/>
      <sheetName val="Tab 4.11"/>
      <sheetName val="Sheet1"/>
    </sheetNames>
    <sheetDataSet>
      <sheetData sheetId="0"/>
      <sheetData sheetId="1"/>
      <sheetData sheetId="2">
        <row r="5">
          <cell r="F5" t="str">
            <v>Totaal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1_1"/>
      <sheetName val="data 1.2"/>
      <sheetName val="data 1_3"/>
      <sheetName val="data 1.4"/>
      <sheetName val="data 1.5"/>
      <sheetName val="data 1_6"/>
      <sheetName val="data 1_7 vkm weg"/>
      <sheetName val="1_8 data transit - binnenlands"/>
      <sheetName val="data 1.9 "/>
      <sheetName val="data 1.10 containers"/>
      <sheetName val="1_11 internationale modal split"/>
      <sheetName val="Data 1.12"/>
      <sheetName val="data 1.13 Trade by mode EU"/>
      <sheetName val="data 1.14"/>
      <sheetName val="Data 1.15 Mod Zeehavens"/>
      <sheetName val="data 1.16 containermodesplit"/>
      <sheetName val="Data 1.17"/>
      <sheetName val="Data 4_2"/>
      <sheetName val="data 4.3"/>
      <sheetName val="intensiteit weg West Europa"/>
      <sheetName val="soortenX-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6"/>
  <sheetViews>
    <sheetView topLeftCell="A31" zoomScale="115" zoomScaleNormal="115" workbookViewId="0">
      <selection activeCell="C40" sqref="C40"/>
    </sheetView>
  </sheetViews>
  <sheetFormatPr defaultRowHeight="12.75" x14ac:dyDescent="0.2"/>
  <cols>
    <col min="3" max="3" width="90.28515625" customWidth="1"/>
    <col min="6" max="6" width="82.42578125" customWidth="1"/>
  </cols>
  <sheetData>
    <row r="2" spans="2:12" ht="18" x14ac:dyDescent="0.25">
      <c r="C2" s="4" t="s">
        <v>62</v>
      </c>
    </row>
    <row r="3" spans="2:12" ht="18" x14ac:dyDescent="0.25">
      <c r="C3" s="5"/>
    </row>
    <row r="4" spans="2:12" x14ac:dyDescent="0.2">
      <c r="C4" s="8"/>
    </row>
    <row r="5" spans="2:12" x14ac:dyDescent="0.2">
      <c r="C5" s="2"/>
    </row>
    <row r="7" spans="2:12" x14ac:dyDescent="0.2">
      <c r="B7" s="6"/>
      <c r="C7" s="62" t="s">
        <v>89</v>
      </c>
    </row>
    <row r="8" spans="2:12" x14ac:dyDescent="0.2">
      <c r="C8" s="62" t="s">
        <v>90</v>
      </c>
    </row>
    <row r="9" spans="2:12" x14ac:dyDescent="0.2">
      <c r="C9" s="62" t="s">
        <v>91</v>
      </c>
      <c r="D9" s="7"/>
      <c r="E9" s="7"/>
      <c r="G9" s="7"/>
      <c r="H9" s="7"/>
      <c r="I9" s="7"/>
      <c r="J9" s="7"/>
      <c r="K9" s="7"/>
      <c r="L9" s="7"/>
    </row>
    <row r="10" spans="2:12" x14ac:dyDescent="0.2">
      <c r="C10" s="62" t="s">
        <v>92</v>
      </c>
      <c r="D10" s="7"/>
      <c r="E10" s="7"/>
      <c r="G10" s="7"/>
      <c r="H10" s="7"/>
      <c r="I10" s="7"/>
      <c r="J10" s="7"/>
      <c r="K10" s="7"/>
      <c r="L10" s="7"/>
    </row>
    <row r="11" spans="2:12" x14ac:dyDescent="0.2">
      <c r="C11" s="62" t="s">
        <v>93</v>
      </c>
      <c r="D11" s="7"/>
      <c r="E11" s="7"/>
      <c r="G11" s="7"/>
      <c r="H11" s="7"/>
      <c r="I11" s="7"/>
      <c r="J11" s="7"/>
      <c r="K11" s="7"/>
      <c r="L11" s="7"/>
    </row>
    <row r="12" spans="2:12" x14ac:dyDescent="0.2">
      <c r="C12" s="62" t="s">
        <v>94</v>
      </c>
      <c r="D12" s="7"/>
      <c r="E12" s="7"/>
      <c r="G12" s="7"/>
      <c r="H12" s="7"/>
      <c r="I12" s="7"/>
      <c r="J12" s="7"/>
      <c r="K12" s="7"/>
      <c r="L12" s="7"/>
    </row>
    <row r="13" spans="2:12" x14ac:dyDescent="0.2">
      <c r="C13" s="62" t="s">
        <v>95</v>
      </c>
    </row>
    <row r="14" spans="2:12" x14ac:dyDescent="0.2">
      <c r="C14" s="62" t="s">
        <v>96</v>
      </c>
    </row>
    <row r="15" spans="2:12" x14ac:dyDescent="0.2">
      <c r="C15" s="62" t="s">
        <v>97</v>
      </c>
    </row>
    <row r="16" spans="2:12" x14ac:dyDescent="0.2">
      <c r="C16" s="62" t="s">
        <v>98</v>
      </c>
    </row>
    <row r="17" spans="3:3" x14ac:dyDescent="0.2">
      <c r="C17" s="62" t="s">
        <v>99</v>
      </c>
    </row>
    <row r="18" spans="3:3" x14ac:dyDescent="0.2">
      <c r="C18" s="62" t="s">
        <v>100</v>
      </c>
    </row>
    <row r="19" spans="3:3" x14ac:dyDescent="0.2">
      <c r="C19" s="62" t="s">
        <v>78</v>
      </c>
    </row>
    <row r="20" spans="3:3" x14ac:dyDescent="0.2">
      <c r="C20" s="62" t="s">
        <v>79</v>
      </c>
    </row>
    <row r="21" spans="3:3" x14ac:dyDescent="0.2">
      <c r="C21" s="62" t="s">
        <v>80</v>
      </c>
    </row>
    <row r="22" spans="3:3" x14ac:dyDescent="0.2">
      <c r="C22" s="62" t="s">
        <v>81</v>
      </c>
    </row>
    <row r="23" spans="3:3" x14ac:dyDescent="0.2">
      <c r="C23" s="62" t="s">
        <v>101</v>
      </c>
    </row>
    <row r="24" spans="3:3" x14ac:dyDescent="0.2">
      <c r="C24" s="62" t="s">
        <v>102</v>
      </c>
    </row>
    <row r="25" spans="3:3" x14ac:dyDescent="0.2">
      <c r="C25" s="62" t="s">
        <v>103</v>
      </c>
    </row>
    <row r="26" spans="3:3" x14ac:dyDescent="0.2">
      <c r="C26" s="62" t="s">
        <v>104</v>
      </c>
    </row>
    <row r="27" spans="3:3" x14ac:dyDescent="0.2">
      <c r="C27" s="62" t="s">
        <v>105</v>
      </c>
    </row>
    <row r="28" spans="3:3" x14ac:dyDescent="0.2">
      <c r="C28" s="62" t="s">
        <v>106</v>
      </c>
    </row>
    <row r="29" spans="3:3" x14ac:dyDescent="0.2">
      <c r="C29" s="62" t="s">
        <v>107</v>
      </c>
    </row>
    <row r="30" spans="3:3" x14ac:dyDescent="0.2">
      <c r="C30" s="62" t="s">
        <v>108</v>
      </c>
    </row>
    <row r="31" spans="3:3" x14ac:dyDescent="0.2">
      <c r="C31" s="62" t="s">
        <v>109</v>
      </c>
    </row>
    <row r="32" spans="3:3" x14ac:dyDescent="0.2">
      <c r="C32" s="62" t="s">
        <v>110</v>
      </c>
    </row>
    <row r="33" spans="3:3" x14ac:dyDescent="0.2">
      <c r="C33" s="62" t="s">
        <v>111</v>
      </c>
    </row>
    <row r="34" spans="3:3" x14ac:dyDescent="0.2">
      <c r="C34" s="62" t="s">
        <v>112</v>
      </c>
    </row>
    <row r="35" spans="3:3" x14ac:dyDescent="0.2">
      <c r="C35" s="62" t="s">
        <v>113</v>
      </c>
    </row>
    <row r="36" spans="3:3" x14ac:dyDescent="0.2">
      <c r="C36" s="62" t="s">
        <v>114</v>
      </c>
    </row>
    <row r="37" spans="3:3" x14ac:dyDescent="0.2">
      <c r="C37" s="62" t="s">
        <v>115</v>
      </c>
    </row>
    <row r="38" spans="3:3" x14ac:dyDescent="0.2">
      <c r="C38" s="289" t="s">
        <v>229</v>
      </c>
    </row>
    <row r="39" spans="3:3" x14ac:dyDescent="0.2">
      <c r="C39" s="62" t="s">
        <v>82</v>
      </c>
    </row>
    <row r="40" spans="3:3" x14ac:dyDescent="0.2">
      <c r="C40" s="62" t="s">
        <v>83</v>
      </c>
    </row>
    <row r="41" spans="3:3" x14ac:dyDescent="0.2">
      <c r="C41" s="62" t="s">
        <v>84</v>
      </c>
    </row>
    <row r="42" spans="3:3" x14ac:dyDescent="0.2">
      <c r="C42" s="62" t="s">
        <v>85</v>
      </c>
    </row>
    <row r="43" spans="3:3" x14ac:dyDescent="0.2">
      <c r="C43" s="62" t="s">
        <v>86</v>
      </c>
    </row>
    <row r="44" spans="3:3" x14ac:dyDescent="0.2">
      <c r="C44" s="62" t="s">
        <v>87</v>
      </c>
    </row>
    <row r="45" spans="3:3" x14ac:dyDescent="0.2">
      <c r="C45" s="62" t="s">
        <v>88</v>
      </c>
    </row>
    <row r="46" spans="3:3" x14ac:dyDescent="0.2">
      <c r="C46" s="62" t="s">
        <v>284</v>
      </c>
    </row>
  </sheetData>
  <sortState ref="C7:D46">
    <sortCondition ref="D7:D46"/>
  </sortState>
  <phoneticPr fontId="9" type="noConversion"/>
  <hyperlinks>
    <hyperlink ref="C7" location="'Fig. 4.1-4.6_4.9.4.12'!A1" display="Figuur 4.1: Evolutie geglobaliseerde volumes Vlaamse havens, driemaandelijks"/>
    <hyperlink ref="C8:C12" location="'Fig. 4.1-4.6_4.9.4.12'!A1" display="Figuur 4.2: Evolutie geglobaliseerde container-volumes Vlaanderen (TEU), driemaandelijks"/>
    <hyperlink ref="C15:C18" location="'Fig. 4.1-4.6_4.9.4.12'!A1" display="Figuur 4.9: Evolutie afzonderlijke droge bulkvolumes, driemaandelijks"/>
    <hyperlink ref="C13" location="'Fig. 4.7'!A1" display="Figuur 4.7: Behandelde eenheidsladingen in de havens van Antwerpen, Bremen, Hamburg, Le Havre, Rotterdam en Zeebrugge in de periode 1980-2012"/>
    <hyperlink ref="C14" location="'Fig. 4.8'!A1" display="Figuur 4.8: Containerisatiegraad in de zeehavens in de periode 1986-2012."/>
    <hyperlink ref="C19" location="'Table 4.1-4.4'!A1" display="Tabel 4.1: Toegevoegde waarde in de Vlaamse zeehavens in miljoen € volgens lopende prijzen"/>
    <hyperlink ref="C19:C22" location="'Table 4.1-4.4'!A1" display="Tabel 4.1: Toegevoegde waarde in de Vlaamse zeehavens in miljoen € volgens lopende prijzen"/>
    <hyperlink ref="C23:C24" location="'Fig 4.13-14'!A1" display="Figuur 4.13: Herkomst en bestemming van de totale trafiek van de Vlaamse zeehavens (2011)"/>
    <hyperlink ref="C25:C32" location="'Fig 4.15-22'!A1" display="Figuur 4.15: Herkomst goederentrafiek in de haven van Antwerpen"/>
    <hyperlink ref="C33" location="'Fig 4.23'!A1" display="Figuur 4.23: PCA voor Vlaanderen en de omringende landen, component 1"/>
    <hyperlink ref="C34" location="'Fig 4.24'!A1" display="Figuur 4.24: PCA voor Vlaanderen en de omringende landen, component 2"/>
    <hyperlink ref="C35" location="'Fig. 4.25'!A1" display="Figuur 4.25: Evolutie van het aantal behandelde eenheidsladingen in intermodale terminals van 1997 tot 2012"/>
    <hyperlink ref="C36" location="'Fig. 4.26'!A1" display="Figuur 4.26: Modale verdeling van de aan- en afvoer van containers Haven van Antwerpen in de periode 2002-2012"/>
    <hyperlink ref="C37" location="'Fig. 4.27'!A1" display="Figuur 4.27: Vlaams landschap van overslagterminals in het binnenland, voor de overslag van containers tussen spoor en weg en/of binnenvaart en weg."/>
    <hyperlink ref="C39" location="'Tab 4.5'!A1" display="Tabel 4.5: Totale vrachttrafiek Brussels Airport (periode 1996-2012)"/>
    <hyperlink ref="C40" location="'Tab 4.6'!A1" display="Tabel 4.6: Trafiek per vlieggebied Brussels Airport"/>
    <hyperlink ref="C41" location="'Tab 4.7'!A1" display="Tabel 4.7: Trafiekverandering per vlieggebied Brussels Airport"/>
    <hyperlink ref="C42" location="'Tab 4.8'!A1" display="Tabel 4.8: Trafiek per vlieggebied Frankfurt Airport"/>
    <hyperlink ref="C43" location="'Tab 4.9'!A1" display="Tabel 4.9: Trafiekverandering per vlieggebied Frankfurt Airport"/>
    <hyperlink ref="C44" location="'Tab 4.10'!A1" display="Tabel 4.10: Input- en outputmatrix"/>
    <hyperlink ref="C45" location="'Tab 4.11'!A1" display="Tabel 4.11: Resultaten DEAP voor bewegingen en terminaldiensten"/>
    <hyperlink ref="C38" location="'Fig 4.28'!A1" display="Figuur 4.28: DEA"/>
    <hyperlink ref="C46" location="'Tab 4.12'!A1" display="Tabel 4.12: Resultaten DEAP voor bewegingen en terminaldiensten (2010 – 2012)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26"/>
  <sheetViews>
    <sheetView zoomScaleNormal="100" workbookViewId="0">
      <selection activeCell="N37" sqref="N37"/>
    </sheetView>
  </sheetViews>
  <sheetFormatPr defaultColWidth="8.85546875" defaultRowHeight="12.75" x14ac:dyDescent="0.2"/>
  <cols>
    <col min="1" max="1" width="27" style="168" customWidth="1"/>
    <col min="2" max="16384" width="8.85546875" style="168"/>
  </cols>
  <sheetData>
    <row r="1" spans="1:19" x14ac:dyDescent="0.2">
      <c r="A1" s="205" t="s">
        <v>218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</row>
    <row r="2" spans="1:19" x14ac:dyDescent="0.2">
      <c r="A2" s="207" t="s">
        <v>219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</row>
    <row r="3" spans="1:19" x14ac:dyDescent="0.2">
      <c r="A3" s="208"/>
      <c r="B3" s="208">
        <v>1997</v>
      </c>
      <c r="C3" s="208">
        <v>1998</v>
      </c>
      <c r="D3" s="208">
        <v>1999</v>
      </c>
      <c r="E3" s="208">
        <v>2000</v>
      </c>
      <c r="F3" s="208">
        <v>2001</v>
      </c>
      <c r="G3" s="208">
        <v>2002</v>
      </c>
      <c r="H3" s="208">
        <v>2003</v>
      </c>
      <c r="I3" s="208">
        <v>2004</v>
      </c>
      <c r="J3" s="208">
        <v>2005</v>
      </c>
      <c r="K3" s="208">
        <v>2006</v>
      </c>
      <c r="L3" s="208">
        <v>2007</v>
      </c>
      <c r="M3" s="208">
        <v>2008</v>
      </c>
      <c r="N3" s="208">
        <v>2009</v>
      </c>
      <c r="O3" s="208">
        <v>2010</v>
      </c>
      <c r="P3" s="208">
        <v>2011</v>
      </c>
      <c r="Q3" s="208">
        <v>2012</v>
      </c>
      <c r="R3" s="208">
        <v>2013</v>
      </c>
    </row>
    <row r="4" spans="1:19" x14ac:dyDescent="0.2">
      <c r="A4" s="209" t="s">
        <v>220</v>
      </c>
      <c r="B4" s="210">
        <v>50548.800000000003</v>
      </c>
      <c r="C4" s="210">
        <v>102596.8</v>
      </c>
      <c r="D4" s="210">
        <v>123344</v>
      </c>
      <c r="E4" s="210">
        <v>137259.20000000001</v>
      </c>
      <c r="F4" s="210">
        <v>132252.80000000002</v>
      </c>
      <c r="G4" s="210">
        <v>108040</v>
      </c>
      <c r="H4" s="210">
        <v>107568</v>
      </c>
      <c r="I4" s="210">
        <v>162064</v>
      </c>
      <c r="J4" s="210">
        <v>235232.2</v>
      </c>
      <c r="K4" s="210">
        <v>216753.6</v>
      </c>
      <c r="L4" s="210">
        <v>222718.8</v>
      </c>
      <c r="M4" s="210">
        <v>258516.8</v>
      </c>
      <c r="N4" s="210">
        <v>232024</v>
      </c>
      <c r="O4" s="210">
        <v>266882.8</v>
      </c>
      <c r="P4" s="210">
        <v>296154.40000000002</v>
      </c>
      <c r="Q4" s="210">
        <v>238745</v>
      </c>
      <c r="R4" s="210"/>
    </row>
    <row r="5" spans="1:19" x14ac:dyDescent="0.2">
      <c r="A5" s="209" t="s">
        <v>221</v>
      </c>
      <c r="B5" s="210">
        <v>59700</v>
      </c>
      <c r="C5" s="210">
        <v>75138</v>
      </c>
      <c r="D5" s="210">
        <v>104003</v>
      </c>
      <c r="E5" s="210">
        <v>162500</v>
      </c>
      <c r="F5" s="210">
        <v>195649</v>
      </c>
      <c r="G5" s="210">
        <v>247003</v>
      </c>
      <c r="H5" s="210">
        <v>291947</v>
      </c>
      <c r="I5" s="210">
        <v>403951</v>
      </c>
      <c r="J5" s="210">
        <v>456273</v>
      </c>
      <c r="K5" s="210">
        <v>458720</v>
      </c>
      <c r="L5" s="210">
        <v>515977</v>
      </c>
      <c r="M5" s="210">
        <v>507769</v>
      </c>
      <c r="N5" s="210">
        <v>446379</v>
      </c>
      <c r="O5" s="210">
        <v>494896</v>
      </c>
      <c r="P5" s="210">
        <v>519866</v>
      </c>
      <c r="Q5" s="210">
        <v>527311</v>
      </c>
      <c r="R5" s="210">
        <v>527652</v>
      </c>
    </row>
    <row r="6" spans="1:19" x14ac:dyDescent="0.2">
      <c r="B6" s="203"/>
    </row>
    <row r="7" spans="1:19" x14ac:dyDescent="0.2">
      <c r="C7" s="211"/>
      <c r="D7" s="211"/>
      <c r="E7" s="211"/>
      <c r="F7" s="211"/>
      <c r="G7" s="211"/>
      <c r="H7" s="211"/>
      <c r="I7" s="211"/>
      <c r="J7" s="211"/>
      <c r="K7" s="211"/>
      <c r="L7" s="212"/>
      <c r="M7" s="212"/>
    </row>
    <row r="10" spans="1:19" x14ac:dyDescent="0.2">
      <c r="Q10" s="213"/>
      <c r="R10" s="214"/>
      <c r="S10" s="203"/>
    </row>
    <row r="14" spans="1:19" x14ac:dyDescent="0.2">
      <c r="L14" s="214"/>
    </row>
    <row r="26" spans="7:7" x14ac:dyDescent="0.2">
      <c r="G26" s="214"/>
    </row>
  </sheetData>
  <pageMargins left="0.75" right="0.75" top="1" bottom="1" header="0.5" footer="0.5"/>
  <pageSetup paperSize="9" scale="96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"/>
  <sheetViews>
    <sheetView workbookViewId="0">
      <selection activeCell="B33" activeCellId="1" sqref="N37 B33"/>
    </sheetView>
  </sheetViews>
  <sheetFormatPr defaultColWidth="8.85546875" defaultRowHeight="12.75" x14ac:dyDescent="0.2"/>
  <cols>
    <col min="1" max="1" width="13.5703125" style="168" customWidth="1"/>
    <col min="2" max="16384" width="8.85546875" style="168"/>
  </cols>
  <sheetData>
    <row r="1" spans="1:13" x14ac:dyDescent="0.2">
      <c r="A1" s="203" t="s">
        <v>222</v>
      </c>
    </row>
    <row r="2" spans="1:13" ht="13.5" thickBot="1" x14ac:dyDescent="0.25">
      <c r="A2" s="203" t="s">
        <v>223</v>
      </c>
    </row>
    <row r="3" spans="1:13" ht="13.5" thickBot="1" x14ac:dyDescent="0.25">
      <c r="A3" s="215"/>
      <c r="B3" s="216">
        <v>2002</v>
      </c>
      <c r="C3" s="216">
        <v>2003</v>
      </c>
      <c r="D3" s="216">
        <v>2004</v>
      </c>
      <c r="E3" s="216">
        <v>2005</v>
      </c>
      <c r="F3" s="216">
        <v>2006</v>
      </c>
      <c r="G3" s="216">
        <v>2007</v>
      </c>
      <c r="H3" s="216">
        <v>2008</v>
      </c>
      <c r="I3" s="216">
        <v>2009</v>
      </c>
      <c r="J3" s="216">
        <v>2010</v>
      </c>
      <c r="K3" s="216">
        <v>2011</v>
      </c>
      <c r="L3" s="216">
        <v>2012</v>
      </c>
      <c r="M3" s="217">
        <v>2013</v>
      </c>
    </row>
    <row r="4" spans="1:13" x14ac:dyDescent="0.2">
      <c r="A4" s="218" t="s">
        <v>224</v>
      </c>
      <c r="B4" s="219">
        <v>0.59</v>
      </c>
      <c r="C4" s="220">
        <v>0.60827917062512948</v>
      </c>
      <c r="D4" s="220">
        <v>0.59655113015559413</v>
      </c>
      <c r="E4" s="220">
        <v>0.58679410757330119</v>
      </c>
      <c r="F4" s="220">
        <v>0.59159799045425976</v>
      </c>
      <c r="G4" s="220">
        <v>0.56574004846637249</v>
      </c>
      <c r="H4" s="220">
        <v>0.56573333430806128</v>
      </c>
      <c r="I4" s="220">
        <v>0.55436211411638525</v>
      </c>
      <c r="J4" s="220">
        <v>0.56000000000000005</v>
      </c>
      <c r="K4" s="220">
        <v>0.55000000000000004</v>
      </c>
      <c r="L4" s="220">
        <v>0.56000000000000005</v>
      </c>
      <c r="M4" s="221">
        <v>0.56999999999999995</v>
      </c>
    </row>
    <row r="5" spans="1:13" x14ac:dyDescent="0.2">
      <c r="A5" s="218" t="s">
        <v>225</v>
      </c>
      <c r="B5" s="222">
        <v>7.0000000000000007E-2</v>
      </c>
      <c r="C5" s="223">
        <v>8.8068185105814378E-2</v>
      </c>
      <c r="D5" s="223">
        <v>9.1797568877532515E-2</v>
      </c>
      <c r="E5" s="223">
        <v>8.6755134855497226E-2</v>
      </c>
      <c r="F5" s="223">
        <v>8.5644875252275404E-2</v>
      </c>
      <c r="G5" s="223">
        <v>0.10453228419004869</v>
      </c>
      <c r="H5" s="223">
        <v>0.10992711857422072</v>
      </c>
      <c r="I5" s="223">
        <v>9.9458404188951563E-2</v>
      </c>
      <c r="J5" s="223">
        <v>0.1</v>
      </c>
      <c r="K5" s="223">
        <v>0.1</v>
      </c>
      <c r="L5" s="223">
        <v>0.09</v>
      </c>
      <c r="M5" s="224">
        <v>7.0000000000000007E-2</v>
      </c>
    </row>
    <row r="6" spans="1:13" ht="13.5" thickBot="1" x14ac:dyDescent="0.25">
      <c r="A6" s="225" t="s">
        <v>226</v>
      </c>
      <c r="B6" s="226">
        <v>0.34</v>
      </c>
      <c r="C6" s="227">
        <v>0.30365264426905614</v>
      </c>
      <c r="D6" s="227">
        <v>0.31165130096687338</v>
      </c>
      <c r="E6" s="227">
        <v>0.32645075757120168</v>
      </c>
      <c r="F6" s="227">
        <v>0.32275713429346464</v>
      </c>
      <c r="G6" s="227">
        <v>0.32972766734357878</v>
      </c>
      <c r="H6" s="227">
        <v>0.32433954711771784</v>
      </c>
      <c r="I6" s="227">
        <v>0.34617948169466323</v>
      </c>
      <c r="J6" s="227">
        <v>0.34</v>
      </c>
      <c r="K6" s="227">
        <v>0.35</v>
      </c>
      <c r="L6" s="227">
        <v>0.35</v>
      </c>
      <c r="M6" s="228">
        <v>0.36</v>
      </c>
    </row>
    <row r="8" spans="1:13" x14ac:dyDescent="0.2">
      <c r="L8" s="229"/>
    </row>
    <row r="9" spans="1:13" x14ac:dyDescent="0.2">
      <c r="L9" s="229"/>
    </row>
    <row r="10" spans="1:13" x14ac:dyDescent="0.2">
      <c r="L10" s="229"/>
    </row>
    <row r="17" spans="11:13" x14ac:dyDescent="0.2">
      <c r="K17" s="229"/>
      <c r="L17" s="229"/>
      <c r="M17" s="229"/>
    </row>
    <row r="18" spans="11:13" x14ac:dyDescent="0.2">
      <c r="K18" s="229"/>
      <c r="L18" s="229"/>
      <c r="M18" s="22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2"/>
  <sheetViews>
    <sheetView zoomScale="115" zoomScaleNormal="115" workbookViewId="0">
      <selection activeCell="K24" sqref="K24"/>
    </sheetView>
  </sheetViews>
  <sheetFormatPr defaultColWidth="8.85546875" defaultRowHeight="12.75" x14ac:dyDescent="0.2"/>
  <cols>
    <col min="1" max="16384" width="8.85546875" style="168"/>
  </cols>
  <sheetData>
    <row r="1" spans="1:1" x14ac:dyDescent="0.2">
      <c r="A1" s="203" t="s">
        <v>227</v>
      </c>
    </row>
    <row r="2" spans="1:1" x14ac:dyDescent="0.2">
      <c r="A2" s="203" t="s">
        <v>228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3"/>
  <sheetViews>
    <sheetView topLeftCell="B1" workbookViewId="0">
      <selection activeCell="K33" sqref="K33"/>
    </sheetView>
  </sheetViews>
  <sheetFormatPr defaultColWidth="8.85546875" defaultRowHeight="12.75" x14ac:dyDescent="0.2"/>
  <cols>
    <col min="1" max="1" width="8.85546875" style="168"/>
    <col min="2" max="2" width="18.140625" style="168" customWidth="1"/>
    <col min="3" max="3" width="17.42578125" style="168" customWidth="1"/>
    <col min="4" max="16384" width="8.85546875" style="168"/>
  </cols>
  <sheetData>
    <row r="1" spans="1:3" x14ac:dyDescent="0.2">
      <c r="A1" s="168" t="s">
        <v>231</v>
      </c>
    </row>
    <row r="2" spans="1:3" x14ac:dyDescent="0.2">
      <c r="A2" s="168" t="s">
        <v>232</v>
      </c>
    </row>
    <row r="4" spans="1:3" x14ac:dyDescent="0.2">
      <c r="A4" s="318" t="s">
        <v>117</v>
      </c>
      <c r="B4" s="318"/>
      <c r="C4" s="318"/>
    </row>
    <row r="5" spans="1:3" x14ac:dyDescent="0.2">
      <c r="A5" s="230"/>
      <c r="B5" s="230" t="s">
        <v>118</v>
      </c>
      <c r="C5" s="230" t="s">
        <v>119</v>
      </c>
    </row>
    <row r="6" spans="1:3" x14ac:dyDescent="0.2">
      <c r="A6" s="230">
        <v>1996</v>
      </c>
      <c r="B6" s="71">
        <v>464277</v>
      </c>
      <c r="C6" s="70"/>
    </row>
    <row r="7" spans="1:3" x14ac:dyDescent="0.2">
      <c r="A7" s="230">
        <v>1997</v>
      </c>
      <c r="B7" s="71">
        <v>531011</v>
      </c>
      <c r="C7" s="72">
        <f>(B7-B6)/B6</f>
        <v>0.14373746707245891</v>
      </c>
    </row>
    <row r="8" spans="1:3" x14ac:dyDescent="0.2">
      <c r="A8" s="230">
        <v>1998</v>
      </c>
      <c r="B8" s="71">
        <v>595395</v>
      </c>
      <c r="C8" s="72">
        <f t="shared" ref="C8:C22" si="0">(B8-B7)/B7</f>
        <v>0.12124795908182694</v>
      </c>
    </row>
    <row r="9" spans="1:3" x14ac:dyDescent="0.2">
      <c r="A9" s="230">
        <v>1999</v>
      </c>
      <c r="B9" s="71">
        <v>674837</v>
      </c>
      <c r="C9" s="72">
        <f t="shared" si="0"/>
        <v>0.13342738854038075</v>
      </c>
    </row>
    <row r="10" spans="1:3" x14ac:dyDescent="0.2">
      <c r="A10" s="230">
        <v>2000</v>
      </c>
      <c r="B10" s="71">
        <v>687385</v>
      </c>
      <c r="C10" s="72">
        <f t="shared" si="0"/>
        <v>1.8594119765217378E-2</v>
      </c>
    </row>
    <row r="11" spans="1:3" x14ac:dyDescent="0.2">
      <c r="A11" s="230">
        <v>2001</v>
      </c>
      <c r="B11" s="71">
        <v>583729</v>
      </c>
      <c r="C11" s="72">
        <f t="shared" si="0"/>
        <v>-0.15079758796016787</v>
      </c>
    </row>
    <row r="12" spans="1:3" x14ac:dyDescent="0.2">
      <c r="A12" s="230">
        <v>2002</v>
      </c>
      <c r="B12" s="71">
        <v>536826</v>
      </c>
      <c r="C12" s="72">
        <f t="shared" si="0"/>
        <v>-8.035064216442904E-2</v>
      </c>
    </row>
    <row r="13" spans="1:3" x14ac:dyDescent="0.2">
      <c r="A13" s="230">
        <v>2003</v>
      </c>
      <c r="B13" s="71">
        <v>607136</v>
      </c>
      <c r="C13" s="72">
        <f t="shared" si="0"/>
        <v>0.13097353704924874</v>
      </c>
    </row>
    <row r="14" spans="1:3" x14ac:dyDescent="0.2">
      <c r="A14" s="230">
        <v>2004</v>
      </c>
      <c r="B14" s="71">
        <v>664375</v>
      </c>
      <c r="C14" s="72">
        <f t="shared" si="0"/>
        <v>9.4277064776261008E-2</v>
      </c>
    </row>
    <row r="15" spans="1:3" x14ac:dyDescent="0.2">
      <c r="A15" s="230">
        <v>2005</v>
      </c>
      <c r="B15" s="71">
        <v>702819</v>
      </c>
      <c r="C15" s="72">
        <f t="shared" si="0"/>
        <v>5.786491063029163E-2</v>
      </c>
    </row>
    <row r="16" spans="1:3" x14ac:dyDescent="0.2">
      <c r="A16" s="230">
        <v>2006</v>
      </c>
      <c r="B16" s="71">
        <v>719561</v>
      </c>
      <c r="C16" s="72">
        <f>(B16-B15)/B15</f>
        <v>2.3821211435661245E-2</v>
      </c>
    </row>
    <row r="17" spans="1:3" x14ac:dyDescent="0.2">
      <c r="A17" s="230">
        <v>2007</v>
      </c>
      <c r="B17" s="71">
        <v>783727</v>
      </c>
      <c r="C17" s="72">
        <f t="shared" si="0"/>
        <v>8.9173815701518014E-2</v>
      </c>
    </row>
    <row r="18" spans="1:3" x14ac:dyDescent="0.2">
      <c r="A18" s="230">
        <v>2008</v>
      </c>
      <c r="B18" s="71">
        <v>661144</v>
      </c>
      <c r="C18" s="72">
        <f t="shared" si="0"/>
        <v>-0.15641033165885571</v>
      </c>
    </row>
    <row r="19" spans="1:3" x14ac:dyDescent="0.2">
      <c r="A19" s="230">
        <v>2009</v>
      </c>
      <c r="B19" s="71">
        <v>449132</v>
      </c>
      <c r="C19" s="72">
        <f t="shared" si="0"/>
        <v>-0.32067446728700555</v>
      </c>
    </row>
    <row r="20" spans="1:3" x14ac:dyDescent="0.2">
      <c r="A20" s="230">
        <v>2010</v>
      </c>
      <c r="B20" s="71">
        <v>476135</v>
      </c>
      <c r="C20" s="72">
        <f t="shared" si="0"/>
        <v>6.0122636552283074E-2</v>
      </c>
    </row>
    <row r="21" spans="1:3" x14ac:dyDescent="0.2">
      <c r="A21" s="230">
        <v>2011</v>
      </c>
      <c r="B21" s="71">
        <v>475124</v>
      </c>
      <c r="C21" s="72">
        <f t="shared" si="0"/>
        <v>-2.1233473699686011E-3</v>
      </c>
    </row>
    <row r="22" spans="1:3" x14ac:dyDescent="0.2">
      <c r="A22" s="230">
        <v>2012</v>
      </c>
      <c r="B22" s="71">
        <v>459265</v>
      </c>
      <c r="C22" s="72">
        <f t="shared" si="0"/>
        <v>-3.3378654835369295E-2</v>
      </c>
    </row>
    <row r="23" spans="1:3" x14ac:dyDescent="0.2">
      <c r="A23" s="230">
        <v>2013</v>
      </c>
      <c r="B23" s="231">
        <v>429938</v>
      </c>
      <c r="C23" s="72">
        <f>(B23-B22)/B22</f>
        <v>-6.385637921461465E-2</v>
      </c>
    </row>
  </sheetData>
  <mergeCells count="1">
    <mergeCell ref="A4:C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3"/>
  <sheetViews>
    <sheetView workbookViewId="0">
      <selection activeCell="J6" sqref="J6:K13"/>
    </sheetView>
  </sheetViews>
  <sheetFormatPr defaultColWidth="8.85546875" defaultRowHeight="12.75" x14ac:dyDescent="0.2"/>
  <cols>
    <col min="1" max="1" width="22.7109375" style="168" customWidth="1"/>
    <col min="2" max="16384" width="8.85546875" style="168"/>
  </cols>
  <sheetData>
    <row r="1" spans="1:11" x14ac:dyDescent="0.2">
      <c r="A1" s="168" t="s">
        <v>233</v>
      </c>
    </row>
    <row r="2" spans="1:11" x14ac:dyDescent="0.2">
      <c r="A2" s="168" t="s">
        <v>232</v>
      </c>
    </row>
    <row r="4" spans="1:11" x14ac:dyDescent="0.2">
      <c r="A4" s="230"/>
      <c r="B4" s="318">
        <v>2009</v>
      </c>
      <c r="C4" s="318"/>
      <c r="D4" s="318">
        <v>2010</v>
      </c>
      <c r="E4" s="318"/>
      <c r="F4" s="318">
        <v>2011</v>
      </c>
      <c r="G4" s="318"/>
      <c r="H4" s="318">
        <v>2012</v>
      </c>
      <c r="I4" s="318"/>
      <c r="J4" s="318">
        <v>2013</v>
      </c>
      <c r="K4" s="318"/>
    </row>
    <row r="5" spans="1:11" x14ac:dyDescent="0.2">
      <c r="A5" s="230"/>
      <c r="B5" s="232" t="s">
        <v>16</v>
      </c>
      <c r="C5" s="232" t="s">
        <v>116</v>
      </c>
      <c r="D5" s="232" t="s">
        <v>16</v>
      </c>
      <c r="E5" s="232" t="s">
        <v>116</v>
      </c>
      <c r="F5" s="232" t="s">
        <v>16</v>
      </c>
      <c r="G5" s="232" t="s">
        <v>116</v>
      </c>
      <c r="H5" s="232" t="s">
        <v>16</v>
      </c>
      <c r="I5" s="232" t="s">
        <v>116</v>
      </c>
      <c r="J5" s="232" t="s">
        <v>16</v>
      </c>
      <c r="K5" s="232" t="s">
        <v>116</v>
      </c>
    </row>
    <row r="6" spans="1:11" x14ac:dyDescent="0.2">
      <c r="A6" s="230" t="s">
        <v>3</v>
      </c>
      <c r="B6" s="73">
        <v>82218</v>
      </c>
      <c r="C6" s="233">
        <f>B6/$B$13</f>
        <v>0.18305976862036105</v>
      </c>
      <c r="D6" s="74">
        <v>105826</v>
      </c>
      <c r="E6" s="233">
        <f>D6/$D$13</f>
        <v>0.22226096014987379</v>
      </c>
      <c r="F6" s="74">
        <v>113721</v>
      </c>
      <c r="G6" s="234">
        <f>F6/$F$13</f>
        <v>0.23934964483030782</v>
      </c>
      <c r="H6" s="73">
        <v>125655</v>
      </c>
      <c r="I6" s="233">
        <f>H6/$H$13</f>
        <v>0.27360020902964521</v>
      </c>
      <c r="J6" s="74">
        <f>J13-J7</f>
        <v>136806</v>
      </c>
      <c r="K6" s="234">
        <f>J6/$J$13</f>
        <v>0.31819936828100798</v>
      </c>
    </row>
    <row r="7" spans="1:11" x14ac:dyDescent="0.2">
      <c r="A7" s="235" t="s">
        <v>52</v>
      </c>
      <c r="B7" s="73">
        <v>366914</v>
      </c>
      <c r="C7" s="233">
        <f t="shared" ref="C7:C12" si="0">B7/$B$13</f>
        <v>0.81694023137963889</v>
      </c>
      <c r="D7" s="74">
        <v>370308</v>
      </c>
      <c r="E7" s="233">
        <f t="shared" ref="E7:E12" si="1">D7/$D$13</f>
        <v>0.77773903985012627</v>
      </c>
      <c r="F7" s="74">
        <v>361404</v>
      </c>
      <c r="G7" s="234">
        <f t="shared" ref="G7:G12" si="2">F7/$F$13</f>
        <v>0.76065035516969215</v>
      </c>
      <c r="H7" s="73">
        <v>333610</v>
      </c>
      <c r="I7" s="233">
        <f t="shared" ref="I7:I12" si="3">H7/$H$13</f>
        <v>0.72639979097035479</v>
      </c>
      <c r="J7" s="74">
        <v>293132</v>
      </c>
      <c r="K7" s="234">
        <f t="shared" ref="K7:K13" si="4">J7/$J$13</f>
        <v>0.68180063171899208</v>
      </c>
    </row>
    <row r="8" spans="1:11" x14ac:dyDescent="0.2">
      <c r="A8" s="236" t="s">
        <v>0</v>
      </c>
      <c r="B8" s="75">
        <v>49298</v>
      </c>
      <c r="C8" s="233">
        <f t="shared" si="0"/>
        <v>0.10976283141704443</v>
      </c>
      <c r="D8" s="76">
        <v>50383</v>
      </c>
      <c r="E8" s="233">
        <f t="shared" si="1"/>
        <v>0.10581684987839558</v>
      </c>
      <c r="F8" s="76">
        <v>54014</v>
      </c>
      <c r="G8" s="234">
        <f t="shared" si="2"/>
        <v>0.11368376742962379</v>
      </c>
      <c r="H8" s="75">
        <v>56220</v>
      </c>
      <c r="I8" s="233">
        <f t="shared" si="3"/>
        <v>0.12241298596670767</v>
      </c>
      <c r="J8" s="76">
        <v>67944</v>
      </c>
      <c r="K8" s="234">
        <f t="shared" si="4"/>
        <v>0.15803208834762222</v>
      </c>
    </row>
    <row r="9" spans="1:11" x14ac:dyDescent="0.2">
      <c r="A9" s="236" t="s">
        <v>53</v>
      </c>
      <c r="B9" s="75">
        <v>83312</v>
      </c>
      <c r="C9" s="233">
        <f t="shared" si="0"/>
        <v>0.18549557813738499</v>
      </c>
      <c r="D9" s="76">
        <v>82655</v>
      </c>
      <c r="E9" s="233">
        <f t="shared" si="1"/>
        <v>0.17359608849609565</v>
      </c>
      <c r="F9" s="76">
        <v>85760</v>
      </c>
      <c r="G9" s="234">
        <f t="shared" si="2"/>
        <v>0.18049986845566957</v>
      </c>
      <c r="H9" s="75">
        <v>78467</v>
      </c>
      <c r="I9" s="233">
        <f t="shared" si="3"/>
        <v>0.17085342884826843</v>
      </c>
      <c r="J9" s="76">
        <v>82862</v>
      </c>
      <c r="K9" s="234">
        <f t="shared" si="4"/>
        <v>0.19273011457465961</v>
      </c>
    </row>
    <row r="10" spans="1:11" x14ac:dyDescent="0.2">
      <c r="A10" s="236" t="s">
        <v>54</v>
      </c>
      <c r="B10" s="75">
        <v>99841</v>
      </c>
      <c r="C10" s="233">
        <f t="shared" si="0"/>
        <v>0.22229767640693604</v>
      </c>
      <c r="D10" s="76">
        <v>87826</v>
      </c>
      <c r="E10" s="233">
        <f t="shared" si="1"/>
        <v>0.18445647653811742</v>
      </c>
      <c r="F10" s="76">
        <v>73022</v>
      </c>
      <c r="G10" s="234">
        <f t="shared" si="2"/>
        <v>0.15369008155748487</v>
      </c>
      <c r="H10" s="75">
        <v>67815</v>
      </c>
      <c r="I10" s="233">
        <f t="shared" si="3"/>
        <v>0.1476598478002896</v>
      </c>
      <c r="J10" s="76">
        <v>61560</v>
      </c>
      <c r="K10" s="234">
        <f t="shared" si="4"/>
        <v>0.14318343575120135</v>
      </c>
    </row>
    <row r="11" spans="1:11" x14ac:dyDescent="0.2">
      <c r="A11" s="236" t="s">
        <v>55</v>
      </c>
      <c r="B11" s="75">
        <v>126521</v>
      </c>
      <c r="C11" s="233">
        <f t="shared" si="0"/>
        <v>0.28170114799212703</v>
      </c>
      <c r="D11" s="76">
        <v>146404</v>
      </c>
      <c r="E11" s="233">
        <f t="shared" si="1"/>
        <v>0.30748486770530986</v>
      </c>
      <c r="F11" s="76">
        <v>146219</v>
      </c>
      <c r="G11" s="234">
        <f t="shared" si="2"/>
        <v>0.30774848724019993</v>
      </c>
      <c r="H11" s="75">
        <v>128815</v>
      </c>
      <c r="I11" s="233">
        <f t="shared" si="3"/>
        <v>0.28048076818394607</v>
      </c>
      <c r="J11" s="76">
        <v>79501</v>
      </c>
      <c r="K11" s="234">
        <f t="shared" si="4"/>
        <v>0.18491270834399379</v>
      </c>
    </row>
    <row r="12" spans="1:11" x14ac:dyDescent="0.2">
      <c r="A12" s="236" t="s">
        <v>56</v>
      </c>
      <c r="B12" s="75">
        <v>7946</v>
      </c>
      <c r="C12" s="233">
        <f t="shared" si="0"/>
        <v>1.7691903493850362E-2</v>
      </c>
      <c r="D12" s="76">
        <v>3040</v>
      </c>
      <c r="E12" s="233">
        <f t="shared" si="1"/>
        <v>6.3847572322077396E-3</v>
      </c>
      <c r="F12" s="76">
        <v>2389</v>
      </c>
      <c r="G12" s="234">
        <f t="shared" si="2"/>
        <v>5.0281504867140227E-3</v>
      </c>
      <c r="H12" s="75">
        <v>2293</v>
      </c>
      <c r="I12" s="233">
        <f t="shared" si="3"/>
        <v>4.9927601711430222E-3</v>
      </c>
      <c r="J12" s="76">
        <v>1266</v>
      </c>
      <c r="K12" s="234">
        <f t="shared" si="4"/>
        <v>2.944610618275193E-3</v>
      </c>
    </row>
    <row r="13" spans="1:11" x14ac:dyDescent="0.2">
      <c r="A13" s="238" t="s">
        <v>13</v>
      </c>
      <c r="B13" s="77">
        <f>SUM(B6:B7)</f>
        <v>449132</v>
      </c>
      <c r="C13" s="78">
        <f>C6+C7</f>
        <v>1</v>
      </c>
      <c r="D13" s="77">
        <f t="shared" ref="D13:I13" si="5">SUM(D6:D7)</f>
        <v>476134</v>
      </c>
      <c r="E13" s="78">
        <f t="shared" si="5"/>
        <v>1</v>
      </c>
      <c r="F13" s="77">
        <f t="shared" si="5"/>
        <v>475125</v>
      </c>
      <c r="G13" s="78">
        <f t="shared" si="5"/>
        <v>1</v>
      </c>
      <c r="H13" s="77">
        <f t="shared" si="5"/>
        <v>459265</v>
      </c>
      <c r="I13" s="78">
        <f t="shared" si="5"/>
        <v>1</v>
      </c>
      <c r="J13" s="239">
        <v>429938</v>
      </c>
      <c r="K13" s="245">
        <f t="shared" si="4"/>
        <v>1</v>
      </c>
    </row>
  </sheetData>
  <mergeCells count="5">
    <mergeCell ref="J4:K4"/>
    <mergeCell ref="B4:C4"/>
    <mergeCell ref="D4:E4"/>
    <mergeCell ref="F4:G4"/>
    <mergeCell ref="H4:I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7"/>
  <sheetViews>
    <sheetView tabSelected="1" topLeftCell="A4" workbookViewId="0">
      <selection activeCell="M15" sqref="M15"/>
    </sheetView>
  </sheetViews>
  <sheetFormatPr defaultColWidth="8.85546875" defaultRowHeight="12.75" x14ac:dyDescent="0.2"/>
  <cols>
    <col min="1" max="1" width="26.85546875" style="168" customWidth="1"/>
    <col min="2" max="4" width="8.85546875" style="168"/>
    <col min="5" max="5" width="9.5703125" style="168" bestFit="1" customWidth="1"/>
    <col min="6" max="16384" width="8.85546875" style="168"/>
  </cols>
  <sheetData>
    <row r="1" spans="1:7" x14ac:dyDescent="0.2">
      <c r="A1" s="168" t="s">
        <v>234</v>
      </c>
    </row>
    <row r="2" spans="1:7" x14ac:dyDescent="0.2">
      <c r="A2" s="168" t="s">
        <v>232</v>
      </c>
    </row>
    <row r="4" spans="1:7" x14ac:dyDescent="0.2">
      <c r="A4" s="230"/>
      <c r="B4" s="240" t="s">
        <v>121</v>
      </c>
      <c r="C4" s="240" t="s">
        <v>122</v>
      </c>
      <c r="D4" s="240" t="s">
        <v>123</v>
      </c>
      <c r="E4" s="240" t="s">
        <v>124</v>
      </c>
      <c r="F4" s="240" t="s">
        <v>235</v>
      </c>
      <c r="G4" s="240" t="s">
        <v>292</v>
      </c>
    </row>
    <row r="5" spans="1:7" x14ac:dyDescent="0.2">
      <c r="A5" s="230" t="s">
        <v>3</v>
      </c>
      <c r="B5" s="233">
        <f t="shared" ref="B5:F6" si="0">(C20-B20)/B20</f>
        <v>-0.38327557495836895</v>
      </c>
      <c r="C5" s="233">
        <f t="shared" si="0"/>
        <v>0.28713906930355881</v>
      </c>
      <c r="D5" s="233">
        <f t="shared" si="0"/>
        <v>7.4603594579781912E-2</v>
      </c>
      <c r="E5" s="233">
        <f t="shared" si="0"/>
        <v>0.10494103991347245</v>
      </c>
      <c r="F5" s="290">
        <f>(G20-F20)/F20</f>
        <v>8.874298674943297E-2</v>
      </c>
      <c r="G5" s="290">
        <f>(G20-B20)/B20</f>
        <v>2.6193798100724607E-2</v>
      </c>
    </row>
    <row r="6" spans="1:7" x14ac:dyDescent="0.2">
      <c r="A6" s="235" t="s">
        <v>52</v>
      </c>
      <c r="B6" s="233">
        <f t="shared" si="0"/>
        <v>-0.30486330826212987</v>
      </c>
      <c r="C6" s="233">
        <f t="shared" si="0"/>
        <v>9.2501240072605569E-3</v>
      </c>
      <c r="D6" s="233">
        <f t="shared" si="0"/>
        <v>-2.4044849152597296E-2</v>
      </c>
      <c r="E6" s="233">
        <f>(F21-E21)/E21</f>
        <v>-7.6905623623424207E-2</v>
      </c>
      <c r="F6" s="290">
        <f t="shared" si="0"/>
        <v>-0.12133329336650581</v>
      </c>
      <c r="G6" s="290">
        <f>(G21-B21)/B21</f>
        <v>-0.44464695072277061</v>
      </c>
    </row>
    <row r="7" spans="1:7" x14ac:dyDescent="0.2">
      <c r="A7" s="236" t="s">
        <v>0</v>
      </c>
      <c r="B7" s="233">
        <f t="shared" ref="B7:F12" si="1">(C22-B22)/B22</f>
        <v>-0.40608397084512982</v>
      </c>
      <c r="C7" s="233">
        <f t="shared" si="1"/>
        <v>2.2009006450565947E-2</v>
      </c>
      <c r="D7" s="233">
        <f t="shared" si="1"/>
        <v>7.2067959430760373E-2</v>
      </c>
      <c r="E7" s="233">
        <f t="shared" si="1"/>
        <v>4.0841263376161736E-2</v>
      </c>
      <c r="F7" s="290">
        <f t="shared" si="1"/>
        <v>0.20853788687299893</v>
      </c>
      <c r="G7" s="290">
        <f t="shared" ref="G7:G12" si="2">(G22-B22)/B22</f>
        <v>-0.18144690078910908</v>
      </c>
    </row>
    <row r="8" spans="1:7" x14ac:dyDescent="0.2">
      <c r="A8" s="236" t="s">
        <v>53</v>
      </c>
      <c r="B8" s="233">
        <f t="shared" si="1"/>
        <v>-0.40435693398823186</v>
      </c>
      <c r="C8" s="233">
        <f t="shared" si="1"/>
        <v>-7.8860188208181286E-3</v>
      </c>
      <c r="D8" s="233">
        <f t="shared" si="1"/>
        <v>3.7565785493920513E-2</v>
      </c>
      <c r="E8" s="233">
        <f t="shared" si="1"/>
        <v>-8.503964552238806E-2</v>
      </c>
      <c r="F8" s="290">
        <f t="shared" si="1"/>
        <v>5.6010807090878967E-2</v>
      </c>
      <c r="G8" s="290">
        <f t="shared" si="2"/>
        <v>-0.40757423017251859</v>
      </c>
    </row>
    <row r="9" spans="1:7" x14ac:dyDescent="0.2">
      <c r="A9" s="236" t="s">
        <v>54</v>
      </c>
      <c r="B9" s="233">
        <f t="shared" si="1"/>
        <v>-0.21449364300100704</v>
      </c>
      <c r="C9" s="233">
        <f t="shared" si="1"/>
        <v>-0.12034134273494856</v>
      </c>
      <c r="D9" s="233">
        <f t="shared" si="1"/>
        <v>-0.16856056293125043</v>
      </c>
      <c r="E9" s="233">
        <f t="shared" si="1"/>
        <v>-7.1307277258908272E-2</v>
      </c>
      <c r="F9" s="290">
        <f t="shared" si="1"/>
        <v>-9.2236230922362314E-2</v>
      </c>
      <c r="G9" s="290">
        <f t="shared" si="2"/>
        <v>-0.51567220543806647</v>
      </c>
    </row>
    <row r="10" spans="1:7" x14ac:dyDescent="0.2">
      <c r="A10" s="236" t="s">
        <v>55</v>
      </c>
      <c r="B10" s="233">
        <f t="shared" si="1"/>
        <v>-0.21601541683706982</v>
      </c>
      <c r="C10" s="233">
        <f t="shared" si="1"/>
        <v>0.15715177717533058</v>
      </c>
      <c r="D10" s="233">
        <f t="shared" si="1"/>
        <v>-1.2636266768667522E-3</v>
      </c>
      <c r="E10" s="233">
        <f t="shared" si="1"/>
        <v>-0.11902693904348956</v>
      </c>
      <c r="F10" s="290">
        <f t="shared" si="1"/>
        <v>-0.38282808679113456</v>
      </c>
      <c r="G10" s="290">
        <f t="shared" si="2"/>
        <v>-0.50737380872711946</v>
      </c>
    </row>
    <row r="11" spans="1:7" x14ac:dyDescent="0.2">
      <c r="A11" s="236" t="s">
        <v>56</v>
      </c>
      <c r="B11" s="233">
        <f t="shared" si="1"/>
        <v>-0.51751776064120469</v>
      </c>
      <c r="C11" s="233">
        <f t="shared" si="1"/>
        <v>-0.61741756858796881</v>
      </c>
      <c r="D11" s="233">
        <f t="shared" si="1"/>
        <v>-0.21414473684210528</v>
      </c>
      <c r="E11" s="233">
        <f t="shared" si="1"/>
        <v>-4.0184177480117204E-2</v>
      </c>
      <c r="F11" s="290">
        <f t="shared" si="1"/>
        <v>-0.44788486698648061</v>
      </c>
      <c r="G11" s="290">
        <f t="shared" si="2"/>
        <v>-0.9231283016576598</v>
      </c>
    </row>
    <row r="12" spans="1:7" x14ac:dyDescent="0.2">
      <c r="A12" s="238" t="s">
        <v>13</v>
      </c>
      <c r="B12" s="241">
        <f t="shared" si="1"/>
        <v>-0.32067446728700555</v>
      </c>
      <c r="C12" s="241">
        <f t="shared" si="1"/>
        <v>6.0120410035357091E-2</v>
      </c>
      <c r="D12" s="241">
        <f t="shared" si="1"/>
        <v>-2.119151331347898E-3</v>
      </c>
      <c r="E12" s="241">
        <f t="shared" si="1"/>
        <v>-3.3380689292291502E-2</v>
      </c>
      <c r="F12" s="291">
        <f t="shared" si="1"/>
        <v>-6.385637921461465E-2</v>
      </c>
      <c r="G12" s="290">
        <f t="shared" si="2"/>
        <v>-0.34970596420749489</v>
      </c>
    </row>
    <row r="18" spans="1:7" x14ac:dyDescent="0.2">
      <c r="A18" s="230"/>
      <c r="B18" s="232">
        <v>2008</v>
      </c>
      <c r="C18" s="232">
        <v>2009</v>
      </c>
      <c r="D18" s="232">
        <v>2010</v>
      </c>
      <c r="E18" s="232">
        <v>2011</v>
      </c>
      <c r="F18" s="232">
        <v>2012</v>
      </c>
      <c r="G18" s="232">
        <v>2013</v>
      </c>
    </row>
    <row r="19" spans="1:7" x14ac:dyDescent="0.2">
      <c r="A19" s="230"/>
      <c r="B19" s="232" t="s">
        <v>16</v>
      </c>
      <c r="C19" s="232" t="s">
        <v>16</v>
      </c>
      <c r="D19" s="232" t="s">
        <v>16</v>
      </c>
      <c r="E19" s="232" t="s">
        <v>16</v>
      </c>
      <c r="F19" s="232" t="s">
        <v>16</v>
      </c>
      <c r="G19" s="232" t="s">
        <v>16</v>
      </c>
    </row>
    <row r="20" spans="1:7" x14ac:dyDescent="0.2">
      <c r="A20" s="230" t="s">
        <v>3</v>
      </c>
      <c r="B20" s="73">
        <v>133314</v>
      </c>
      <c r="C20" s="73">
        <v>82218</v>
      </c>
      <c r="D20" s="74">
        <v>105826</v>
      </c>
      <c r="E20" s="74">
        <v>113721</v>
      </c>
      <c r="F20" s="73">
        <v>125655</v>
      </c>
      <c r="G20" s="74">
        <f>G27-G21</f>
        <v>136806</v>
      </c>
    </row>
    <row r="21" spans="1:7" x14ac:dyDescent="0.2">
      <c r="A21" s="235" t="s">
        <v>52</v>
      </c>
      <c r="B21" s="73">
        <v>527830</v>
      </c>
      <c r="C21" s="73">
        <v>366914</v>
      </c>
      <c r="D21" s="74">
        <v>370308</v>
      </c>
      <c r="E21" s="74">
        <v>361404</v>
      </c>
      <c r="F21" s="73">
        <v>333610</v>
      </c>
      <c r="G21" s="74">
        <v>293132</v>
      </c>
    </row>
    <row r="22" spans="1:7" x14ac:dyDescent="0.2">
      <c r="A22" s="236" t="s">
        <v>0</v>
      </c>
      <c r="B22" s="75">
        <v>83005</v>
      </c>
      <c r="C22" s="75">
        <v>49298</v>
      </c>
      <c r="D22" s="76">
        <v>50383</v>
      </c>
      <c r="E22" s="76">
        <v>54014</v>
      </c>
      <c r="F22" s="75">
        <v>56220</v>
      </c>
      <c r="G22" s="76">
        <v>67944</v>
      </c>
    </row>
    <row r="23" spans="1:7" x14ac:dyDescent="0.2">
      <c r="A23" s="236" t="s">
        <v>53</v>
      </c>
      <c r="B23" s="75">
        <v>139869</v>
      </c>
      <c r="C23" s="75">
        <v>83312</v>
      </c>
      <c r="D23" s="76">
        <v>82655</v>
      </c>
      <c r="E23" s="76">
        <v>85760</v>
      </c>
      <c r="F23" s="75">
        <v>78467</v>
      </c>
      <c r="G23" s="76">
        <v>82862</v>
      </c>
    </row>
    <row r="24" spans="1:7" x14ac:dyDescent="0.2">
      <c r="A24" s="236" t="s">
        <v>54</v>
      </c>
      <c r="B24" s="75">
        <v>127104</v>
      </c>
      <c r="C24" s="75">
        <v>99841</v>
      </c>
      <c r="D24" s="76">
        <v>87826</v>
      </c>
      <c r="E24" s="76">
        <v>73022</v>
      </c>
      <c r="F24" s="75">
        <v>67815</v>
      </c>
      <c r="G24" s="76">
        <v>61560</v>
      </c>
    </row>
    <row r="25" spans="1:7" x14ac:dyDescent="0.2">
      <c r="A25" s="236" t="s">
        <v>55</v>
      </c>
      <c r="B25" s="75">
        <v>161382</v>
      </c>
      <c r="C25" s="75">
        <v>126521</v>
      </c>
      <c r="D25" s="76">
        <v>146404</v>
      </c>
      <c r="E25" s="76">
        <v>146219</v>
      </c>
      <c r="F25" s="75">
        <v>128815</v>
      </c>
      <c r="G25" s="76">
        <v>79501</v>
      </c>
    </row>
    <row r="26" spans="1:7" x14ac:dyDescent="0.2">
      <c r="A26" s="236" t="s">
        <v>56</v>
      </c>
      <c r="B26" s="75">
        <v>16469</v>
      </c>
      <c r="C26" s="75">
        <v>7946</v>
      </c>
      <c r="D26" s="76">
        <v>3040</v>
      </c>
      <c r="E26" s="76">
        <v>2389</v>
      </c>
      <c r="F26" s="75">
        <v>2293</v>
      </c>
      <c r="G26" s="76">
        <v>1266</v>
      </c>
    </row>
    <row r="27" spans="1:7" x14ac:dyDescent="0.2">
      <c r="A27" s="238" t="s">
        <v>13</v>
      </c>
      <c r="B27" s="77">
        <f>SUM(B20:B21)</f>
        <v>661144</v>
      </c>
      <c r="C27" s="77">
        <f>SUM(C20:C21)</f>
        <v>449132</v>
      </c>
      <c r="D27" s="77">
        <f t="shared" ref="D27:F27" si="3">SUM(D20:D21)</f>
        <v>476134</v>
      </c>
      <c r="E27" s="77">
        <f t="shared" si="3"/>
        <v>475125</v>
      </c>
      <c r="F27" s="77">
        <f t="shared" si="3"/>
        <v>459265</v>
      </c>
      <c r="G27" s="239">
        <v>429938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5"/>
  <sheetViews>
    <sheetView workbookViewId="0">
      <selection activeCell="B2" sqref="B2"/>
    </sheetView>
  </sheetViews>
  <sheetFormatPr defaultColWidth="8.85546875" defaultRowHeight="12.75" x14ac:dyDescent="0.2"/>
  <cols>
    <col min="1" max="1" width="22.7109375" style="168" customWidth="1"/>
    <col min="2" max="16384" width="8.85546875" style="168"/>
  </cols>
  <sheetData>
    <row r="1" spans="1:13" x14ac:dyDescent="0.2">
      <c r="A1" s="168" t="s">
        <v>237</v>
      </c>
    </row>
    <row r="2" spans="1:13" x14ac:dyDescent="0.2">
      <c r="A2" s="168" t="s">
        <v>238</v>
      </c>
    </row>
    <row r="4" spans="1:13" x14ac:dyDescent="0.2">
      <c r="A4" s="230"/>
      <c r="B4" s="318">
        <v>2008</v>
      </c>
      <c r="C4" s="318"/>
      <c r="D4" s="318">
        <v>2009</v>
      </c>
      <c r="E4" s="318"/>
      <c r="F4" s="318">
        <v>2010</v>
      </c>
      <c r="G4" s="318"/>
      <c r="H4" s="318">
        <v>2011</v>
      </c>
      <c r="I4" s="318"/>
      <c r="J4" s="318">
        <v>2012</v>
      </c>
      <c r="K4" s="318"/>
      <c r="L4" s="318">
        <v>2013</v>
      </c>
      <c r="M4" s="318"/>
    </row>
    <row r="5" spans="1:13" x14ac:dyDescent="0.2">
      <c r="A5" s="230"/>
      <c r="B5" s="232" t="s">
        <v>16</v>
      </c>
      <c r="C5" s="232" t="s">
        <v>116</v>
      </c>
      <c r="D5" s="232" t="s">
        <v>16</v>
      </c>
      <c r="E5" s="232" t="s">
        <v>116</v>
      </c>
      <c r="F5" s="232" t="s">
        <v>16</v>
      </c>
      <c r="G5" s="232" t="s">
        <v>116</v>
      </c>
      <c r="H5" s="232" t="s">
        <v>16</v>
      </c>
      <c r="I5" s="232" t="s">
        <v>116</v>
      </c>
      <c r="J5" s="232" t="s">
        <v>16</v>
      </c>
      <c r="K5" s="232" t="s">
        <v>116</v>
      </c>
      <c r="L5" s="232" t="s">
        <v>16</v>
      </c>
      <c r="M5" s="232" t="s">
        <v>116</v>
      </c>
    </row>
    <row r="6" spans="1:13" x14ac:dyDescent="0.2">
      <c r="A6" s="230" t="s">
        <v>3</v>
      </c>
      <c r="B6" s="73">
        <v>259455</v>
      </c>
      <c r="C6" s="233">
        <f>B6/$B$13</f>
        <v>0.12699979833143737</v>
      </c>
      <c r="D6" s="73">
        <v>266373</v>
      </c>
      <c r="E6" s="233">
        <f>D6/$D$13</f>
        <v>0.14500009253946808</v>
      </c>
      <c r="F6" s="74">
        <v>275016</v>
      </c>
      <c r="G6" s="233">
        <f>F6/$F$13</f>
        <v>0.12325105720846771</v>
      </c>
      <c r="H6" s="74">
        <v>277256</v>
      </c>
      <c r="I6" s="234">
        <f>H6/$H$13</f>
        <v>0.12780873496752876</v>
      </c>
      <c r="J6" s="73">
        <v>230322</v>
      </c>
      <c r="K6" s="233">
        <f>J6/$J$13</f>
        <v>0.11400008018345181</v>
      </c>
      <c r="L6" s="242">
        <f>$L$13*M6</f>
        <v>237652.56400000001</v>
      </c>
      <c r="M6" s="243">
        <v>0.11600000000000001</v>
      </c>
    </row>
    <row r="7" spans="1:13" x14ac:dyDescent="0.2">
      <c r="A7" s="235" t="s">
        <v>52</v>
      </c>
      <c r="B7" s="73">
        <v>1783501</v>
      </c>
      <c r="C7" s="233">
        <f>B7/$B$13</f>
        <v>0.87300020166856263</v>
      </c>
      <c r="D7" s="73">
        <v>1570681</v>
      </c>
      <c r="E7" s="233">
        <f t="shared" ref="E7:E12" si="0">D7/$D$13</f>
        <v>0.85499990746053189</v>
      </c>
      <c r="F7" s="74">
        <v>1956332</v>
      </c>
      <c r="G7" s="233">
        <f t="shared" ref="G7:G12" si="1">F7/$F$13</f>
        <v>0.87674894279153226</v>
      </c>
      <c r="H7" s="74">
        <v>1892048</v>
      </c>
      <c r="I7" s="234">
        <f t="shared" ref="I7:I12" si="2">H7/$H$13</f>
        <v>0.87219126503247124</v>
      </c>
      <c r="J7" s="73">
        <v>1790045</v>
      </c>
      <c r="K7" s="233">
        <f t="shared" ref="K7:K12" si="3">J7/$J$13</f>
        <v>0.88599991981654813</v>
      </c>
      <c r="L7" s="242">
        <f>$L$13*M7</f>
        <v>1811076.4359999998</v>
      </c>
      <c r="M7" s="243">
        <f>SUM(M8:M12)</f>
        <v>0.8839999999999999</v>
      </c>
    </row>
    <row r="8" spans="1:13" x14ac:dyDescent="0.2">
      <c r="A8" s="236" t="s">
        <v>0</v>
      </c>
      <c r="B8" s="75">
        <v>108277</v>
      </c>
      <c r="C8" s="237">
        <f>B8/$B$13</f>
        <v>5.3000162509618413E-2</v>
      </c>
      <c r="D8" s="75">
        <v>90016</v>
      </c>
      <c r="E8" s="233">
        <f t="shared" si="0"/>
        <v>4.9000192699833536E-2</v>
      </c>
      <c r="F8" s="76">
        <v>95084</v>
      </c>
      <c r="G8" s="233">
        <f t="shared" si="1"/>
        <v>4.2612806249854349E-2</v>
      </c>
      <c r="H8" s="76">
        <v>97526</v>
      </c>
      <c r="I8" s="234">
        <f t="shared" si="2"/>
        <v>4.4957276619597808E-2</v>
      </c>
      <c r="J8" s="75">
        <v>90917</v>
      </c>
      <c r="K8" s="233">
        <f t="shared" si="3"/>
        <v>4.5000240055395879E-2</v>
      </c>
      <c r="L8" s="242">
        <f t="shared" ref="L8:L12" si="4">$L$13*M8</f>
        <v>81949.16</v>
      </c>
      <c r="M8" s="243">
        <v>0.04</v>
      </c>
    </row>
    <row r="9" spans="1:13" x14ac:dyDescent="0.2">
      <c r="A9" s="236" t="s">
        <v>53</v>
      </c>
      <c r="B9" s="75">
        <v>435150</v>
      </c>
      <c r="C9" s="237">
        <f t="shared" ref="C9:C12" si="5">B9/$B$13</f>
        <v>0.21300018208909052</v>
      </c>
      <c r="D9" s="75">
        <v>365574</v>
      </c>
      <c r="E9" s="233">
        <f t="shared" si="0"/>
        <v>0.1990001382648523</v>
      </c>
      <c r="F9" s="76">
        <v>451044</v>
      </c>
      <c r="G9" s="233">
        <f t="shared" si="1"/>
        <v>0.202139693136167</v>
      </c>
      <c r="H9" s="76">
        <v>433559</v>
      </c>
      <c r="I9" s="234">
        <f t="shared" si="2"/>
        <v>0.1998608770370589</v>
      </c>
      <c r="J9" s="75">
        <v>412155</v>
      </c>
      <c r="K9" s="233">
        <f>J9/$J$13</f>
        <v>0.20400006533466444</v>
      </c>
      <c r="L9" s="242">
        <f t="shared" si="4"/>
        <v>411794.52900000004</v>
      </c>
      <c r="M9" s="243">
        <v>0.20100000000000001</v>
      </c>
    </row>
    <row r="10" spans="1:13" x14ac:dyDescent="0.2">
      <c r="A10" s="236" t="s">
        <v>54</v>
      </c>
      <c r="B10" s="75">
        <v>206339</v>
      </c>
      <c r="C10" s="237">
        <f t="shared" si="5"/>
        <v>0.10100021733214029</v>
      </c>
      <c r="D10" s="75">
        <v>202076</v>
      </c>
      <c r="E10" s="233">
        <f t="shared" si="0"/>
        <v>0.11000003266098873</v>
      </c>
      <c r="F10" s="76">
        <v>243427</v>
      </c>
      <c r="G10" s="233">
        <f t="shared" si="1"/>
        <v>0.10909414398829766</v>
      </c>
      <c r="H10" s="76">
        <v>217452</v>
      </c>
      <c r="I10" s="234">
        <f t="shared" si="2"/>
        <v>0.10024044578353242</v>
      </c>
      <c r="J10" s="75">
        <v>232342</v>
      </c>
      <c r="K10" s="233">
        <f t="shared" si="3"/>
        <v>0.11499989853328628</v>
      </c>
      <c r="L10" s="242">
        <f t="shared" si="4"/>
        <v>284773.33100000001</v>
      </c>
      <c r="M10" s="243">
        <v>0.13900000000000001</v>
      </c>
    </row>
    <row r="11" spans="1:13" x14ac:dyDescent="0.2">
      <c r="A11" s="236" t="s">
        <v>55</v>
      </c>
      <c r="B11" s="75">
        <v>927502</v>
      </c>
      <c r="C11" s="237">
        <f t="shared" si="5"/>
        <v>0.45399998825231674</v>
      </c>
      <c r="D11" s="75">
        <v>810141</v>
      </c>
      <c r="E11" s="233">
        <f t="shared" si="0"/>
        <v>0.44100010124906508</v>
      </c>
      <c r="F11" s="76">
        <v>1035146</v>
      </c>
      <c r="G11" s="233">
        <f t="shared" si="1"/>
        <v>0.46391060471069506</v>
      </c>
      <c r="H11" s="76">
        <v>990198</v>
      </c>
      <c r="I11" s="234">
        <f t="shared" si="2"/>
        <v>0.45645884578648266</v>
      </c>
      <c r="J11" s="75">
        <v>905124</v>
      </c>
      <c r="K11" s="233">
        <f t="shared" si="3"/>
        <v>0.44799979409681506</v>
      </c>
      <c r="L11" s="242">
        <f t="shared" si="4"/>
        <v>883002.19900000002</v>
      </c>
      <c r="M11" s="243">
        <v>0.43099999999999999</v>
      </c>
    </row>
    <row r="12" spans="1:13" x14ac:dyDescent="0.2">
      <c r="A12" s="236" t="s">
        <v>56</v>
      </c>
      <c r="B12" s="75">
        <v>106234</v>
      </c>
      <c r="C12" s="237">
        <f t="shared" si="5"/>
        <v>5.2000140972199106E-2</v>
      </c>
      <c r="D12" s="75">
        <v>99201</v>
      </c>
      <c r="E12" s="233">
        <f t="shared" si="0"/>
        <v>5.4000045725384228E-2</v>
      </c>
      <c r="F12" s="76">
        <v>129538</v>
      </c>
      <c r="G12" s="233">
        <f t="shared" si="1"/>
        <v>5.8053696689176232E-2</v>
      </c>
      <c r="H12" s="76">
        <v>151204</v>
      </c>
      <c r="I12" s="234">
        <f t="shared" si="2"/>
        <v>6.9701618583656325E-2</v>
      </c>
      <c r="J12" s="75">
        <v>147487</v>
      </c>
      <c r="K12" s="233">
        <f t="shared" si="3"/>
        <v>7.3000103446552042E-2</v>
      </c>
      <c r="L12" s="242">
        <f t="shared" si="4"/>
        <v>149557.217</v>
      </c>
      <c r="M12" s="243">
        <v>7.2999999999999995E-2</v>
      </c>
    </row>
    <row r="13" spans="1:13" x14ac:dyDescent="0.2">
      <c r="A13" s="238" t="s">
        <v>13</v>
      </c>
      <c r="B13" s="77">
        <f>SUM(B6:B7)</f>
        <v>2042956</v>
      </c>
      <c r="C13" s="78">
        <f>C6+C7</f>
        <v>1</v>
      </c>
      <c r="D13" s="77">
        <f>SUM(D6:D7)</f>
        <v>1837054</v>
      </c>
      <c r="E13" s="78">
        <f>E6+E7</f>
        <v>1</v>
      </c>
      <c r="F13" s="77">
        <f t="shared" ref="F13:K13" si="6">SUM(F6:F7)</f>
        <v>2231348</v>
      </c>
      <c r="G13" s="78">
        <f t="shared" si="6"/>
        <v>1</v>
      </c>
      <c r="H13" s="77">
        <f t="shared" si="6"/>
        <v>2169304</v>
      </c>
      <c r="I13" s="78">
        <f t="shared" si="6"/>
        <v>1</v>
      </c>
      <c r="J13" s="77">
        <f t="shared" si="6"/>
        <v>2020367</v>
      </c>
      <c r="K13" s="78">
        <f t="shared" si="6"/>
        <v>1</v>
      </c>
      <c r="L13" s="68">
        <v>2048729</v>
      </c>
      <c r="M13" s="69">
        <f>SUM(M8:M12)+M6</f>
        <v>0.99999999999999989</v>
      </c>
    </row>
    <row r="14" spans="1:13" ht="15" x14ac:dyDescent="0.25">
      <c r="L14" s="244"/>
    </row>
    <row r="15" spans="1:13" x14ac:dyDescent="0.2">
      <c r="L15" s="214"/>
    </row>
  </sheetData>
  <mergeCells count="6">
    <mergeCell ref="L4:M4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7"/>
  <sheetViews>
    <sheetView workbookViewId="0">
      <selection activeCell="B2" sqref="B2"/>
    </sheetView>
  </sheetViews>
  <sheetFormatPr defaultColWidth="8.85546875" defaultRowHeight="12.75" x14ac:dyDescent="0.2"/>
  <cols>
    <col min="1" max="1" width="26.85546875" style="168" customWidth="1"/>
    <col min="2" max="2" width="10.140625" style="168" customWidth="1"/>
    <col min="3" max="16384" width="8.85546875" style="168"/>
  </cols>
  <sheetData>
    <row r="1" spans="1:8" x14ac:dyDescent="0.2">
      <c r="A1" s="168" t="s">
        <v>239</v>
      </c>
    </row>
    <row r="2" spans="1:8" x14ac:dyDescent="0.2">
      <c r="A2" s="168" t="s">
        <v>238</v>
      </c>
    </row>
    <row r="4" spans="1:8" x14ac:dyDescent="0.2">
      <c r="A4" s="230"/>
      <c r="B4" s="240" t="s">
        <v>120</v>
      </c>
      <c r="C4" s="240" t="s">
        <v>121</v>
      </c>
      <c r="D4" s="240" t="s">
        <v>122</v>
      </c>
      <c r="E4" s="240" t="s">
        <v>123</v>
      </c>
      <c r="F4" s="240" t="s">
        <v>124</v>
      </c>
      <c r="G4" s="240" t="s">
        <v>235</v>
      </c>
      <c r="H4" s="240" t="s">
        <v>236</v>
      </c>
    </row>
    <row r="5" spans="1:8" x14ac:dyDescent="0.2">
      <c r="A5" s="230" t="s">
        <v>3</v>
      </c>
      <c r="B5" s="233">
        <f>(C20-B20)/B20</f>
        <v>-1.3894448378852728E-3</v>
      </c>
      <c r="C5" s="233">
        <f t="shared" ref="C5:G6" si="0">(D20-C20)/C20</f>
        <v>2.6663583280337629E-2</v>
      </c>
      <c r="D5" s="233">
        <f t="shared" si="0"/>
        <v>3.2446982239190909E-2</v>
      </c>
      <c r="E5" s="233">
        <f t="shared" si="0"/>
        <v>8.1449806556709425E-3</v>
      </c>
      <c r="F5" s="233">
        <f t="shared" si="0"/>
        <v>-0.16928037625876446</v>
      </c>
      <c r="G5" s="234">
        <f t="shared" si="0"/>
        <v>3.1829351950747216E-2</v>
      </c>
      <c r="H5" s="234">
        <f>(H20-B20)/B20</f>
        <v>-8.5302675739754294E-2</v>
      </c>
    </row>
    <row r="6" spans="1:8" x14ac:dyDescent="0.2">
      <c r="A6" s="235" t="s">
        <v>52</v>
      </c>
      <c r="B6" s="233">
        <f>(C21-B21)/B21</f>
        <v>-2.8317434650502293E-2</v>
      </c>
      <c r="C6" s="233">
        <f t="shared" si="0"/>
        <v>-0.11932709877931102</v>
      </c>
      <c r="D6" s="233">
        <f t="shared" si="0"/>
        <v>0.24553107855764475</v>
      </c>
      <c r="E6" s="233">
        <f t="shared" si="0"/>
        <v>-3.2859453303427023E-2</v>
      </c>
      <c r="F6" s="233">
        <f>(G21-F21)/F21</f>
        <v>-5.3911422966013547E-2</v>
      </c>
      <c r="G6" s="234">
        <f t="shared" si="0"/>
        <v>1.1748866648603806E-2</v>
      </c>
      <c r="H6" s="234">
        <f t="shared" ref="H6:H12" si="1">(H21-B21)/B21</f>
        <v>-1.3294091944491814E-2</v>
      </c>
    </row>
    <row r="7" spans="1:8" x14ac:dyDescent="0.2">
      <c r="A7" s="236" t="s">
        <v>0</v>
      </c>
      <c r="B7" s="233">
        <f t="shared" ref="B7:G12" si="2">(C22-B22)/B22</f>
        <v>-2.4979513917029114E-2</v>
      </c>
      <c r="C7" s="233">
        <f t="shared" si="2"/>
        <v>-0.16865077532624656</v>
      </c>
      <c r="D7" s="233">
        <f t="shared" si="2"/>
        <v>5.6301102026306435E-2</v>
      </c>
      <c r="E7" s="233">
        <f t="shared" si="2"/>
        <v>2.5682554372975473E-2</v>
      </c>
      <c r="F7" s="233">
        <f t="shared" si="2"/>
        <v>-6.7766544306133755E-2</v>
      </c>
      <c r="G7" s="234">
        <f t="shared" si="2"/>
        <v>-9.8639418370601764E-2</v>
      </c>
      <c r="H7" s="234">
        <f t="shared" si="1"/>
        <v>-0.26205977433791683</v>
      </c>
    </row>
    <row r="8" spans="1:8" x14ac:dyDescent="0.2">
      <c r="A8" s="236" t="s">
        <v>53</v>
      </c>
      <c r="B8" s="233">
        <f t="shared" si="2"/>
        <v>-5.6000034709868883E-2</v>
      </c>
      <c r="C8" s="233">
        <f t="shared" si="2"/>
        <v>-0.15988969320923818</v>
      </c>
      <c r="D8" s="233">
        <f t="shared" si="2"/>
        <v>0.23379671420834086</v>
      </c>
      <c r="E8" s="233">
        <f t="shared" si="2"/>
        <v>-3.8765619318736087E-2</v>
      </c>
      <c r="F8" s="233">
        <f t="shared" si="2"/>
        <v>-4.9368136747247778E-2</v>
      </c>
      <c r="G8" s="234">
        <f t="shared" si="2"/>
        <v>-8.7345780106998585E-4</v>
      </c>
      <c r="H8" s="234">
        <f t="shared" si="1"/>
        <v>-0.10666559644570943</v>
      </c>
    </row>
    <row r="9" spans="1:8" x14ac:dyDescent="0.2">
      <c r="A9" s="236" t="s">
        <v>54</v>
      </c>
      <c r="B9" s="233">
        <f t="shared" si="2"/>
        <v>1.5232996954384653E-2</v>
      </c>
      <c r="C9" s="233">
        <f t="shared" si="2"/>
        <v>-2.0660175730230348E-2</v>
      </c>
      <c r="D9" s="233">
        <f t="shared" si="2"/>
        <v>0.20463093093687523</v>
      </c>
      <c r="E9" s="233">
        <f t="shared" si="2"/>
        <v>-0.10670550103316395</v>
      </c>
      <c r="F9" s="233">
        <f t="shared" si="2"/>
        <v>6.8474881812997809E-2</v>
      </c>
      <c r="G9" s="234">
        <f t="shared" si="2"/>
        <v>0.225663031221217</v>
      </c>
      <c r="H9" s="234">
        <f t="shared" si="1"/>
        <v>0.40114542690277155</v>
      </c>
    </row>
    <row r="10" spans="1:8" x14ac:dyDescent="0.2">
      <c r="A10" s="236" t="s">
        <v>55</v>
      </c>
      <c r="B10" s="233">
        <f t="shared" si="2"/>
        <v>-2.4978370860634758E-2</v>
      </c>
      <c r="C10" s="233">
        <f t="shared" si="2"/>
        <v>-0.12653449803881825</v>
      </c>
      <c r="D10" s="233">
        <f t="shared" si="2"/>
        <v>0.27773560404917169</v>
      </c>
      <c r="E10" s="233">
        <f t="shared" si="2"/>
        <v>-4.3421894109623181E-2</v>
      </c>
      <c r="F10" s="233">
        <f t="shared" si="2"/>
        <v>-8.5916150103312675E-2</v>
      </c>
      <c r="G10" s="234">
        <f t="shared" si="2"/>
        <v>-2.4440850093467855E-2</v>
      </c>
      <c r="H10" s="234">
        <f t="shared" si="1"/>
        <v>-7.1758283461040739E-2</v>
      </c>
    </row>
    <row r="11" spans="1:8" x14ac:dyDescent="0.2">
      <c r="A11" s="236" t="s">
        <v>56</v>
      </c>
      <c r="B11" s="233">
        <f t="shared" si="2"/>
        <v>1.4021858445091394E-2</v>
      </c>
      <c r="C11" s="233">
        <f t="shared" si="2"/>
        <v>-6.6202910555942546E-2</v>
      </c>
      <c r="D11" s="233">
        <f t="shared" si="2"/>
        <v>0.30581344946119493</v>
      </c>
      <c r="E11" s="233">
        <f t="shared" si="2"/>
        <v>0.16725594034183019</v>
      </c>
      <c r="F11" s="233">
        <f t="shared" si="2"/>
        <v>-2.4582682997804292E-2</v>
      </c>
      <c r="G11" s="234">
        <f t="shared" si="2"/>
        <v>1.4035135300060344E-2</v>
      </c>
      <c r="H11" s="234">
        <f t="shared" si="1"/>
        <v>0.42754736791867515</v>
      </c>
    </row>
    <row r="12" spans="1:8" x14ac:dyDescent="0.2">
      <c r="A12" s="238" t="s">
        <v>13</v>
      </c>
      <c r="B12" s="241">
        <f>(C27-B27)/B27</f>
        <v>-2.4978368180488361E-2</v>
      </c>
      <c r="C12" s="241">
        <f t="shared" si="2"/>
        <v>-0.10078631159946666</v>
      </c>
      <c r="D12" s="241">
        <f t="shared" si="2"/>
        <v>0.21463386487277999</v>
      </c>
      <c r="E12" s="241">
        <f t="shared" si="2"/>
        <v>-2.7805613467733407E-2</v>
      </c>
      <c r="F12" s="241">
        <f t="shared" si="2"/>
        <v>-6.8656582940887959E-2</v>
      </c>
      <c r="G12" s="245">
        <f t="shared" si="2"/>
        <v>1.4038043583170781E-2</v>
      </c>
      <c r="H12" s="245">
        <f t="shared" si="1"/>
        <v>-2.2223144925315935E-2</v>
      </c>
    </row>
    <row r="18" spans="1:9" x14ac:dyDescent="0.2">
      <c r="A18" s="230"/>
      <c r="B18" s="232">
        <v>2007</v>
      </c>
      <c r="C18" s="232">
        <v>2008</v>
      </c>
      <c r="D18" s="232">
        <v>2009</v>
      </c>
      <c r="E18" s="232">
        <v>2010</v>
      </c>
      <c r="F18" s="232">
        <v>2011</v>
      </c>
      <c r="G18" s="232">
        <v>2012</v>
      </c>
      <c r="H18" s="232">
        <v>2013</v>
      </c>
    </row>
    <row r="19" spans="1:9" x14ac:dyDescent="0.2">
      <c r="A19" s="230"/>
      <c r="B19" s="232" t="s">
        <v>16</v>
      </c>
      <c r="C19" s="232" t="s">
        <v>16</v>
      </c>
      <c r="D19" s="232" t="s">
        <v>16</v>
      </c>
      <c r="E19" s="232" t="s">
        <v>16</v>
      </c>
      <c r="F19" s="232" t="s">
        <v>16</v>
      </c>
      <c r="G19" s="232" t="s">
        <v>16</v>
      </c>
      <c r="H19" s="232" t="s">
        <v>16</v>
      </c>
    </row>
    <row r="20" spans="1:9" x14ac:dyDescent="0.2">
      <c r="A20" s="230" t="s">
        <v>3</v>
      </c>
      <c r="B20" s="73">
        <v>259816</v>
      </c>
      <c r="C20" s="73">
        <v>259455</v>
      </c>
      <c r="D20" s="73">
        <v>266373</v>
      </c>
      <c r="E20" s="74">
        <v>275016</v>
      </c>
      <c r="F20" s="74">
        <v>277256</v>
      </c>
      <c r="G20" s="73">
        <v>230322</v>
      </c>
      <c r="H20" s="74">
        <v>237653</v>
      </c>
    </row>
    <row r="21" spans="1:9" x14ac:dyDescent="0.2">
      <c r="A21" s="235" t="s">
        <v>52</v>
      </c>
      <c r="B21" s="73">
        <v>1835477</v>
      </c>
      <c r="C21" s="73">
        <v>1783501</v>
      </c>
      <c r="D21" s="73">
        <v>1570681</v>
      </c>
      <c r="E21" s="74">
        <v>1956332</v>
      </c>
      <c r="F21" s="74">
        <v>1892048</v>
      </c>
      <c r="G21" s="73">
        <v>1790045</v>
      </c>
      <c r="H21" s="74">
        <v>1811076</v>
      </c>
      <c r="I21" s="214"/>
    </row>
    <row r="22" spans="1:9" x14ac:dyDescent="0.2">
      <c r="A22" s="236" t="s">
        <v>0</v>
      </c>
      <c r="B22" s="75">
        <v>111051</v>
      </c>
      <c r="C22" s="75">
        <v>108277</v>
      </c>
      <c r="D22" s="75">
        <v>90016</v>
      </c>
      <c r="E22" s="76">
        <v>95084</v>
      </c>
      <c r="F22" s="76">
        <v>97526</v>
      </c>
      <c r="G22" s="75">
        <v>90917</v>
      </c>
      <c r="H22" s="76">
        <v>81949</v>
      </c>
    </row>
    <row r="23" spans="1:9" x14ac:dyDescent="0.2">
      <c r="A23" s="236" t="s">
        <v>53</v>
      </c>
      <c r="B23" s="75">
        <v>460964</v>
      </c>
      <c r="C23" s="75">
        <v>435150</v>
      </c>
      <c r="D23" s="75">
        <v>365574</v>
      </c>
      <c r="E23" s="76">
        <v>451044</v>
      </c>
      <c r="F23" s="76">
        <v>433559</v>
      </c>
      <c r="G23" s="75">
        <v>412155</v>
      </c>
      <c r="H23" s="76">
        <v>411795</v>
      </c>
    </row>
    <row r="24" spans="1:9" x14ac:dyDescent="0.2">
      <c r="A24" s="236" t="s">
        <v>54</v>
      </c>
      <c r="B24" s="75">
        <v>203243</v>
      </c>
      <c r="C24" s="75">
        <v>206339</v>
      </c>
      <c r="D24" s="75">
        <v>202076</v>
      </c>
      <c r="E24" s="76">
        <v>243427</v>
      </c>
      <c r="F24" s="76">
        <v>217452</v>
      </c>
      <c r="G24" s="75">
        <v>232342</v>
      </c>
      <c r="H24" s="76">
        <v>284773</v>
      </c>
    </row>
    <row r="25" spans="1:9" x14ac:dyDescent="0.2">
      <c r="A25" s="236" t="s">
        <v>55</v>
      </c>
      <c r="B25" s="75">
        <v>951263</v>
      </c>
      <c r="C25" s="75">
        <v>927502</v>
      </c>
      <c r="D25" s="75">
        <v>810141</v>
      </c>
      <c r="E25" s="76">
        <v>1035146</v>
      </c>
      <c r="F25" s="76">
        <v>990198</v>
      </c>
      <c r="G25" s="75">
        <v>905124</v>
      </c>
      <c r="H25" s="76">
        <v>883002</v>
      </c>
    </row>
    <row r="26" spans="1:9" x14ac:dyDescent="0.2">
      <c r="A26" s="236" t="s">
        <v>56</v>
      </c>
      <c r="B26" s="75">
        <v>104765</v>
      </c>
      <c r="C26" s="75">
        <v>106234</v>
      </c>
      <c r="D26" s="75">
        <v>99201</v>
      </c>
      <c r="E26" s="76">
        <v>129538</v>
      </c>
      <c r="F26" s="76">
        <v>151204</v>
      </c>
      <c r="G26" s="75">
        <v>147487</v>
      </c>
      <c r="H26" s="76">
        <v>149557</v>
      </c>
    </row>
    <row r="27" spans="1:9" x14ac:dyDescent="0.2">
      <c r="A27" s="238" t="s">
        <v>13</v>
      </c>
      <c r="B27" s="77">
        <f t="shared" ref="B27" si="3">SUM(B20:B21)</f>
        <v>2095293</v>
      </c>
      <c r="C27" s="77">
        <f>SUM(C20:C21)</f>
        <v>2042956</v>
      </c>
      <c r="D27" s="77">
        <f>SUM(D20:D21)</f>
        <v>1837054</v>
      </c>
      <c r="E27" s="77">
        <f t="shared" ref="E27:G27" si="4">SUM(E20:E21)</f>
        <v>2231348</v>
      </c>
      <c r="F27" s="77">
        <f t="shared" si="4"/>
        <v>2169304</v>
      </c>
      <c r="G27" s="77">
        <f t="shared" si="4"/>
        <v>2020367</v>
      </c>
      <c r="H27" s="246">
        <f>SUM(H20:H21)</f>
        <v>2048729</v>
      </c>
      <c r="I27" s="21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2"/>
  <sheetViews>
    <sheetView workbookViewId="0">
      <selection activeCell="B2" sqref="B2"/>
    </sheetView>
  </sheetViews>
  <sheetFormatPr defaultColWidth="8.85546875" defaultRowHeight="12.75" x14ac:dyDescent="0.2"/>
  <cols>
    <col min="1" max="16384" width="8.85546875" style="168"/>
  </cols>
  <sheetData>
    <row r="1" spans="1:1" x14ac:dyDescent="0.2">
      <c r="A1" s="168" t="s">
        <v>229</v>
      </c>
    </row>
    <row r="2" spans="1:1" x14ac:dyDescent="0.2">
      <c r="A2" s="168" t="s">
        <v>230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9"/>
  <sheetViews>
    <sheetView workbookViewId="0">
      <selection activeCell="B2" sqref="B2"/>
    </sheetView>
  </sheetViews>
  <sheetFormatPr defaultColWidth="9.140625" defaultRowHeight="12.75" x14ac:dyDescent="0.2"/>
  <cols>
    <col min="1" max="1" width="23.42578125" style="203" bestFit="1" customWidth="1"/>
    <col min="2" max="3" width="6.5703125" style="203" bestFit="1" customWidth="1"/>
    <col min="4" max="4" width="8.7109375" style="203" bestFit="1" customWidth="1"/>
    <col min="5" max="5" width="6.5703125" style="203" bestFit="1" customWidth="1"/>
    <col min="6" max="6" width="7.7109375" style="203" bestFit="1" customWidth="1"/>
    <col min="7" max="7" width="24.7109375" style="203" bestFit="1" customWidth="1"/>
    <col min="8" max="8" width="15.42578125" style="203" bestFit="1" customWidth="1"/>
    <col min="9" max="9" width="14.42578125" style="203" bestFit="1" customWidth="1"/>
    <col min="10" max="10" width="30.42578125" style="203" bestFit="1" customWidth="1"/>
    <col min="11" max="11" width="8.7109375" style="203" bestFit="1" customWidth="1"/>
    <col min="12" max="12" width="28.140625" style="203" bestFit="1" customWidth="1"/>
    <col min="13" max="16384" width="9.140625" style="203"/>
  </cols>
  <sheetData>
    <row r="1" spans="1:12" x14ac:dyDescent="0.2">
      <c r="A1" s="203" t="s">
        <v>240</v>
      </c>
    </row>
    <row r="2" spans="1:12" x14ac:dyDescent="0.2">
      <c r="A2" s="203" t="s">
        <v>241</v>
      </c>
    </row>
    <row r="3" spans="1:12" ht="13.5" thickBot="1" x14ac:dyDescent="0.25"/>
    <row r="4" spans="1:12" ht="15.75" thickBot="1" x14ac:dyDescent="0.25">
      <c r="A4" s="321" t="s">
        <v>242</v>
      </c>
      <c r="B4" s="324" t="s">
        <v>243</v>
      </c>
      <c r="C4" s="325"/>
      <c r="D4" s="325"/>
      <c r="E4" s="325"/>
      <c r="F4" s="325"/>
      <c r="G4" s="325"/>
      <c r="H4" s="325"/>
      <c r="I4" s="325"/>
      <c r="J4" s="325"/>
      <c r="K4" s="325"/>
      <c r="L4" s="326"/>
    </row>
    <row r="5" spans="1:12" ht="24.75" customHeight="1" thickBot="1" x14ac:dyDescent="0.25">
      <c r="A5" s="322"/>
      <c r="B5" s="327" t="s">
        <v>244</v>
      </c>
      <c r="C5" s="328"/>
      <c r="D5" s="328"/>
      <c r="E5" s="328"/>
      <c r="F5" s="329"/>
      <c r="G5" s="330" t="s">
        <v>245</v>
      </c>
      <c r="H5" s="330" t="s">
        <v>142</v>
      </c>
      <c r="I5" s="330" t="s">
        <v>246</v>
      </c>
      <c r="J5" s="330" t="s">
        <v>247</v>
      </c>
      <c r="K5" s="247" t="s">
        <v>248</v>
      </c>
      <c r="L5" s="332" t="s">
        <v>249</v>
      </c>
    </row>
    <row r="6" spans="1:12" ht="30.75" thickBot="1" x14ac:dyDescent="0.25">
      <c r="A6" s="323"/>
      <c r="B6" s="248">
        <v>2010</v>
      </c>
      <c r="C6" s="248">
        <v>2011</v>
      </c>
      <c r="D6" s="249" t="s">
        <v>123</v>
      </c>
      <c r="E6" s="248">
        <v>2012</v>
      </c>
      <c r="F6" s="250" t="s">
        <v>124</v>
      </c>
      <c r="G6" s="331"/>
      <c r="H6" s="331"/>
      <c r="I6" s="331"/>
      <c r="J6" s="331"/>
      <c r="K6" s="251" t="s">
        <v>250</v>
      </c>
      <c r="L6" s="333"/>
    </row>
    <row r="7" spans="1:12" ht="15.75" thickBot="1" x14ac:dyDescent="0.25">
      <c r="A7" s="252" t="s">
        <v>125</v>
      </c>
      <c r="B7" s="253">
        <v>2328</v>
      </c>
      <c r="C7" s="253">
        <v>2115</v>
      </c>
      <c r="D7" s="254">
        <v>-9.1499999999999998E-2</v>
      </c>
      <c r="E7" s="253">
        <v>2087</v>
      </c>
      <c r="F7" s="255">
        <v>-1.32E-2</v>
      </c>
      <c r="G7" s="256">
        <v>650000</v>
      </c>
      <c r="H7" s="257">
        <v>165</v>
      </c>
      <c r="I7" s="257">
        <v>6</v>
      </c>
      <c r="J7" s="256">
        <v>933015</v>
      </c>
      <c r="K7" s="257">
        <v>2</v>
      </c>
      <c r="L7" s="258">
        <v>27.87</v>
      </c>
    </row>
    <row r="8" spans="1:12" ht="15.75" thickBot="1" x14ac:dyDescent="0.25">
      <c r="A8" s="259" t="s">
        <v>8</v>
      </c>
      <c r="B8" s="260">
        <v>68</v>
      </c>
      <c r="C8" s="260">
        <v>73</v>
      </c>
      <c r="D8" s="261">
        <v>7.3499999999999996E-2</v>
      </c>
      <c r="E8" s="260">
        <v>71</v>
      </c>
      <c r="F8" s="255">
        <v>-2.7400000000000001E-2</v>
      </c>
      <c r="G8" s="262">
        <v>6468</v>
      </c>
      <c r="H8" s="263">
        <v>2</v>
      </c>
      <c r="I8" s="263">
        <v>1</v>
      </c>
      <c r="J8" s="262">
        <v>67950</v>
      </c>
      <c r="K8" s="263">
        <v>1</v>
      </c>
      <c r="L8" s="264">
        <v>1.6</v>
      </c>
    </row>
    <row r="9" spans="1:12" ht="15.75" thickBot="1" x14ac:dyDescent="0.25">
      <c r="A9" s="252" t="s">
        <v>251</v>
      </c>
      <c r="B9" s="265">
        <v>700</v>
      </c>
      <c r="C9" s="265">
        <v>700</v>
      </c>
      <c r="D9" s="266">
        <v>0</v>
      </c>
      <c r="E9" s="265">
        <v>700</v>
      </c>
      <c r="F9" s="267">
        <v>0</v>
      </c>
      <c r="G9" s="256">
        <v>183000</v>
      </c>
      <c r="H9" s="257">
        <v>24</v>
      </c>
      <c r="I9" s="257">
        <v>2</v>
      </c>
      <c r="J9" s="256">
        <v>351000</v>
      </c>
      <c r="K9" s="257">
        <v>1</v>
      </c>
      <c r="L9" s="258">
        <v>6.26</v>
      </c>
    </row>
    <row r="10" spans="1:12" ht="15" x14ac:dyDescent="0.2">
      <c r="A10" s="334" t="s">
        <v>126</v>
      </c>
      <c r="B10" s="336">
        <v>1859</v>
      </c>
      <c r="C10" s="338">
        <v>1872</v>
      </c>
      <c r="D10" s="340">
        <v>7.0000000000000001E-3</v>
      </c>
      <c r="E10" s="338">
        <v>1885</v>
      </c>
      <c r="F10" s="319">
        <v>6.8999999999999999E-3</v>
      </c>
      <c r="G10" s="268" t="s">
        <v>252</v>
      </c>
      <c r="H10" s="346">
        <v>149</v>
      </c>
      <c r="I10" s="346">
        <v>3</v>
      </c>
      <c r="J10" s="352">
        <v>475020</v>
      </c>
      <c r="K10" s="346">
        <v>1</v>
      </c>
      <c r="L10" s="349">
        <v>15.33</v>
      </c>
    </row>
    <row r="11" spans="1:12" ht="15.75" thickBot="1" x14ac:dyDescent="0.25">
      <c r="A11" s="335"/>
      <c r="B11" s="337"/>
      <c r="C11" s="339"/>
      <c r="D11" s="341"/>
      <c r="E11" s="339"/>
      <c r="F11" s="320"/>
      <c r="G11" s="257" t="s">
        <v>253</v>
      </c>
      <c r="H11" s="348"/>
      <c r="I11" s="348"/>
      <c r="J11" s="353"/>
      <c r="K11" s="348"/>
      <c r="L11" s="351"/>
    </row>
    <row r="12" spans="1:12" ht="15.75" thickBot="1" x14ac:dyDescent="0.25">
      <c r="A12" s="252" t="s">
        <v>254</v>
      </c>
      <c r="B12" s="265">
        <v>849</v>
      </c>
      <c r="C12" s="265">
        <v>863</v>
      </c>
      <c r="D12" s="266">
        <v>1.6500000000000001E-2</v>
      </c>
      <c r="E12" s="253">
        <v>1055</v>
      </c>
      <c r="F12" s="267">
        <v>0.2225</v>
      </c>
      <c r="G12" s="256">
        <v>36000</v>
      </c>
      <c r="H12" s="257">
        <v>24</v>
      </c>
      <c r="I12" s="257">
        <v>1</v>
      </c>
      <c r="J12" s="256">
        <v>135000</v>
      </c>
      <c r="K12" s="257">
        <v>1</v>
      </c>
      <c r="L12" s="258">
        <v>6.3</v>
      </c>
    </row>
    <row r="13" spans="1:12" ht="15.75" thickBot="1" x14ac:dyDescent="0.25">
      <c r="A13" s="252" t="s">
        <v>255</v>
      </c>
      <c r="B13" s="265">
        <v>312</v>
      </c>
      <c r="C13" s="265">
        <v>329</v>
      </c>
      <c r="D13" s="266">
        <v>5.45E-2</v>
      </c>
      <c r="E13" s="265">
        <v>359</v>
      </c>
      <c r="F13" s="267">
        <v>9.1200000000000003E-2</v>
      </c>
      <c r="G13" s="256">
        <v>95000</v>
      </c>
      <c r="H13" s="257">
        <v>52</v>
      </c>
      <c r="I13" s="257">
        <v>2</v>
      </c>
      <c r="J13" s="256">
        <v>250746</v>
      </c>
      <c r="K13" s="257">
        <v>1</v>
      </c>
      <c r="L13" s="258">
        <v>4.7</v>
      </c>
    </row>
    <row r="14" spans="1:12" ht="15.75" thickBot="1" x14ac:dyDescent="0.25">
      <c r="A14" s="252" t="s">
        <v>256</v>
      </c>
      <c r="B14" s="265">
        <v>727</v>
      </c>
      <c r="C14" s="265">
        <v>749</v>
      </c>
      <c r="D14" s="266">
        <v>3.0300000000000001E-2</v>
      </c>
      <c r="E14" s="265">
        <v>710</v>
      </c>
      <c r="F14" s="255">
        <v>-5.21E-2</v>
      </c>
      <c r="G14" s="256">
        <v>301769</v>
      </c>
      <c r="H14" s="257">
        <v>118</v>
      </c>
      <c r="I14" s="257">
        <v>3</v>
      </c>
      <c r="J14" s="256">
        <v>457555</v>
      </c>
      <c r="K14" s="257">
        <v>1</v>
      </c>
      <c r="L14" s="258">
        <v>12.45</v>
      </c>
    </row>
    <row r="15" spans="1:12" ht="15.75" thickBot="1" x14ac:dyDescent="0.25">
      <c r="A15" s="252" t="s">
        <v>129</v>
      </c>
      <c r="B15" s="265">
        <v>402</v>
      </c>
      <c r="C15" s="265">
        <v>433</v>
      </c>
      <c r="D15" s="266">
        <v>7.7100000000000002E-2</v>
      </c>
      <c r="E15" s="265">
        <v>406</v>
      </c>
      <c r="F15" s="255">
        <v>-6.2399999999999997E-2</v>
      </c>
      <c r="G15" s="256">
        <v>23000</v>
      </c>
      <c r="H15" s="257">
        <v>7</v>
      </c>
      <c r="I15" s="257">
        <v>1</v>
      </c>
      <c r="J15" s="256">
        <v>117300</v>
      </c>
      <c r="K15" s="257">
        <v>1</v>
      </c>
      <c r="L15" s="258">
        <v>3.92</v>
      </c>
    </row>
    <row r="16" spans="1:12" ht="15.75" thickBot="1" x14ac:dyDescent="0.25">
      <c r="A16" s="252" t="s">
        <v>257</v>
      </c>
      <c r="B16" s="253">
        <v>1959</v>
      </c>
      <c r="C16" s="253">
        <v>2037</v>
      </c>
      <c r="D16" s="266">
        <v>3.9800000000000002E-2</v>
      </c>
      <c r="E16" s="253">
        <v>2224</v>
      </c>
      <c r="F16" s="267">
        <v>9.1800000000000007E-2</v>
      </c>
      <c r="G16" s="256">
        <v>85400</v>
      </c>
      <c r="H16" s="257">
        <v>108</v>
      </c>
      <c r="I16" s="257">
        <v>3</v>
      </c>
      <c r="J16" s="256">
        <v>506000</v>
      </c>
      <c r="K16" s="257">
        <v>2</v>
      </c>
      <c r="L16" s="258">
        <v>11</v>
      </c>
    </row>
    <row r="17" spans="1:12" ht="15.75" thickBot="1" x14ac:dyDescent="0.25">
      <c r="A17" s="252" t="s">
        <v>130</v>
      </c>
      <c r="B17" s="253">
        <v>2971</v>
      </c>
      <c r="C17" s="253">
        <v>3032</v>
      </c>
      <c r="D17" s="266">
        <v>2.0500000000000001E-2</v>
      </c>
      <c r="E17" s="253">
        <v>3017</v>
      </c>
      <c r="F17" s="255">
        <v>-4.8999999999999998E-3</v>
      </c>
      <c r="G17" s="256">
        <v>172500</v>
      </c>
      <c r="H17" s="257">
        <v>72</v>
      </c>
      <c r="I17" s="257">
        <v>2</v>
      </c>
      <c r="J17" s="256">
        <v>245057</v>
      </c>
      <c r="K17" s="257">
        <v>1</v>
      </c>
      <c r="L17" s="258">
        <v>10.1</v>
      </c>
    </row>
    <row r="18" spans="1:12" ht="15" x14ac:dyDescent="0.2">
      <c r="A18" s="334" t="s">
        <v>131</v>
      </c>
      <c r="B18" s="336">
        <v>19087</v>
      </c>
      <c r="C18" s="338">
        <v>19872</v>
      </c>
      <c r="D18" s="340">
        <v>4.1099999999999998E-2</v>
      </c>
      <c r="E18" s="338">
        <v>20963</v>
      </c>
      <c r="F18" s="319">
        <v>5.4899999999999997E-2</v>
      </c>
      <c r="G18" s="268" t="s">
        <v>258</v>
      </c>
      <c r="H18" s="346">
        <v>189</v>
      </c>
      <c r="I18" s="346">
        <v>3</v>
      </c>
      <c r="J18" s="352">
        <v>600000</v>
      </c>
      <c r="K18" s="346">
        <v>2</v>
      </c>
      <c r="L18" s="349">
        <v>14.9</v>
      </c>
    </row>
    <row r="19" spans="1:12" ht="15" x14ac:dyDescent="0.2">
      <c r="A19" s="342"/>
      <c r="B19" s="343"/>
      <c r="C19" s="344"/>
      <c r="D19" s="345"/>
      <c r="E19" s="344"/>
      <c r="F19" s="354"/>
      <c r="G19" s="268" t="s">
        <v>259</v>
      </c>
      <c r="H19" s="347"/>
      <c r="I19" s="347"/>
      <c r="J19" s="355"/>
      <c r="K19" s="347"/>
      <c r="L19" s="350"/>
    </row>
    <row r="20" spans="1:12" ht="15.75" thickBot="1" x14ac:dyDescent="0.25">
      <c r="A20" s="335"/>
      <c r="B20" s="337"/>
      <c r="C20" s="339"/>
      <c r="D20" s="341"/>
      <c r="E20" s="339"/>
      <c r="F20" s="320"/>
      <c r="G20" s="257" t="s">
        <v>260</v>
      </c>
      <c r="H20" s="348"/>
      <c r="I20" s="348"/>
      <c r="J20" s="353"/>
      <c r="K20" s="348"/>
      <c r="L20" s="351"/>
    </row>
    <row r="21" spans="1:12" ht="15.75" thickBot="1" x14ac:dyDescent="0.25">
      <c r="A21" s="252" t="s">
        <v>132</v>
      </c>
      <c r="B21" s="265">
        <v>298</v>
      </c>
      <c r="C21" s="265">
        <v>367</v>
      </c>
      <c r="D21" s="266">
        <v>0.23150000000000001</v>
      </c>
      <c r="E21" s="265">
        <v>400</v>
      </c>
      <c r="F21" s="267">
        <v>8.9899999999999994E-2</v>
      </c>
      <c r="G21" s="256">
        <v>23500</v>
      </c>
      <c r="H21" s="257">
        <v>12</v>
      </c>
      <c r="I21" s="257">
        <v>1</v>
      </c>
      <c r="J21" s="256">
        <v>171000</v>
      </c>
      <c r="K21" s="257">
        <v>1</v>
      </c>
      <c r="L21" s="258">
        <v>5.6</v>
      </c>
    </row>
    <row r="22" spans="1:12" ht="15.75" thickBot="1" x14ac:dyDescent="0.25">
      <c r="A22" s="252" t="s">
        <v>261</v>
      </c>
      <c r="B22" s="253">
        <v>2407</v>
      </c>
      <c r="C22" s="253">
        <v>2267</v>
      </c>
      <c r="D22" s="254">
        <v>-5.8200000000000002E-2</v>
      </c>
      <c r="E22" s="253">
        <v>2413</v>
      </c>
      <c r="F22" s="267">
        <v>6.4399999999999999E-2</v>
      </c>
      <c r="G22" s="256">
        <v>169000</v>
      </c>
      <c r="H22" s="257">
        <v>38</v>
      </c>
      <c r="I22" s="257">
        <v>3</v>
      </c>
      <c r="J22" s="256">
        <v>564060</v>
      </c>
      <c r="K22" s="257">
        <v>1</v>
      </c>
      <c r="L22" s="258">
        <v>17</v>
      </c>
    </row>
    <row r="23" spans="1:12" ht="15" x14ac:dyDescent="0.2">
      <c r="A23" s="334" t="s">
        <v>133</v>
      </c>
      <c r="B23" s="336">
        <v>2187</v>
      </c>
      <c r="C23" s="338">
        <v>2413</v>
      </c>
      <c r="D23" s="340">
        <v>0.1033</v>
      </c>
      <c r="E23" s="338">
        <v>2688</v>
      </c>
      <c r="F23" s="319">
        <v>0.114</v>
      </c>
      <c r="G23" s="358">
        <v>310000</v>
      </c>
      <c r="H23" s="360">
        <v>38</v>
      </c>
      <c r="I23" s="268" t="s">
        <v>262</v>
      </c>
      <c r="J23" s="352">
        <v>426000</v>
      </c>
      <c r="K23" s="346">
        <v>1</v>
      </c>
      <c r="L23" s="349">
        <v>9.5</v>
      </c>
    </row>
    <row r="24" spans="1:12" ht="15.75" thickBot="1" x14ac:dyDescent="0.25">
      <c r="A24" s="335"/>
      <c r="B24" s="337"/>
      <c r="C24" s="339"/>
      <c r="D24" s="341"/>
      <c r="E24" s="339"/>
      <c r="F24" s="320"/>
      <c r="G24" s="359"/>
      <c r="H24" s="361"/>
      <c r="I24" s="257" t="s">
        <v>263</v>
      </c>
      <c r="J24" s="353"/>
      <c r="K24" s="348"/>
      <c r="L24" s="351"/>
    </row>
    <row r="25" spans="1:12" ht="15.75" thickBot="1" x14ac:dyDescent="0.25">
      <c r="A25" s="252" t="s">
        <v>145</v>
      </c>
      <c r="B25" s="265">
        <v>122</v>
      </c>
      <c r="C25" s="265">
        <v>525</v>
      </c>
      <c r="D25" s="266">
        <v>3.3033000000000001</v>
      </c>
      <c r="E25" s="265">
        <v>646</v>
      </c>
      <c r="F25" s="267">
        <v>0.23050000000000001</v>
      </c>
      <c r="G25" s="256">
        <v>29000</v>
      </c>
      <c r="H25" s="257">
        <v>19</v>
      </c>
      <c r="I25" s="257">
        <v>2</v>
      </c>
      <c r="J25" s="256">
        <v>378000</v>
      </c>
      <c r="K25" s="257">
        <v>1</v>
      </c>
      <c r="L25" s="258">
        <v>14</v>
      </c>
    </row>
    <row r="26" spans="1:12" ht="15.75" thickBot="1" x14ac:dyDescent="0.25">
      <c r="A26" s="252" t="s">
        <v>264</v>
      </c>
      <c r="B26" s="265">
        <v>148</v>
      </c>
      <c r="C26" s="265">
        <v>156</v>
      </c>
      <c r="D26" s="266">
        <v>5.4100000000000002E-2</v>
      </c>
      <c r="E26" s="265">
        <v>163</v>
      </c>
      <c r="F26" s="267">
        <v>4.4900000000000002E-2</v>
      </c>
      <c r="G26" s="256">
        <v>15500</v>
      </c>
      <c r="H26" s="257">
        <v>4</v>
      </c>
      <c r="I26" s="257">
        <v>4</v>
      </c>
      <c r="J26" s="256">
        <v>271350</v>
      </c>
      <c r="K26" s="257">
        <v>1</v>
      </c>
      <c r="L26" s="258">
        <v>4.7</v>
      </c>
    </row>
    <row r="27" spans="1:12" ht="15.75" thickBot="1" x14ac:dyDescent="0.25">
      <c r="A27" s="252" t="s">
        <v>265</v>
      </c>
      <c r="B27" s="253">
        <v>2398</v>
      </c>
      <c r="C27" s="253">
        <v>2481</v>
      </c>
      <c r="D27" s="266">
        <v>3.4599999999999999E-2</v>
      </c>
      <c r="E27" s="253">
        <v>2409</v>
      </c>
      <c r="F27" s="255">
        <v>-2.9000000000000001E-2</v>
      </c>
      <c r="G27" s="256">
        <v>258000</v>
      </c>
      <c r="H27" s="257">
        <v>107</v>
      </c>
      <c r="I27" s="257">
        <v>1</v>
      </c>
      <c r="J27" s="256">
        <v>149220</v>
      </c>
      <c r="K27" s="257">
        <v>1</v>
      </c>
      <c r="L27" s="258">
        <v>6.8</v>
      </c>
    </row>
    <row r="28" spans="1:12" ht="15" x14ac:dyDescent="0.2">
      <c r="A28" s="334" t="s">
        <v>266</v>
      </c>
      <c r="B28" s="336">
        <v>9538</v>
      </c>
      <c r="C28" s="338">
        <v>9037</v>
      </c>
      <c r="D28" s="356">
        <v>-5.2499999999999998E-2</v>
      </c>
      <c r="E28" s="338">
        <v>8714</v>
      </c>
      <c r="F28" s="362">
        <v>-3.5700000000000003E-2</v>
      </c>
      <c r="G28" s="268" t="s">
        <v>267</v>
      </c>
      <c r="H28" s="346">
        <v>161</v>
      </c>
      <c r="I28" s="346">
        <v>2</v>
      </c>
      <c r="J28" s="352">
        <v>351180</v>
      </c>
      <c r="K28" s="346">
        <v>1</v>
      </c>
      <c r="L28" s="349">
        <v>12.14</v>
      </c>
    </row>
    <row r="29" spans="1:12" ht="15.75" thickBot="1" x14ac:dyDescent="0.25">
      <c r="A29" s="335"/>
      <c r="B29" s="337"/>
      <c r="C29" s="339"/>
      <c r="D29" s="357"/>
      <c r="E29" s="339"/>
      <c r="F29" s="363"/>
      <c r="G29" s="257" t="s">
        <v>268</v>
      </c>
      <c r="H29" s="348"/>
      <c r="I29" s="348"/>
      <c r="J29" s="353"/>
      <c r="K29" s="348"/>
      <c r="L29" s="351"/>
    </row>
    <row r="30" spans="1:12" ht="15.75" thickBot="1" x14ac:dyDescent="0.25">
      <c r="A30" s="252" t="s">
        <v>136</v>
      </c>
      <c r="B30" s="253">
        <v>3947</v>
      </c>
      <c r="C30" s="253">
        <v>3972</v>
      </c>
      <c r="D30" s="266">
        <v>6.3E-3</v>
      </c>
      <c r="E30" s="253">
        <v>3997</v>
      </c>
      <c r="F30" s="267">
        <v>6.3E-3</v>
      </c>
      <c r="G30" s="256">
        <v>955305</v>
      </c>
      <c r="H30" s="257">
        <v>227</v>
      </c>
      <c r="I30" s="257">
        <v>4</v>
      </c>
      <c r="J30" s="256">
        <v>926940</v>
      </c>
      <c r="K30" s="257">
        <v>1</v>
      </c>
      <c r="L30" s="258">
        <v>40</v>
      </c>
    </row>
    <row r="31" spans="1:12" ht="15.75" thickBot="1" x14ac:dyDescent="0.25">
      <c r="A31" s="252" t="s">
        <v>269</v>
      </c>
      <c r="B31" s="253">
        <v>7111</v>
      </c>
      <c r="C31" s="253">
        <v>6864</v>
      </c>
      <c r="D31" s="254">
        <v>-3.4700000000000002E-2</v>
      </c>
      <c r="E31" s="253">
        <v>7436</v>
      </c>
      <c r="F31" s="267">
        <v>8.3299999999999999E-2</v>
      </c>
      <c r="G31" s="256">
        <v>458000</v>
      </c>
      <c r="H31" s="257">
        <v>45</v>
      </c>
      <c r="I31" s="257">
        <v>2</v>
      </c>
      <c r="J31" s="256">
        <v>480000</v>
      </c>
      <c r="K31" s="257">
        <v>2</v>
      </c>
      <c r="L31" s="258">
        <v>15.6</v>
      </c>
    </row>
    <row r="32" spans="1:12" ht="15.75" thickBot="1" x14ac:dyDescent="0.25">
      <c r="A32" s="252" t="s">
        <v>138</v>
      </c>
      <c r="B32" s="265">
        <v>111</v>
      </c>
      <c r="C32" s="265">
        <v>124</v>
      </c>
      <c r="D32" s="266">
        <v>0.1171</v>
      </c>
      <c r="E32" s="265">
        <v>130</v>
      </c>
      <c r="F32" s="267">
        <v>4.8399999999999999E-2</v>
      </c>
      <c r="G32" s="256">
        <v>6800</v>
      </c>
      <c r="H32" s="257">
        <v>4</v>
      </c>
      <c r="I32" s="257">
        <v>1</v>
      </c>
      <c r="J32" s="256">
        <v>144000</v>
      </c>
      <c r="K32" s="257">
        <v>1</v>
      </c>
      <c r="L32" s="258">
        <v>3.5</v>
      </c>
    </row>
    <row r="33" spans="1:12" ht="15.75" thickBot="1" x14ac:dyDescent="0.25">
      <c r="A33" s="252" t="s">
        <v>139</v>
      </c>
      <c r="B33" s="265">
        <v>439</v>
      </c>
      <c r="C33" s="265">
        <v>499</v>
      </c>
      <c r="D33" s="266">
        <v>0.13669999999999999</v>
      </c>
      <c r="E33" s="265">
        <v>559</v>
      </c>
      <c r="F33" s="267">
        <v>0.1202</v>
      </c>
      <c r="G33" s="256">
        <v>148000</v>
      </c>
      <c r="H33" s="257">
        <v>52</v>
      </c>
      <c r="I33" s="257">
        <v>2</v>
      </c>
      <c r="J33" s="256">
        <v>294750</v>
      </c>
      <c r="K33" s="257">
        <v>1</v>
      </c>
      <c r="L33" s="258">
        <v>13</v>
      </c>
    </row>
    <row r="34" spans="1:12" ht="15" x14ac:dyDescent="0.2">
      <c r="A34" s="334" t="s">
        <v>270</v>
      </c>
      <c r="B34" s="336">
        <v>6958</v>
      </c>
      <c r="C34" s="338">
        <v>6879</v>
      </c>
      <c r="D34" s="356">
        <v>-1.14E-2</v>
      </c>
      <c r="E34" s="338">
        <v>6801</v>
      </c>
      <c r="F34" s="362">
        <v>-1.1299999999999999E-2</v>
      </c>
      <c r="G34" s="269" t="s">
        <v>271</v>
      </c>
      <c r="H34" s="270" t="s">
        <v>272</v>
      </c>
      <c r="I34" s="346">
        <v>4</v>
      </c>
      <c r="J34" s="352">
        <v>621675</v>
      </c>
      <c r="K34" s="346">
        <v>3</v>
      </c>
      <c r="L34" s="349">
        <v>32.380000000000003</v>
      </c>
    </row>
    <row r="35" spans="1:12" ht="15.75" thickBot="1" x14ac:dyDescent="0.25">
      <c r="A35" s="335"/>
      <c r="B35" s="337"/>
      <c r="C35" s="339"/>
      <c r="D35" s="357"/>
      <c r="E35" s="339"/>
      <c r="F35" s="363"/>
      <c r="G35" s="271" t="s">
        <v>273</v>
      </c>
      <c r="H35" s="257" t="s">
        <v>274</v>
      </c>
      <c r="I35" s="348"/>
      <c r="J35" s="353"/>
      <c r="K35" s="348"/>
      <c r="L35" s="351"/>
    </row>
    <row r="36" spans="1:12" ht="15.75" thickBot="1" x14ac:dyDescent="0.25">
      <c r="A36" s="252" t="s">
        <v>140</v>
      </c>
      <c r="B36" s="253">
        <v>1389</v>
      </c>
      <c r="C36" s="253">
        <v>1601</v>
      </c>
      <c r="D36" s="266">
        <v>0.15260000000000001</v>
      </c>
      <c r="E36" s="253">
        <v>1814</v>
      </c>
      <c r="F36" s="267">
        <v>0.13300000000000001</v>
      </c>
      <c r="G36" s="256">
        <v>219000</v>
      </c>
      <c r="H36" s="257">
        <v>59</v>
      </c>
      <c r="I36" s="257">
        <v>2</v>
      </c>
      <c r="J36" s="256">
        <v>313425</v>
      </c>
      <c r="K36" s="257">
        <v>1</v>
      </c>
      <c r="L36" s="258">
        <v>9.1999999999999993</v>
      </c>
    </row>
    <row r="37" spans="1:12" ht="15.75" thickBot="1" x14ac:dyDescent="0.25">
      <c r="A37" s="252" t="s">
        <v>141</v>
      </c>
      <c r="B37" s="253">
        <v>2308</v>
      </c>
      <c r="C37" s="253">
        <v>2252</v>
      </c>
      <c r="D37" s="254">
        <v>-2.4299999999999999E-2</v>
      </c>
      <c r="E37" s="253">
        <v>2197</v>
      </c>
      <c r="F37" s="255">
        <v>-2.4400000000000002E-2</v>
      </c>
      <c r="G37" s="256">
        <v>326000</v>
      </c>
      <c r="H37" s="257">
        <v>84</v>
      </c>
      <c r="I37" s="257">
        <v>4</v>
      </c>
      <c r="J37" s="256">
        <v>778275</v>
      </c>
      <c r="K37" s="257">
        <v>1</v>
      </c>
      <c r="L37" s="258">
        <v>14</v>
      </c>
    </row>
    <row r="38" spans="1:12" ht="15.75" thickBot="1" x14ac:dyDescent="0.25">
      <c r="A38" s="252" t="s">
        <v>275</v>
      </c>
      <c r="B38" s="253">
        <v>2496</v>
      </c>
      <c r="C38" s="253">
        <v>2516</v>
      </c>
      <c r="D38" s="266">
        <v>8.0000000000000002E-3</v>
      </c>
      <c r="E38" s="253">
        <v>2624</v>
      </c>
      <c r="F38" s="267">
        <v>4.2900000000000001E-2</v>
      </c>
      <c r="G38" s="256">
        <v>378000</v>
      </c>
      <c r="H38" s="257">
        <v>50</v>
      </c>
      <c r="I38" s="257">
        <v>3</v>
      </c>
      <c r="J38" s="256">
        <v>373500</v>
      </c>
      <c r="K38" s="257">
        <v>1</v>
      </c>
      <c r="L38" s="258">
        <v>6.2</v>
      </c>
    </row>
    <row r="39" spans="1:12" ht="15.75" thickBot="1" x14ac:dyDescent="0.25">
      <c r="A39" s="252" t="s">
        <v>276</v>
      </c>
      <c r="B39" s="265">
        <v>922</v>
      </c>
      <c r="C39" s="265">
        <v>952</v>
      </c>
      <c r="D39" s="266">
        <v>3.2500000000000001E-2</v>
      </c>
      <c r="E39" s="253">
        <v>1000</v>
      </c>
      <c r="F39" s="267">
        <v>5.04E-2</v>
      </c>
      <c r="G39" s="256">
        <v>250000</v>
      </c>
      <c r="H39" s="257">
        <v>101</v>
      </c>
      <c r="I39" s="257">
        <v>2</v>
      </c>
      <c r="J39" s="256">
        <v>319500</v>
      </c>
      <c r="K39" s="257">
        <v>1</v>
      </c>
      <c r="L39" s="258">
        <v>10</v>
      </c>
    </row>
  </sheetData>
  <mergeCells count="62">
    <mergeCell ref="I34:I35"/>
    <mergeCell ref="J34:J35"/>
    <mergeCell ref="K34:K35"/>
    <mergeCell ref="L34:L35"/>
    <mergeCell ref="A34:A35"/>
    <mergeCell ref="B34:B35"/>
    <mergeCell ref="C34:C35"/>
    <mergeCell ref="D34:D35"/>
    <mergeCell ref="E34:E35"/>
    <mergeCell ref="F34:F35"/>
    <mergeCell ref="F28:F29"/>
    <mergeCell ref="H28:H29"/>
    <mergeCell ref="I28:I29"/>
    <mergeCell ref="J28:J29"/>
    <mergeCell ref="K28:K29"/>
    <mergeCell ref="L28:L29"/>
    <mergeCell ref="G23:G24"/>
    <mergeCell ref="H23:H24"/>
    <mergeCell ref="J23:J24"/>
    <mergeCell ref="K23:K24"/>
    <mergeCell ref="L23:L24"/>
    <mergeCell ref="A28:A29"/>
    <mergeCell ref="B28:B29"/>
    <mergeCell ref="C28:C29"/>
    <mergeCell ref="D28:D29"/>
    <mergeCell ref="E28:E29"/>
    <mergeCell ref="A23:A24"/>
    <mergeCell ref="B23:B24"/>
    <mergeCell ref="C23:C24"/>
    <mergeCell ref="D23:D24"/>
    <mergeCell ref="E23:E24"/>
    <mergeCell ref="F23:F24"/>
    <mergeCell ref="F18:F20"/>
    <mergeCell ref="H18:H20"/>
    <mergeCell ref="I18:I20"/>
    <mergeCell ref="J18:J20"/>
    <mergeCell ref="K18:K20"/>
    <mergeCell ref="L18:L20"/>
    <mergeCell ref="H10:H11"/>
    <mergeCell ref="I10:I11"/>
    <mergeCell ref="J10:J11"/>
    <mergeCell ref="K10:K11"/>
    <mergeCell ref="L10:L11"/>
    <mergeCell ref="A18:A20"/>
    <mergeCell ref="B18:B20"/>
    <mergeCell ref="C18:C20"/>
    <mergeCell ref="D18:D20"/>
    <mergeCell ref="E18:E20"/>
    <mergeCell ref="F10:F11"/>
    <mergeCell ref="A4:A6"/>
    <mergeCell ref="B4:L4"/>
    <mergeCell ref="B5:F5"/>
    <mergeCell ref="G5:G6"/>
    <mergeCell ref="H5:H6"/>
    <mergeCell ref="I5:I6"/>
    <mergeCell ref="J5:J6"/>
    <mergeCell ref="L5:L6"/>
    <mergeCell ref="A10:A11"/>
    <mergeCell ref="B10:B11"/>
    <mergeCell ref="C10:C11"/>
    <mergeCell ref="D10:D11"/>
    <mergeCell ref="E10:E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05"/>
  <sheetViews>
    <sheetView zoomScale="55" zoomScaleNormal="55" workbookViewId="0">
      <pane xSplit="3" topLeftCell="D1" activePane="topRight" state="frozen"/>
      <selection pane="topRight"/>
    </sheetView>
  </sheetViews>
  <sheetFormatPr defaultRowHeight="12.75" x14ac:dyDescent="0.2"/>
  <cols>
    <col min="1" max="1" width="7.5703125" style="85" customWidth="1"/>
    <col min="2" max="2" width="5.85546875" style="85" customWidth="1"/>
    <col min="3" max="3" width="9.5703125" customWidth="1"/>
    <col min="4" max="4" width="12.85546875" style="86" customWidth="1"/>
    <col min="5" max="7" width="12.85546875" style="87" customWidth="1"/>
    <col min="8" max="8" width="12.85546875" style="88" customWidth="1"/>
    <col min="9" max="9" width="9" style="89" customWidth="1"/>
    <col min="10" max="10" width="10.85546875" style="86" bestFit="1" customWidth="1"/>
    <col min="11" max="11" width="8.85546875" style="87"/>
    <col min="12" max="12" width="10.7109375" style="87" bestFit="1" customWidth="1"/>
    <col min="13" max="13" width="9.5703125" style="87" bestFit="1" customWidth="1"/>
    <col min="14" max="14" width="10.140625" style="88" bestFit="1" customWidth="1"/>
    <col min="15" max="15" width="11.5703125" style="86" bestFit="1" customWidth="1"/>
    <col min="16" max="17" width="11.5703125" style="87" customWidth="1"/>
    <col min="18" max="18" width="10.85546875" style="86" bestFit="1" customWidth="1"/>
    <col min="19" max="19" width="8.85546875" style="87"/>
    <col min="20" max="20" width="10.7109375" style="87" bestFit="1" customWidth="1"/>
    <col min="21" max="21" width="9.5703125" style="87" bestFit="1" customWidth="1"/>
    <col min="22" max="22" width="10.140625" style="88" bestFit="1" customWidth="1"/>
    <col min="23" max="23" width="11.5703125" style="86" bestFit="1" customWidth="1"/>
    <col min="24" max="25" width="11.5703125" style="87" customWidth="1"/>
    <col min="26" max="26" width="11.5703125" style="86" bestFit="1" customWidth="1"/>
    <col min="27" max="27" width="7.7109375" style="87" bestFit="1" customWidth="1"/>
    <col min="28" max="28" width="11.42578125" style="87" bestFit="1" customWidth="1"/>
    <col min="29" max="29" width="10.28515625" style="87" bestFit="1" customWidth="1"/>
    <col min="30" max="30" width="10.28515625" style="88" bestFit="1" customWidth="1"/>
    <col min="31" max="32" width="10.28515625" style="87" customWidth="1"/>
    <col min="33" max="33" width="11.5703125" style="86" bestFit="1" customWidth="1"/>
    <col min="34" max="34" width="7.7109375" style="87" bestFit="1" customWidth="1"/>
    <col min="35" max="35" width="11.42578125" style="87" bestFit="1" customWidth="1"/>
    <col min="36" max="36" width="10.28515625" style="87" bestFit="1" customWidth="1"/>
    <col min="37" max="37" width="10.28515625" style="88" bestFit="1" customWidth="1"/>
    <col min="38" max="38" width="11.5703125" style="86" bestFit="1" customWidth="1"/>
    <col min="39" max="40" width="11.5703125" style="87" customWidth="1"/>
    <col min="41" max="43" width="9" style="89" customWidth="1"/>
    <col min="44" max="44" width="11.5703125" style="86" bestFit="1" customWidth="1"/>
    <col min="45" max="45" width="7.7109375" style="87" bestFit="1" customWidth="1"/>
    <col min="46" max="46" width="11.42578125" style="87" bestFit="1" customWidth="1"/>
    <col min="47" max="47" width="10.28515625" style="87" bestFit="1" customWidth="1"/>
    <col min="48" max="48" width="10.28515625" style="88" bestFit="1" customWidth="1"/>
    <col min="49" max="49" width="11.5703125" style="86" bestFit="1" customWidth="1"/>
    <col min="50" max="51" width="11.5703125" style="87" customWidth="1"/>
    <col min="52" max="52" width="11.5703125" style="86" bestFit="1" customWidth="1"/>
    <col min="53" max="53" width="7.7109375" style="87" bestFit="1" customWidth="1"/>
    <col min="54" max="54" width="11.42578125" style="87" bestFit="1" customWidth="1"/>
    <col min="55" max="55" width="10.28515625" style="87" bestFit="1" customWidth="1"/>
    <col min="56" max="56" width="10.28515625" style="88" bestFit="1" customWidth="1"/>
    <col min="57" max="57" width="11.5703125" style="86" bestFit="1" customWidth="1"/>
    <col min="58" max="59" width="11.5703125" style="87" customWidth="1"/>
  </cols>
  <sheetData>
    <row r="1" spans="1:59" x14ac:dyDescent="0.2">
      <c r="AP1" s="90" t="s">
        <v>147</v>
      </c>
      <c r="AQ1" s="90" t="s">
        <v>147</v>
      </c>
    </row>
    <row r="2" spans="1:59" x14ac:dyDescent="0.2">
      <c r="D2" s="292" t="s">
        <v>148</v>
      </c>
      <c r="E2" s="293"/>
      <c r="F2" s="293"/>
      <c r="G2" s="293"/>
      <c r="H2" s="294"/>
      <c r="I2" s="91">
        <v>4.0999999999999996</v>
      </c>
      <c r="J2" s="292" t="s">
        <v>149</v>
      </c>
      <c r="K2" s="293"/>
      <c r="L2" s="293"/>
      <c r="M2" s="293"/>
      <c r="N2" s="294"/>
      <c r="O2" s="292">
        <v>4.9000000000000004</v>
      </c>
      <c r="P2" s="295"/>
      <c r="Q2" s="293"/>
      <c r="R2" s="292" t="s">
        <v>150</v>
      </c>
      <c r="S2" s="293"/>
      <c r="T2" s="293"/>
      <c r="U2" s="293"/>
      <c r="V2" s="294"/>
      <c r="W2" s="292">
        <v>4.0999999999999996</v>
      </c>
      <c r="X2" s="295"/>
      <c r="Y2" s="293"/>
      <c r="Z2" s="292" t="s">
        <v>151</v>
      </c>
      <c r="AA2" s="293"/>
      <c r="AB2" s="293"/>
      <c r="AC2" s="293"/>
      <c r="AD2" s="294"/>
      <c r="AE2" s="296">
        <v>4.3</v>
      </c>
      <c r="AF2" s="297"/>
      <c r="AG2" s="292" t="s">
        <v>152</v>
      </c>
      <c r="AH2" s="293"/>
      <c r="AI2" s="293"/>
      <c r="AJ2" s="293"/>
      <c r="AK2" s="294"/>
      <c r="AL2" s="292" t="s">
        <v>153</v>
      </c>
      <c r="AM2" s="295"/>
      <c r="AN2" s="293"/>
      <c r="AO2" s="92">
        <v>4.2</v>
      </c>
      <c r="AP2" s="298">
        <v>4.5999999999999996</v>
      </c>
      <c r="AQ2" s="298"/>
      <c r="AR2" s="292" t="s">
        <v>154</v>
      </c>
      <c r="AS2" s="293"/>
      <c r="AT2" s="293"/>
      <c r="AU2" s="293"/>
      <c r="AV2" s="294"/>
      <c r="AW2" s="292">
        <v>4.12</v>
      </c>
      <c r="AX2" s="295"/>
      <c r="AY2" s="293"/>
      <c r="AZ2" s="292" t="s">
        <v>155</v>
      </c>
      <c r="BA2" s="293"/>
      <c r="BB2" s="293"/>
      <c r="BC2" s="293"/>
      <c r="BD2" s="294"/>
      <c r="BE2" s="292">
        <v>4.1100000000000003</v>
      </c>
      <c r="BF2" s="295"/>
      <c r="BG2" s="293"/>
    </row>
    <row r="3" spans="1:59" s="63" customFormat="1" x14ac:dyDescent="0.2">
      <c r="A3" s="93" t="s">
        <v>156</v>
      </c>
      <c r="B3" s="93" t="s">
        <v>157</v>
      </c>
      <c r="C3" s="94" t="s">
        <v>158</v>
      </c>
      <c r="D3" s="95" t="s">
        <v>8</v>
      </c>
      <c r="E3" s="96" t="s">
        <v>9</v>
      </c>
      <c r="F3" s="96" t="s">
        <v>5</v>
      </c>
      <c r="G3" s="96" t="s">
        <v>10</v>
      </c>
      <c r="H3" s="97" t="s">
        <v>159</v>
      </c>
      <c r="I3" s="98" t="s">
        <v>159</v>
      </c>
      <c r="J3" s="95" t="s">
        <v>8</v>
      </c>
      <c r="K3" s="96" t="s">
        <v>9</v>
      </c>
      <c r="L3" s="96" t="s">
        <v>5</v>
      </c>
      <c r="M3" s="96" t="s">
        <v>10</v>
      </c>
      <c r="N3" s="97" t="s">
        <v>159</v>
      </c>
      <c r="O3" s="95" t="s">
        <v>143</v>
      </c>
      <c r="P3" s="96" t="s">
        <v>160</v>
      </c>
      <c r="Q3" s="96" t="s">
        <v>161</v>
      </c>
      <c r="R3" s="95" t="s">
        <v>8</v>
      </c>
      <c r="S3" s="96" t="s">
        <v>9</v>
      </c>
      <c r="T3" s="96" t="s">
        <v>5</v>
      </c>
      <c r="U3" s="96" t="s">
        <v>10</v>
      </c>
      <c r="V3" s="97" t="s">
        <v>159</v>
      </c>
      <c r="W3" s="95" t="s">
        <v>143</v>
      </c>
      <c r="X3" s="96" t="s">
        <v>160</v>
      </c>
      <c r="Y3" s="96" t="s">
        <v>161</v>
      </c>
      <c r="Z3" s="95" t="s">
        <v>8</v>
      </c>
      <c r="AA3" s="96" t="s">
        <v>9</v>
      </c>
      <c r="AB3" s="96" t="s">
        <v>5</v>
      </c>
      <c r="AC3" s="96" t="s">
        <v>10</v>
      </c>
      <c r="AD3" s="97" t="s">
        <v>159</v>
      </c>
      <c r="AE3" s="99" t="s">
        <v>8</v>
      </c>
      <c r="AF3" s="100" t="s">
        <v>5</v>
      </c>
      <c r="AG3" s="95" t="s">
        <v>8</v>
      </c>
      <c r="AH3" s="96" t="s">
        <v>9</v>
      </c>
      <c r="AI3" s="96" t="s">
        <v>5</v>
      </c>
      <c r="AJ3" s="96" t="s">
        <v>10</v>
      </c>
      <c r="AK3" s="97" t="s">
        <v>159</v>
      </c>
      <c r="AL3" s="95" t="s">
        <v>162</v>
      </c>
      <c r="AM3" s="96" t="s">
        <v>163</v>
      </c>
      <c r="AN3" s="96" t="s">
        <v>164</v>
      </c>
      <c r="AO3" s="98" t="s">
        <v>165</v>
      </c>
      <c r="AP3" s="95" t="s">
        <v>162</v>
      </c>
      <c r="AQ3" s="96" t="s">
        <v>163</v>
      </c>
      <c r="AR3" s="95" t="s">
        <v>8</v>
      </c>
      <c r="AS3" s="96" t="s">
        <v>9</v>
      </c>
      <c r="AT3" s="96" t="s">
        <v>5</v>
      </c>
      <c r="AU3" s="96" t="s">
        <v>10</v>
      </c>
      <c r="AV3" s="97" t="s">
        <v>159</v>
      </c>
      <c r="AW3" s="95" t="s">
        <v>162</v>
      </c>
      <c r="AX3" s="96" t="s">
        <v>163</v>
      </c>
      <c r="AY3" s="96" t="s">
        <v>164</v>
      </c>
      <c r="AZ3" s="95" t="s">
        <v>8</v>
      </c>
      <c r="BA3" s="96" t="s">
        <v>9</v>
      </c>
      <c r="BB3" s="96" t="s">
        <v>5</v>
      </c>
      <c r="BC3" s="96" t="s">
        <v>10</v>
      </c>
      <c r="BD3" s="97" t="s">
        <v>159</v>
      </c>
      <c r="BE3" s="95" t="s">
        <v>162</v>
      </c>
      <c r="BF3" s="96" t="s">
        <v>163</v>
      </c>
      <c r="BG3" s="96" t="s">
        <v>164</v>
      </c>
    </row>
    <row r="4" spans="1:59" x14ac:dyDescent="0.2">
      <c r="A4" s="85" t="str">
        <f>+LEFT(C4,4)</f>
        <v>2004</v>
      </c>
      <c r="B4" s="101" t="str">
        <f>+RIGHT(C4,2)</f>
        <v>k1</v>
      </c>
      <c r="C4" s="1" t="s">
        <v>166</v>
      </c>
      <c r="D4" s="102">
        <v>37452877</v>
      </c>
      <c r="E4" s="103">
        <v>5713915</v>
      </c>
      <c r="F4" s="103">
        <v>7694834</v>
      </c>
      <c r="G4" s="103">
        <v>1781140</v>
      </c>
      <c r="H4" s="104">
        <v>52642766</v>
      </c>
      <c r="I4" s="105"/>
      <c r="J4" s="102">
        <v>7113109</v>
      </c>
      <c r="K4" s="103">
        <v>4389089</v>
      </c>
      <c r="L4" s="103">
        <v>346552</v>
      </c>
      <c r="M4" s="103">
        <v>348910</v>
      </c>
      <c r="N4" s="104">
        <v>12197660</v>
      </c>
      <c r="O4" s="102"/>
      <c r="P4" s="103"/>
      <c r="Q4" s="103"/>
      <c r="R4" s="102">
        <v>8336571</v>
      </c>
      <c r="S4" s="103">
        <v>482141</v>
      </c>
      <c r="T4" s="103">
        <v>1151588</v>
      </c>
      <c r="U4" s="103">
        <v>11567</v>
      </c>
      <c r="V4" s="104">
        <v>9981867</v>
      </c>
      <c r="W4" s="102"/>
      <c r="X4" s="103"/>
      <c r="Y4" s="103"/>
      <c r="Z4" s="102">
        <v>16600523</v>
      </c>
      <c r="AA4" s="103">
        <v>63000</v>
      </c>
      <c r="AB4" s="103">
        <v>3315098</v>
      </c>
      <c r="AC4" s="103">
        <v>18649</v>
      </c>
      <c r="AD4" s="104">
        <v>19997270</v>
      </c>
      <c r="AE4" s="106"/>
      <c r="AF4" s="106"/>
      <c r="AG4" s="102">
        <v>1473721.25</v>
      </c>
      <c r="AH4" s="103">
        <v>7434</v>
      </c>
      <c r="AI4" s="103">
        <v>270572</v>
      </c>
      <c r="AJ4" s="103">
        <v>4087</v>
      </c>
      <c r="AK4" s="104">
        <v>1755814.25</v>
      </c>
      <c r="AL4" s="102"/>
      <c r="AM4" s="103"/>
      <c r="AN4" s="103"/>
      <c r="AO4" s="105"/>
      <c r="AP4" s="107">
        <f>+Z4/AG4</f>
        <v>11.264357489586311</v>
      </c>
      <c r="AQ4" s="107">
        <f>+AB4/AI4</f>
        <v>12.252184261490472</v>
      </c>
      <c r="AR4" s="102">
        <v>967664</v>
      </c>
      <c r="AS4" s="103">
        <v>404090</v>
      </c>
      <c r="AT4" s="103">
        <v>2723354</v>
      </c>
      <c r="AU4" s="103">
        <v>1399653</v>
      </c>
      <c r="AV4" s="104">
        <v>5494761</v>
      </c>
      <c r="AW4" s="102"/>
      <c r="AX4" s="103"/>
      <c r="AY4" s="103"/>
      <c r="AZ4" s="102">
        <v>4435010</v>
      </c>
      <c r="BA4" s="103">
        <v>375595</v>
      </c>
      <c r="BB4" s="103">
        <v>158242</v>
      </c>
      <c r="BC4" s="103">
        <v>2361</v>
      </c>
      <c r="BD4" s="104">
        <v>4971208</v>
      </c>
      <c r="BE4" s="102"/>
      <c r="BF4" s="103"/>
      <c r="BG4" s="103"/>
    </row>
    <row r="5" spans="1:59" x14ac:dyDescent="0.2">
      <c r="A5" s="85" t="str">
        <f t="shared" ref="A5:A44" si="0">+LEFT(C5,4)</f>
        <v>2004</v>
      </c>
      <c r="B5" s="101" t="str">
        <f t="shared" ref="B5:B44" si="1">+RIGHT(C5,2)</f>
        <v>k2</v>
      </c>
      <c r="C5" s="1" t="s">
        <v>167</v>
      </c>
      <c r="D5" s="102">
        <v>38215517</v>
      </c>
      <c r="E5" s="103">
        <v>5872793</v>
      </c>
      <c r="F5" s="103">
        <v>8079971</v>
      </c>
      <c r="G5" s="103">
        <v>1939338</v>
      </c>
      <c r="H5" s="104">
        <v>54107619</v>
      </c>
      <c r="I5" s="105">
        <f>+(H5-H4)/H4</f>
        <v>2.7826292410243033E-2</v>
      </c>
      <c r="J5" s="102">
        <v>6279369</v>
      </c>
      <c r="K5" s="103">
        <v>4257521</v>
      </c>
      <c r="L5" s="103">
        <v>445148</v>
      </c>
      <c r="M5" s="103">
        <v>379899</v>
      </c>
      <c r="N5" s="104">
        <v>11361937</v>
      </c>
      <c r="O5" s="105">
        <f>+(J5-J4)/J4</f>
        <v>-0.1172117564907272</v>
      </c>
      <c r="P5" s="105">
        <f t="shared" ref="P5:P47" si="2">+(L5-L4)/L4</f>
        <v>0.2845056441746116</v>
      </c>
      <c r="Q5" s="105">
        <f t="shared" ref="Q5:Q47" si="3">+(K5-K4)/K4</f>
        <v>-2.9976152226578227E-2</v>
      </c>
      <c r="R5" s="102">
        <v>8653848</v>
      </c>
      <c r="S5" s="103">
        <v>582300</v>
      </c>
      <c r="T5" s="103">
        <v>1133185</v>
      </c>
      <c r="U5" s="103">
        <v>12595</v>
      </c>
      <c r="V5" s="104">
        <v>10381928</v>
      </c>
      <c r="W5" s="105">
        <f>+(R5-R4)/R4</f>
        <v>3.8058453529634668E-2</v>
      </c>
      <c r="X5" s="105">
        <f t="shared" ref="X5:X47" si="4">+(T5-T4)/T4</f>
        <v>-1.5980541652049169E-2</v>
      </c>
      <c r="Y5" s="105">
        <f t="shared" ref="Y5:Y47" si="5">+(S5-S4)/S4</f>
        <v>0.20773798536112881</v>
      </c>
      <c r="Z5" s="102">
        <v>17995332</v>
      </c>
      <c r="AA5" s="103">
        <v>68270</v>
      </c>
      <c r="AB5" s="103">
        <v>3431568</v>
      </c>
      <c r="AC5" s="103">
        <v>20306</v>
      </c>
      <c r="AD5" s="104">
        <v>21515476</v>
      </c>
      <c r="AE5" s="105">
        <f>+(Z5-Z4)/Z4</f>
        <v>8.4021991355332601E-2</v>
      </c>
      <c r="AF5" s="105">
        <f t="shared" ref="AF5:AF47" si="6">+(AB5-AB4)/AB4</f>
        <v>3.5133199682181343E-2</v>
      </c>
      <c r="AG5" s="102">
        <v>1582104.25</v>
      </c>
      <c r="AH5" s="103">
        <v>8352</v>
      </c>
      <c r="AI5" s="103">
        <v>291161</v>
      </c>
      <c r="AJ5" s="103">
        <v>4491</v>
      </c>
      <c r="AK5" s="104">
        <v>1886108.25</v>
      </c>
      <c r="AL5" s="105">
        <f>+(AG5-AG4)/AG4</f>
        <v>7.3543758699279121E-2</v>
      </c>
      <c r="AM5" s="105">
        <f t="shared" ref="AM5:AM47" si="7">+(AI5-AI4)/AI4</f>
        <v>7.6094348269591827E-2</v>
      </c>
      <c r="AN5" s="105">
        <f t="shared" ref="AN5:AN47" si="8">+(AH5-AH4)/AH4</f>
        <v>0.12348668280871671</v>
      </c>
      <c r="AO5" s="105">
        <f>+(AK5-AK4)/AK4</f>
        <v>7.4207166276273245E-2</v>
      </c>
      <c r="AP5" s="107">
        <f t="shared" ref="AP5:AP47" si="9">+Z5/AG5</f>
        <v>11.374302293922794</v>
      </c>
      <c r="AQ5" s="107">
        <f t="shared" ref="AQ5:AQ47" si="10">+AB5/AI5</f>
        <v>11.785809225823513</v>
      </c>
      <c r="AR5" s="102">
        <v>991386</v>
      </c>
      <c r="AS5" s="103">
        <v>416110</v>
      </c>
      <c r="AT5" s="103">
        <v>2827545</v>
      </c>
      <c r="AU5" s="103">
        <v>1523968</v>
      </c>
      <c r="AV5" s="104">
        <v>5759009</v>
      </c>
      <c r="AW5" s="105">
        <f>+(AR5-AR4)/AR4</f>
        <v>2.45147075844508E-2</v>
      </c>
      <c r="AX5" s="105">
        <f t="shared" ref="AX5:AX47" si="11">+(AT5-AT4)/AT4</f>
        <v>3.8258338798408141E-2</v>
      </c>
      <c r="AY5" s="105">
        <f t="shared" ref="AY5:AY47" si="12">+(AS5-AS4)/AS4</f>
        <v>2.9745848697072433E-2</v>
      </c>
      <c r="AZ5" s="102">
        <v>4295582</v>
      </c>
      <c r="BA5" s="103">
        <v>548592</v>
      </c>
      <c r="BB5" s="103">
        <v>242525</v>
      </c>
      <c r="BC5" s="103">
        <v>2570</v>
      </c>
      <c r="BD5" s="104">
        <v>5089269</v>
      </c>
      <c r="BE5" s="105">
        <f>+(AZ5-AZ4)/AZ4</f>
        <v>-3.1438035088985142E-2</v>
      </c>
      <c r="BF5" s="105">
        <f t="shared" ref="BF5:BF47" si="13">+(BB5-BB4)/BB4</f>
        <v>0.53262092238470193</v>
      </c>
      <c r="BG5" s="105">
        <f t="shared" ref="BG5:BG47" si="14">+(BA5-BA4)/BA4</f>
        <v>0.46059452335627471</v>
      </c>
    </row>
    <row r="6" spans="1:59" x14ac:dyDescent="0.2">
      <c r="A6" s="85" t="str">
        <f t="shared" si="0"/>
        <v>2004</v>
      </c>
      <c r="B6" s="101" t="str">
        <f t="shared" si="1"/>
        <v>k3</v>
      </c>
      <c r="C6" s="1" t="s">
        <v>168</v>
      </c>
      <c r="D6" s="102">
        <v>37797383</v>
      </c>
      <c r="E6" s="103">
        <v>6272568</v>
      </c>
      <c r="F6" s="103">
        <v>7637543</v>
      </c>
      <c r="G6" s="103">
        <v>1879494</v>
      </c>
      <c r="H6" s="104">
        <v>53586988</v>
      </c>
      <c r="I6" s="105">
        <f t="shared" ref="I6:I47" si="15">+(H6-H5)/H5</f>
        <v>-9.6221384274920684E-3</v>
      </c>
      <c r="J6" s="102">
        <v>6808818</v>
      </c>
      <c r="K6" s="103">
        <v>4547215</v>
      </c>
      <c r="L6" s="103">
        <v>402077</v>
      </c>
      <c r="M6" s="103">
        <v>368177</v>
      </c>
      <c r="N6" s="104">
        <v>12126287</v>
      </c>
      <c r="O6" s="105">
        <f t="shared" ref="O6:O47" si="16">+(J6-J5)/J5</f>
        <v>8.4315637447010996E-2</v>
      </c>
      <c r="P6" s="105">
        <f t="shared" si="2"/>
        <v>-9.6756584327010342E-2</v>
      </c>
      <c r="Q6" s="105">
        <f t="shared" si="3"/>
        <v>6.8042882231232685E-2</v>
      </c>
      <c r="R6" s="102">
        <v>8921055</v>
      </c>
      <c r="S6" s="103">
        <v>882068</v>
      </c>
      <c r="T6" s="103">
        <v>758727</v>
      </c>
      <c r="U6" s="103">
        <v>12206</v>
      </c>
      <c r="V6" s="104">
        <v>10574056</v>
      </c>
      <c r="W6" s="105">
        <f t="shared" ref="W6:W47" si="17">+(R6-R5)/R5</f>
        <v>3.0877246746187362E-2</v>
      </c>
      <c r="X6" s="105">
        <f t="shared" si="4"/>
        <v>-0.3304473673760242</v>
      </c>
      <c r="Y6" s="105">
        <f t="shared" si="5"/>
        <v>0.5147999313068865</v>
      </c>
      <c r="Z6" s="102">
        <v>16773693</v>
      </c>
      <c r="AA6" s="103">
        <v>61529</v>
      </c>
      <c r="AB6" s="103">
        <v>3542548</v>
      </c>
      <c r="AC6" s="103">
        <v>19679</v>
      </c>
      <c r="AD6" s="104">
        <v>20397449</v>
      </c>
      <c r="AE6" s="105">
        <f t="shared" ref="AE6:AE44" si="18">+(Z6-Z5)/Z5</f>
        <v>-6.788643854973056E-2</v>
      </c>
      <c r="AF6" s="105">
        <f t="shared" si="6"/>
        <v>3.2340900719437876E-2</v>
      </c>
      <c r="AG6" s="102">
        <v>1509227.5</v>
      </c>
      <c r="AH6" s="103">
        <v>7482</v>
      </c>
      <c r="AI6" s="103">
        <v>309917</v>
      </c>
      <c r="AJ6" s="103">
        <v>3528</v>
      </c>
      <c r="AK6" s="104">
        <v>1830154.5</v>
      </c>
      <c r="AL6" s="105">
        <f t="shared" ref="AL6:AL47" si="19">+(AG6-AG5)/AG5</f>
        <v>-4.6063178200804404E-2</v>
      </c>
      <c r="AM6" s="105">
        <f t="shared" si="7"/>
        <v>6.4417968065778042E-2</v>
      </c>
      <c r="AN6" s="105">
        <f t="shared" si="8"/>
        <v>-0.10416666666666667</v>
      </c>
      <c r="AO6" s="105">
        <f t="shared" ref="AO6:AO47" si="20">+(AK6-AK5)/AK5</f>
        <v>-2.9666245296366207E-2</v>
      </c>
      <c r="AP6" s="107">
        <f t="shared" si="9"/>
        <v>11.114091811870642</v>
      </c>
      <c r="AQ6" s="107">
        <f t="shared" si="10"/>
        <v>11.430634653794403</v>
      </c>
      <c r="AR6" s="102">
        <v>932051</v>
      </c>
      <c r="AS6" s="103">
        <v>327496</v>
      </c>
      <c r="AT6" s="103">
        <v>2726396</v>
      </c>
      <c r="AU6" s="103">
        <v>1476941</v>
      </c>
      <c r="AV6" s="104">
        <v>5462884</v>
      </c>
      <c r="AW6" s="105">
        <f t="shared" ref="AW6:AW47" si="21">+(AR6-AR5)/AR5</f>
        <v>-5.9850552660618568E-2</v>
      </c>
      <c r="AX6" s="105">
        <f t="shared" si="11"/>
        <v>-3.577272863915517E-2</v>
      </c>
      <c r="AY6" s="105">
        <f t="shared" si="12"/>
        <v>-0.21295811203768233</v>
      </c>
      <c r="AZ6" s="102">
        <v>4361766</v>
      </c>
      <c r="BA6" s="103">
        <v>454260</v>
      </c>
      <c r="BB6" s="103">
        <v>207795</v>
      </c>
      <c r="BC6" s="103">
        <v>2491</v>
      </c>
      <c r="BD6" s="104">
        <v>5026312</v>
      </c>
      <c r="BE6" s="105">
        <f t="shared" ref="BE6:BE47" si="22">+(AZ6-AZ5)/AZ5</f>
        <v>1.5407458174468558E-2</v>
      </c>
      <c r="BF6" s="105">
        <f t="shared" si="13"/>
        <v>-0.14320173178022885</v>
      </c>
      <c r="BG6" s="105">
        <f t="shared" si="14"/>
        <v>-0.17195292676524632</v>
      </c>
    </row>
    <row r="7" spans="1:59" x14ac:dyDescent="0.2">
      <c r="A7" s="85" t="str">
        <f t="shared" si="0"/>
        <v>2004</v>
      </c>
      <c r="B7" s="101" t="str">
        <f t="shared" si="1"/>
        <v>k4</v>
      </c>
      <c r="C7" s="1" t="s">
        <v>169</v>
      </c>
      <c r="D7" s="102">
        <v>38861917</v>
      </c>
      <c r="E7" s="103">
        <v>7096981</v>
      </c>
      <c r="F7" s="103">
        <v>8382960</v>
      </c>
      <c r="G7" s="103">
        <v>1940110</v>
      </c>
      <c r="H7" s="104">
        <v>56281968</v>
      </c>
      <c r="I7" s="105">
        <f t="shared" si="15"/>
        <v>5.0291686481800393E-2</v>
      </c>
      <c r="J7" s="102">
        <v>7115572</v>
      </c>
      <c r="K7" s="103">
        <v>5182871</v>
      </c>
      <c r="L7" s="103">
        <v>402335</v>
      </c>
      <c r="M7" s="103">
        <v>380051</v>
      </c>
      <c r="N7" s="104">
        <v>13080829</v>
      </c>
      <c r="O7" s="105">
        <f t="shared" si="16"/>
        <v>4.50524599130128E-2</v>
      </c>
      <c r="P7" s="105">
        <f t="shared" si="2"/>
        <v>6.4166813819243576E-4</v>
      </c>
      <c r="Q7" s="105">
        <f t="shared" si="3"/>
        <v>0.13979017926357121</v>
      </c>
      <c r="R7" s="102">
        <v>9370033</v>
      </c>
      <c r="S7" s="103">
        <v>859924</v>
      </c>
      <c r="T7" s="103">
        <v>1242950</v>
      </c>
      <c r="U7" s="103">
        <v>12600</v>
      </c>
      <c r="V7" s="104">
        <v>11485507</v>
      </c>
      <c r="W7" s="105">
        <f t="shared" si="17"/>
        <v>5.032790404273934E-2</v>
      </c>
      <c r="X7" s="105">
        <f t="shared" si="4"/>
        <v>0.63820451888492169</v>
      </c>
      <c r="Y7" s="105">
        <f t="shared" si="5"/>
        <v>-2.5104640458558751E-2</v>
      </c>
      <c r="Z7" s="102">
        <v>16910480</v>
      </c>
      <c r="AA7" s="103">
        <v>71387</v>
      </c>
      <c r="AB7" s="103">
        <v>3722955</v>
      </c>
      <c r="AC7" s="103">
        <v>20314</v>
      </c>
      <c r="AD7" s="104">
        <v>20725136</v>
      </c>
      <c r="AE7" s="105">
        <f t="shared" si="18"/>
        <v>8.1548529593334033E-3</v>
      </c>
      <c r="AF7" s="105">
        <f t="shared" si="6"/>
        <v>5.0925774329663283E-2</v>
      </c>
      <c r="AG7" s="102">
        <v>1485389.25</v>
      </c>
      <c r="AH7" s="103">
        <v>11910</v>
      </c>
      <c r="AI7" s="103">
        <v>325105</v>
      </c>
      <c r="AJ7" s="103">
        <v>3312</v>
      </c>
      <c r="AK7" s="104">
        <v>1825716.25</v>
      </c>
      <c r="AL7" s="105">
        <f t="shared" si="19"/>
        <v>-1.5795001084992155E-2</v>
      </c>
      <c r="AM7" s="105">
        <f t="shared" si="7"/>
        <v>4.9006669527647727E-2</v>
      </c>
      <c r="AN7" s="105">
        <f t="shared" si="8"/>
        <v>0.59182036888532474</v>
      </c>
      <c r="AO7" s="105">
        <f t="shared" si="20"/>
        <v>-2.4250684846552572E-3</v>
      </c>
      <c r="AP7" s="107">
        <f t="shared" si="9"/>
        <v>11.384544488927734</v>
      </c>
      <c r="AQ7" s="107">
        <f t="shared" si="10"/>
        <v>11.451546423463189</v>
      </c>
      <c r="AR7" s="102">
        <v>1013998</v>
      </c>
      <c r="AS7" s="103">
        <v>430839</v>
      </c>
      <c r="AT7" s="103">
        <v>2820196</v>
      </c>
      <c r="AU7" s="103">
        <v>1524574</v>
      </c>
      <c r="AV7" s="104">
        <v>5789607</v>
      </c>
      <c r="AW7" s="105">
        <f t="shared" si="21"/>
        <v>8.7921154529097656E-2</v>
      </c>
      <c r="AX7" s="105">
        <f t="shared" si="11"/>
        <v>3.440439319893368E-2</v>
      </c>
      <c r="AY7" s="105">
        <f t="shared" si="12"/>
        <v>0.31555499914502771</v>
      </c>
      <c r="AZ7" s="102">
        <v>4451834</v>
      </c>
      <c r="BA7" s="103">
        <v>551960</v>
      </c>
      <c r="BB7" s="103">
        <v>193640</v>
      </c>
      <c r="BC7" s="103">
        <v>2571</v>
      </c>
      <c r="BD7" s="104">
        <v>5200005</v>
      </c>
      <c r="BE7" s="105">
        <f t="shared" si="22"/>
        <v>2.0649434197066052E-2</v>
      </c>
      <c r="BF7" s="105">
        <f t="shared" si="13"/>
        <v>-6.8120022137202529E-2</v>
      </c>
      <c r="BG7" s="105">
        <f t="shared" si="14"/>
        <v>0.21507506714216529</v>
      </c>
    </row>
    <row r="8" spans="1:59" x14ac:dyDescent="0.2">
      <c r="A8" s="85" t="str">
        <f t="shared" si="0"/>
        <v>2005</v>
      </c>
      <c r="B8" s="101" t="str">
        <f t="shared" si="1"/>
        <v>k1</v>
      </c>
      <c r="C8" s="1" t="s">
        <v>170</v>
      </c>
      <c r="D8" s="102">
        <v>39239923</v>
      </c>
      <c r="E8" s="103">
        <v>5310938</v>
      </c>
      <c r="F8" s="103">
        <v>8253644</v>
      </c>
      <c r="G8" s="103">
        <v>1961415</v>
      </c>
      <c r="H8" s="104">
        <v>54765920</v>
      </c>
      <c r="I8" s="105">
        <f t="shared" si="15"/>
        <v>-2.693665580421779E-2</v>
      </c>
      <c r="J8" s="102">
        <v>6470507</v>
      </c>
      <c r="K8" s="103">
        <v>3716111</v>
      </c>
      <c r="L8" s="103">
        <v>368084</v>
      </c>
      <c r="M8" s="103">
        <v>361899</v>
      </c>
      <c r="N8" s="104">
        <v>10916601</v>
      </c>
      <c r="O8" s="105">
        <f t="shared" si="16"/>
        <v>-9.0655396361669874E-2</v>
      </c>
      <c r="P8" s="105">
        <f t="shared" si="2"/>
        <v>-8.5130550411970124E-2</v>
      </c>
      <c r="Q8" s="105">
        <f t="shared" si="3"/>
        <v>-0.28300144842501385</v>
      </c>
      <c r="R8" s="102">
        <v>9576660</v>
      </c>
      <c r="S8" s="103">
        <v>560188</v>
      </c>
      <c r="T8" s="103">
        <v>1033366</v>
      </c>
      <c r="U8" s="103">
        <v>13299</v>
      </c>
      <c r="V8" s="104">
        <v>11183513</v>
      </c>
      <c r="W8" s="105">
        <f t="shared" si="17"/>
        <v>2.2051896722242066E-2</v>
      </c>
      <c r="X8" s="105">
        <f t="shared" si="4"/>
        <v>-0.1686182066857074</v>
      </c>
      <c r="Y8" s="105">
        <f t="shared" si="5"/>
        <v>-0.34856103562640417</v>
      </c>
      <c r="Z8" s="102">
        <v>17646149</v>
      </c>
      <c r="AA8" s="103">
        <v>65599</v>
      </c>
      <c r="AB8" s="103">
        <v>3660568</v>
      </c>
      <c r="AC8" s="103">
        <v>11253</v>
      </c>
      <c r="AD8" s="104">
        <v>21383569</v>
      </c>
      <c r="AE8" s="105">
        <f t="shared" si="18"/>
        <v>4.3503732596590988E-2</v>
      </c>
      <c r="AF8" s="105">
        <f t="shared" si="6"/>
        <v>-1.6757387612796826E-2</v>
      </c>
      <c r="AG8" s="102">
        <v>1523956.75</v>
      </c>
      <c r="AH8" s="103">
        <v>8061</v>
      </c>
      <c r="AI8" s="103">
        <v>324903</v>
      </c>
      <c r="AJ8" s="103">
        <v>3741</v>
      </c>
      <c r="AK8" s="104">
        <v>1860661.75</v>
      </c>
      <c r="AL8" s="105">
        <f t="shared" si="19"/>
        <v>2.5964574605612637E-2</v>
      </c>
      <c r="AM8" s="105">
        <f t="shared" si="7"/>
        <v>-6.2133772165915628E-4</v>
      </c>
      <c r="AN8" s="105">
        <f t="shared" si="8"/>
        <v>-0.32317380352644837</v>
      </c>
      <c r="AO8" s="105">
        <f t="shared" si="20"/>
        <v>1.9140707106046737E-2</v>
      </c>
      <c r="AP8" s="107">
        <f t="shared" si="9"/>
        <v>11.579166534745818</v>
      </c>
      <c r="AQ8" s="107">
        <f t="shared" si="10"/>
        <v>11.266648815184841</v>
      </c>
      <c r="AR8" s="102">
        <v>966764</v>
      </c>
      <c r="AS8" s="103">
        <v>438625</v>
      </c>
      <c r="AT8" s="103">
        <v>2926929</v>
      </c>
      <c r="AU8" s="103">
        <v>1571894</v>
      </c>
      <c r="AV8" s="104">
        <v>5904212</v>
      </c>
      <c r="AW8" s="105">
        <f t="shared" si="21"/>
        <v>-4.6581945920997875E-2</v>
      </c>
      <c r="AX8" s="105">
        <f t="shared" si="11"/>
        <v>3.7845951132474479E-2</v>
      </c>
      <c r="AY8" s="105">
        <f t="shared" si="12"/>
        <v>1.8071715884587978E-2</v>
      </c>
      <c r="AZ8" s="102">
        <v>4579843</v>
      </c>
      <c r="BA8" s="103">
        <v>530415</v>
      </c>
      <c r="BB8" s="103">
        <v>264697</v>
      </c>
      <c r="BC8" s="103">
        <v>3069</v>
      </c>
      <c r="BD8" s="104">
        <v>5378024</v>
      </c>
      <c r="BE8" s="105">
        <f t="shared" si="22"/>
        <v>2.8754216801435094E-2</v>
      </c>
      <c r="BF8" s="105">
        <f t="shared" si="13"/>
        <v>0.36695414170625906</v>
      </c>
      <c r="BG8" s="105">
        <f t="shared" si="14"/>
        <v>-3.9033625625045296E-2</v>
      </c>
    </row>
    <row r="9" spans="1:59" x14ac:dyDescent="0.2">
      <c r="A9" s="85" t="str">
        <f t="shared" si="0"/>
        <v>2005</v>
      </c>
      <c r="B9" s="101" t="str">
        <f t="shared" si="1"/>
        <v>k2</v>
      </c>
      <c r="C9" s="1" t="s">
        <v>171</v>
      </c>
      <c r="D9" s="102">
        <v>40237185</v>
      </c>
      <c r="E9" s="103">
        <v>5740731</v>
      </c>
      <c r="F9" s="103">
        <v>9030513</v>
      </c>
      <c r="G9" s="103">
        <v>2023873</v>
      </c>
      <c r="H9" s="104">
        <v>57032302</v>
      </c>
      <c r="I9" s="105">
        <f t="shared" si="15"/>
        <v>4.138307180816099E-2</v>
      </c>
      <c r="J9" s="102">
        <v>6842247</v>
      </c>
      <c r="K9" s="103">
        <v>3872243</v>
      </c>
      <c r="L9" s="103">
        <v>530540</v>
      </c>
      <c r="M9" s="103">
        <v>373423</v>
      </c>
      <c r="N9" s="104">
        <v>11618453</v>
      </c>
      <c r="O9" s="105">
        <f t="shared" si="16"/>
        <v>5.7451448549549519E-2</v>
      </c>
      <c r="P9" s="105">
        <f t="shared" si="2"/>
        <v>0.44135577748557392</v>
      </c>
      <c r="Q9" s="105">
        <f t="shared" si="3"/>
        <v>4.2014891374342694E-2</v>
      </c>
      <c r="R9" s="102">
        <v>8730154</v>
      </c>
      <c r="S9" s="103">
        <v>882234</v>
      </c>
      <c r="T9" s="103">
        <v>1072059</v>
      </c>
      <c r="U9" s="103">
        <v>13723</v>
      </c>
      <c r="V9" s="104">
        <v>10698170</v>
      </c>
      <c r="W9" s="105">
        <f t="shared" si="17"/>
        <v>-8.8392612873381737E-2</v>
      </c>
      <c r="X9" s="105">
        <f t="shared" si="4"/>
        <v>3.7443655007035261E-2</v>
      </c>
      <c r="Y9" s="105">
        <f t="shared" si="5"/>
        <v>0.57488914435867955</v>
      </c>
      <c r="Z9" s="102">
        <v>19074674</v>
      </c>
      <c r="AA9" s="103">
        <v>74242</v>
      </c>
      <c r="AB9" s="103">
        <v>4105255</v>
      </c>
      <c r="AC9" s="103">
        <v>11612</v>
      </c>
      <c r="AD9" s="104">
        <v>23265783</v>
      </c>
      <c r="AE9" s="105">
        <f t="shared" si="18"/>
        <v>8.0953923714460307E-2</v>
      </c>
      <c r="AF9" s="105">
        <f t="shared" si="6"/>
        <v>0.12148032764314172</v>
      </c>
      <c r="AG9" s="102">
        <v>1642398.75</v>
      </c>
      <c r="AH9" s="103">
        <v>9949</v>
      </c>
      <c r="AI9" s="103">
        <v>361454</v>
      </c>
      <c r="AJ9" s="103">
        <v>2624</v>
      </c>
      <c r="AK9" s="104">
        <v>2016425.75</v>
      </c>
      <c r="AL9" s="105">
        <f t="shared" si="19"/>
        <v>7.7720053407027465E-2</v>
      </c>
      <c r="AM9" s="105">
        <f t="shared" si="7"/>
        <v>0.1124981917680046</v>
      </c>
      <c r="AN9" s="105">
        <f t="shared" si="8"/>
        <v>0.23421411735516684</v>
      </c>
      <c r="AO9" s="105">
        <f t="shared" si="20"/>
        <v>8.3714302183080833E-2</v>
      </c>
      <c r="AP9" s="107">
        <f t="shared" si="9"/>
        <v>11.613911664265453</v>
      </c>
      <c r="AQ9" s="107">
        <f t="shared" si="10"/>
        <v>11.35761397024241</v>
      </c>
      <c r="AR9" s="102">
        <v>915239</v>
      </c>
      <c r="AS9" s="103">
        <v>457408</v>
      </c>
      <c r="AT9" s="103">
        <v>3035941</v>
      </c>
      <c r="AU9" s="103">
        <v>1621949</v>
      </c>
      <c r="AV9" s="104">
        <v>6030537</v>
      </c>
      <c r="AW9" s="105">
        <f t="shared" si="21"/>
        <v>-5.3296357746047636E-2</v>
      </c>
      <c r="AX9" s="105">
        <f t="shared" si="11"/>
        <v>3.7244497560412294E-2</v>
      </c>
      <c r="AY9" s="105">
        <f t="shared" si="12"/>
        <v>4.2822456540324877E-2</v>
      </c>
      <c r="AZ9" s="102">
        <v>4674871</v>
      </c>
      <c r="BA9" s="103">
        <v>454604</v>
      </c>
      <c r="BB9" s="103">
        <v>287018</v>
      </c>
      <c r="BC9" s="103">
        <v>3167</v>
      </c>
      <c r="BD9" s="104">
        <v>5419660</v>
      </c>
      <c r="BE9" s="105">
        <f t="shared" si="22"/>
        <v>2.0749182886836949E-2</v>
      </c>
      <c r="BF9" s="105">
        <f t="shared" si="13"/>
        <v>8.4326607403937326E-2</v>
      </c>
      <c r="BG9" s="105">
        <f t="shared" si="14"/>
        <v>-0.14292770754974879</v>
      </c>
    </row>
    <row r="10" spans="1:59" x14ac:dyDescent="0.2">
      <c r="A10" s="85" t="str">
        <f t="shared" si="0"/>
        <v>2005</v>
      </c>
      <c r="B10" s="101" t="str">
        <f t="shared" si="1"/>
        <v>k3</v>
      </c>
      <c r="C10" s="1" t="s">
        <v>172</v>
      </c>
      <c r="D10" s="102">
        <v>40432180</v>
      </c>
      <c r="E10" s="103">
        <v>5341429</v>
      </c>
      <c r="F10" s="103">
        <v>8462751</v>
      </c>
      <c r="G10" s="103">
        <v>1802243</v>
      </c>
      <c r="H10" s="104">
        <v>56038603</v>
      </c>
      <c r="I10" s="105">
        <f t="shared" si="15"/>
        <v>-1.7423441894384696E-2</v>
      </c>
      <c r="J10" s="102">
        <v>6532505</v>
      </c>
      <c r="K10" s="103">
        <v>3794023</v>
      </c>
      <c r="L10" s="103">
        <v>399615</v>
      </c>
      <c r="M10" s="103">
        <v>332530</v>
      </c>
      <c r="N10" s="104">
        <v>11058673</v>
      </c>
      <c r="O10" s="105">
        <f t="shared" si="16"/>
        <v>-4.5269046849667954E-2</v>
      </c>
      <c r="P10" s="105">
        <f t="shared" si="2"/>
        <v>-0.24677686885060504</v>
      </c>
      <c r="Q10" s="105">
        <f t="shared" si="3"/>
        <v>-2.0200178552843919E-2</v>
      </c>
      <c r="R10" s="102">
        <v>9672036</v>
      </c>
      <c r="S10" s="103">
        <v>726305</v>
      </c>
      <c r="T10" s="103">
        <v>1040713</v>
      </c>
      <c r="U10" s="103">
        <v>12220</v>
      </c>
      <c r="V10" s="104">
        <v>11451274</v>
      </c>
      <c r="W10" s="105">
        <f t="shared" si="17"/>
        <v>0.10788836027405702</v>
      </c>
      <c r="X10" s="105">
        <f t="shared" si="4"/>
        <v>-2.9239062402349126E-2</v>
      </c>
      <c r="Y10" s="105">
        <f t="shared" si="5"/>
        <v>-0.17674335833803731</v>
      </c>
      <c r="Z10" s="102">
        <v>19074047</v>
      </c>
      <c r="AA10" s="103">
        <v>44762</v>
      </c>
      <c r="AB10" s="103">
        <v>3885599</v>
      </c>
      <c r="AC10" s="103">
        <v>10340</v>
      </c>
      <c r="AD10" s="104">
        <v>23014748</v>
      </c>
      <c r="AE10" s="105">
        <f t="shared" si="18"/>
        <v>-3.2870810793411199E-5</v>
      </c>
      <c r="AF10" s="105">
        <f t="shared" si="6"/>
        <v>-5.350605504408374E-2</v>
      </c>
      <c r="AG10" s="102">
        <v>1673273</v>
      </c>
      <c r="AH10" s="103">
        <v>6051</v>
      </c>
      <c r="AI10" s="103">
        <v>357900</v>
      </c>
      <c r="AJ10" s="103">
        <v>1734</v>
      </c>
      <c r="AK10" s="104">
        <v>2038958</v>
      </c>
      <c r="AL10" s="105">
        <f t="shared" si="19"/>
        <v>1.8798266864243535E-2</v>
      </c>
      <c r="AM10" s="105">
        <f t="shared" si="7"/>
        <v>-9.8325098076103741E-3</v>
      </c>
      <c r="AN10" s="105">
        <f t="shared" si="8"/>
        <v>-0.39179817067041911</v>
      </c>
      <c r="AO10" s="105">
        <f t="shared" si="20"/>
        <v>1.1174351448348644E-2</v>
      </c>
      <c r="AP10" s="107">
        <f t="shared" si="9"/>
        <v>11.399243877119872</v>
      </c>
      <c r="AQ10" s="107">
        <f t="shared" si="10"/>
        <v>10.856661078513552</v>
      </c>
      <c r="AR10" s="102">
        <v>859799</v>
      </c>
      <c r="AS10" s="103">
        <v>377183</v>
      </c>
      <c r="AT10" s="103">
        <v>2902937</v>
      </c>
      <c r="AU10" s="103">
        <v>1444332</v>
      </c>
      <c r="AV10" s="104">
        <v>5584251</v>
      </c>
      <c r="AW10" s="105">
        <f t="shared" si="21"/>
        <v>-6.0574341783949326E-2</v>
      </c>
      <c r="AX10" s="105">
        <f t="shared" si="11"/>
        <v>-4.3809810533208648E-2</v>
      </c>
      <c r="AY10" s="105">
        <f t="shared" si="12"/>
        <v>-0.17539046103260109</v>
      </c>
      <c r="AZ10" s="102">
        <v>4293793</v>
      </c>
      <c r="BA10" s="103">
        <v>399156</v>
      </c>
      <c r="BB10" s="103">
        <v>233587</v>
      </c>
      <c r="BC10" s="103">
        <v>2820</v>
      </c>
      <c r="BD10" s="104">
        <v>4929356</v>
      </c>
      <c r="BE10" s="105">
        <f t="shared" si="22"/>
        <v>-8.1516260020864748E-2</v>
      </c>
      <c r="BF10" s="105">
        <f t="shared" si="13"/>
        <v>-0.18615905622643875</v>
      </c>
      <c r="BG10" s="105">
        <f t="shared" si="14"/>
        <v>-0.12196989027813218</v>
      </c>
    </row>
    <row r="11" spans="1:59" x14ac:dyDescent="0.2">
      <c r="A11" s="85" t="str">
        <f t="shared" si="0"/>
        <v>2005</v>
      </c>
      <c r="B11" s="101" t="str">
        <f t="shared" si="1"/>
        <v>k4</v>
      </c>
      <c r="C11" s="1" t="s">
        <v>173</v>
      </c>
      <c r="D11" s="102">
        <v>40149401</v>
      </c>
      <c r="E11" s="103">
        <v>5829841</v>
      </c>
      <c r="F11" s="103">
        <v>8843706</v>
      </c>
      <c r="G11" s="103">
        <v>1958040</v>
      </c>
      <c r="H11" s="104">
        <v>56780988</v>
      </c>
      <c r="I11" s="105">
        <f t="shared" si="15"/>
        <v>1.3247742810433729E-2</v>
      </c>
      <c r="J11" s="102">
        <v>7086604</v>
      </c>
      <c r="K11" s="103">
        <v>4213715</v>
      </c>
      <c r="L11" s="103">
        <v>420416</v>
      </c>
      <c r="M11" s="103">
        <v>361276</v>
      </c>
      <c r="N11" s="104">
        <v>12082011</v>
      </c>
      <c r="O11" s="105">
        <f t="shared" si="16"/>
        <v>8.4821825624320224E-2</v>
      </c>
      <c r="P11" s="105">
        <f t="shared" si="2"/>
        <v>5.2052600628104552E-2</v>
      </c>
      <c r="Q11" s="105">
        <f t="shared" si="3"/>
        <v>0.11061925560282582</v>
      </c>
      <c r="R11" s="102">
        <v>9052947</v>
      </c>
      <c r="S11" s="103">
        <v>626083</v>
      </c>
      <c r="T11" s="103">
        <v>1333504</v>
      </c>
      <c r="U11" s="103">
        <v>13277</v>
      </c>
      <c r="V11" s="104">
        <v>11025811</v>
      </c>
      <c r="W11" s="105">
        <f t="shared" si="17"/>
        <v>-6.4008136446142255E-2</v>
      </c>
      <c r="X11" s="105">
        <f t="shared" si="4"/>
        <v>0.28133692958577439</v>
      </c>
      <c r="Y11" s="105">
        <f t="shared" si="5"/>
        <v>-0.13798886142873862</v>
      </c>
      <c r="Z11" s="102">
        <v>18798636</v>
      </c>
      <c r="AA11" s="103">
        <v>46030</v>
      </c>
      <c r="AB11" s="103">
        <v>3952843</v>
      </c>
      <c r="AC11" s="103">
        <v>11234</v>
      </c>
      <c r="AD11" s="104">
        <v>22808743</v>
      </c>
      <c r="AE11" s="105">
        <f t="shared" si="18"/>
        <v>-1.4439043796001971E-2</v>
      </c>
      <c r="AF11" s="105">
        <f t="shared" si="6"/>
        <v>1.7305954628874468E-2</v>
      </c>
      <c r="AG11" s="102">
        <v>1642432.25</v>
      </c>
      <c r="AH11" s="103">
        <v>6468</v>
      </c>
      <c r="AI11" s="103">
        <v>363676</v>
      </c>
      <c r="AJ11" s="103">
        <v>937</v>
      </c>
      <c r="AK11" s="104">
        <v>2013513.25</v>
      </c>
      <c r="AL11" s="105">
        <f t="shared" si="19"/>
        <v>-1.8431391649778608E-2</v>
      </c>
      <c r="AM11" s="105">
        <f t="shared" si="7"/>
        <v>1.6138586197261804E-2</v>
      </c>
      <c r="AN11" s="105">
        <f t="shared" si="8"/>
        <v>6.8914229053049086E-2</v>
      </c>
      <c r="AO11" s="105">
        <f t="shared" si="20"/>
        <v>-1.2479290892701075E-2</v>
      </c>
      <c r="AP11" s="107">
        <f t="shared" si="9"/>
        <v>11.445608182620623</v>
      </c>
      <c r="AQ11" s="107">
        <f t="shared" si="10"/>
        <v>10.869133514446926</v>
      </c>
      <c r="AR11" s="102">
        <v>945165</v>
      </c>
      <c r="AS11" s="103">
        <v>446141</v>
      </c>
      <c r="AT11" s="103">
        <v>2910813</v>
      </c>
      <c r="AU11" s="103">
        <v>1569189</v>
      </c>
      <c r="AV11" s="104">
        <v>5871308</v>
      </c>
      <c r="AW11" s="105">
        <f t="shared" si="21"/>
        <v>9.9285995912998276E-2</v>
      </c>
      <c r="AX11" s="105">
        <f t="shared" si="11"/>
        <v>2.7131143390297483E-3</v>
      </c>
      <c r="AY11" s="105">
        <f t="shared" si="12"/>
        <v>0.18282372217199608</v>
      </c>
      <c r="AZ11" s="102">
        <v>4266049</v>
      </c>
      <c r="BA11" s="103">
        <v>497872</v>
      </c>
      <c r="BB11" s="103">
        <v>226130</v>
      </c>
      <c r="BC11" s="103">
        <v>3064</v>
      </c>
      <c r="BD11" s="104">
        <v>4993115</v>
      </c>
      <c r="BE11" s="105">
        <f t="shared" si="22"/>
        <v>-6.461420007904433E-3</v>
      </c>
      <c r="BF11" s="105">
        <f t="shared" si="13"/>
        <v>-3.1923865626083646E-2</v>
      </c>
      <c r="BG11" s="105">
        <f t="shared" si="14"/>
        <v>0.24731182795698925</v>
      </c>
    </row>
    <row r="12" spans="1:59" x14ac:dyDescent="0.2">
      <c r="A12" s="85" t="str">
        <f t="shared" si="0"/>
        <v>2006</v>
      </c>
      <c r="B12" s="101" t="str">
        <f t="shared" si="1"/>
        <v>k1</v>
      </c>
      <c r="C12" s="1" t="s">
        <v>174</v>
      </c>
      <c r="D12" s="102">
        <v>39977707</v>
      </c>
      <c r="E12" s="103">
        <v>5480269</v>
      </c>
      <c r="F12" s="103">
        <v>9238987</v>
      </c>
      <c r="G12" s="103">
        <v>1878994</v>
      </c>
      <c r="H12" s="104">
        <v>56575957</v>
      </c>
      <c r="I12" s="105">
        <f t="shared" si="15"/>
        <v>-3.6109093416972597E-3</v>
      </c>
      <c r="J12" s="102">
        <v>6759758</v>
      </c>
      <c r="K12" s="103">
        <v>3760024</v>
      </c>
      <c r="L12" s="103">
        <v>431470</v>
      </c>
      <c r="M12" s="103">
        <v>353334</v>
      </c>
      <c r="N12" s="104">
        <v>11304586</v>
      </c>
      <c r="O12" s="105">
        <f t="shared" si="16"/>
        <v>-4.6121668432439575E-2</v>
      </c>
      <c r="P12" s="105">
        <f t="shared" si="2"/>
        <v>2.6293005023595675E-2</v>
      </c>
      <c r="Q12" s="105">
        <f t="shared" si="3"/>
        <v>-0.10767007260813795</v>
      </c>
      <c r="R12" s="102">
        <v>8602382</v>
      </c>
      <c r="S12" s="103">
        <v>668018</v>
      </c>
      <c r="T12" s="103">
        <v>1494666</v>
      </c>
      <c r="U12" s="103">
        <v>12988</v>
      </c>
      <c r="V12" s="104">
        <v>10778054</v>
      </c>
      <c r="W12" s="105">
        <f t="shared" si="17"/>
        <v>-4.9769980979674354E-2</v>
      </c>
      <c r="X12" s="105">
        <f t="shared" si="4"/>
        <v>0.12085603042810521</v>
      </c>
      <c r="Y12" s="105">
        <f t="shared" si="5"/>
        <v>6.6979937164880696E-2</v>
      </c>
      <c r="Z12" s="102">
        <v>19250711</v>
      </c>
      <c r="AA12" s="103">
        <v>49218</v>
      </c>
      <c r="AB12" s="103">
        <v>4083516</v>
      </c>
      <c r="AC12" s="103">
        <v>5773</v>
      </c>
      <c r="AD12" s="104">
        <v>23389218</v>
      </c>
      <c r="AE12" s="105">
        <f t="shared" si="18"/>
        <v>2.4048287333187365E-2</v>
      </c>
      <c r="AF12" s="105">
        <f t="shared" si="6"/>
        <v>3.3057978776288355E-2</v>
      </c>
      <c r="AG12" s="102">
        <v>1665922.25</v>
      </c>
      <c r="AH12" s="103">
        <v>6957</v>
      </c>
      <c r="AI12" s="103">
        <v>353955</v>
      </c>
      <c r="AJ12" s="103">
        <v>1267</v>
      </c>
      <c r="AK12" s="104">
        <v>2028101.25</v>
      </c>
      <c r="AL12" s="105">
        <f t="shared" si="19"/>
        <v>1.4301959791644375E-2</v>
      </c>
      <c r="AM12" s="105">
        <f t="shared" si="7"/>
        <v>-2.6729836447827188E-2</v>
      </c>
      <c r="AN12" s="105">
        <f t="shared" si="8"/>
        <v>7.5602968460111317E-2</v>
      </c>
      <c r="AO12" s="105">
        <f t="shared" si="20"/>
        <v>7.245047928043185E-3</v>
      </c>
      <c r="AP12" s="107">
        <f t="shared" si="9"/>
        <v>11.555587903337026</v>
      </c>
      <c r="AQ12" s="107">
        <f t="shared" si="10"/>
        <v>11.536822477433573</v>
      </c>
      <c r="AR12" s="102">
        <v>931625</v>
      </c>
      <c r="AS12" s="103">
        <v>463660</v>
      </c>
      <c r="AT12" s="103">
        <v>2981365</v>
      </c>
      <c r="AU12" s="103">
        <v>1499924</v>
      </c>
      <c r="AV12" s="104">
        <v>5876574</v>
      </c>
      <c r="AW12" s="105">
        <f t="shared" si="21"/>
        <v>-1.4325541043098295E-2</v>
      </c>
      <c r="AX12" s="105">
        <f t="shared" si="11"/>
        <v>2.4237901919498091E-2</v>
      </c>
      <c r="AY12" s="105">
        <f t="shared" si="12"/>
        <v>3.9267854781335945E-2</v>
      </c>
      <c r="AZ12" s="102">
        <v>4433231</v>
      </c>
      <c r="BA12" s="103">
        <v>539349</v>
      </c>
      <c r="BB12" s="103">
        <v>247970</v>
      </c>
      <c r="BC12" s="103">
        <v>6975</v>
      </c>
      <c r="BD12" s="104">
        <v>5227525</v>
      </c>
      <c r="BE12" s="105">
        <f t="shared" si="22"/>
        <v>3.9188954463486005E-2</v>
      </c>
      <c r="BF12" s="105">
        <f t="shared" si="13"/>
        <v>9.6581612346880119E-2</v>
      </c>
      <c r="BG12" s="105">
        <f t="shared" si="14"/>
        <v>8.3308561236623072E-2</v>
      </c>
    </row>
    <row r="13" spans="1:59" x14ac:dyDescent="0.2">
      <c r="A13" s="85" t="str">
        <f t="shared" si="0"/>
        <v>2006</v>
      </c>
      <c r="B13" s="101" t="str">
        <f t="shared" si="1"/>
        <v>k2</v>
      </c>
      <c r="C13" s="1" t="s">
        <v>175</v>
      </c>
      <c r="D13" s="102">
        <v>43415562</v>
      </c>
      <c r="E13" s="103">
        <v>5884300</v>
      </c>
      <c r="F13" s="103">
        <v>10278291</v>
      </c>
      <c r="G13" s="103">
        <v>1860037</v>
      </c>
      <c r="H13" s="104">
        <v>61438190</v>
      </c>
      <c r="I13" s="105">
        <f t="shared" si="15"/>
        <v>8.5941683673154662E-2</v>
      </c>
      <c r="J13" s="102">
        <v>6507924</v>
      </c>
      <c r="K13" s="103">
        <v>4124352</v>
      </c>
      <c r="L13" s="103">
        <v>619053</v>
      </c>
      <c r="M13" s="103">
        <v>349769</v>
      </c>
      <c r="N13" s="104">
        <v>11601098</v>
      </c>
      <c r="O13" s="105">
        <f t="shared" si="16"/>
        <v>-3.7254883976615728E-2</v>
      </c>
      <c r="P13" s="105">
        <f t="shared" si="2"/>
        <v>0.43475328528055251</v>
      </c>
      <c r="Q13" s="105">
        <f t="shared" si="3"/>
        <v>9.6895126201322124E-2</v>
      </c>
      <c r="R13" s="102">
        <v>10078384</v>
      </c>
      <c r="S13" s="103">
        <v>653679</v>
      </c>
      <c r="T13" s="103">
        <v>1754798</v>
      </c>
      <c r="U13" s="103">
        <v>12857</v>
      </c>
      <c r="V13" s="104">
        <v>12499718</v>
      </c>
      <c r="W13" s="105">
        <f t="shared" si="17"/>
        <v>0.17158061569458319</v>
      </c>
      <c r="X13" s="105">
        <f t="shared" si="4"/>
        <v>0.17404022035692254</v>
      </c>
      <c r="Y13" s="105">
        <f t="shared" si="5"/>
        <v>-2.1464990464328804E-2</v>
      </c>
      <c r="Z13" s="102">
        <v>21197335</v>
      </c>
      <c r="AA13" s="103">
        <v>67885</v>
      </c>
      <c r="AB13" s="103">
        <v>4453952</v>
      </c>
      <c r="AC13" s="103">
        <v>5714</v>
      </c>
      <c r="AD13" s="104">
        <v>25724886</v>
      </c>
      <c r="AE13" s="105">
        <f t="shared" si="18"/>
        <v>0.10111958981670859</v>
      </c>
      <c r="AF13" s="105">
        <f t="shared" si="6"/>
        <v>9.0714962302094568E-2</v>
      </c>
      <c r="AG13" s="102">
        <v>1839994.75</v>
      </c>
      <c r="AH13" s="103">
        <v>8557</v>
      </c>
      <c r="AI13" s="103">
        <v>394749</v>
      </c>
      <c r="AJ13" s="103">
        <v>2500</v>
      </c>
      <c r="AK13" s="104">
        <v>2245800.75</v>
      </c>
      <c r="AL13" s="105">
        <f t="shared" si="19"/>
        <v>0.10449017053466932</v>
      </c>
      <c r="AM13" s="105">
        <f t="shared" si="7"/>
        <v>0.1152519388057804</v>
      </c>
      <c r="AN13" s="105">
        <f t="shared" si="8"/>
        <v>0.22998418858703465</v>
      </c>
      <c r="AO13" s="105">
        <f t="shared" si="20"/>
        <v>0.10734153435386917</v>
      </c>
      <c r="AP13" s="107">
        <f t="shared" si="9"/>
        <v>11.520323631358186</v>
      </c>
      <c r="AQ13" s="107">
        <f t="shared" si="10"/>
        <v>11.282997550342117</v>
      </c>
      <c r="AR13" s="102">
        <v>984136</v>
      </c>
      <c r="AS13" s="103">
        <v>474347</v>
      </c>
      <c r="AT13" s="103">
        <v>3152105</v>
      </c>
      <c r="AU13" s="103">
        <v>1484791</v>
      </c>
      <c r="AV13" s="104">
        <v>6095379</v>
      </c>
      <c r="AW13" s="105">
        <f t="shared" si="21"/>
        <v>5.6364953709915469E-2</v>
      </c>
      <c r="AX13" s="105">
        <f t="shared" si="11"/>
        <v>5.7269069704648706E-2</v>
      </c>
      <c r="AY13" s="105">
        <f t="shared" si="12"/>
        <v>2.3049217098736145E-2</v>
      </c>
      <c r="AZ13" s="102">
        <v>4647783</v>
      </c>
      <c r="BA13" s="103">
        <v>564037</v>
      </c>
      <c r="BB13" s="103">
        <v>298385</v>
      </c>
      <c r="BC13" s="103">
        <v>6905</v>
      </c>
      <c r="BD13" s="104">
        <v>5517110</v>
      </c>
      <c r="BE13" s="105">
        <f t="shared" si="22"/>
        <v>4.8396305087643754E-2</v>
      </c>
      <c r="BF13" s="105">
        <f t="shared" si="13"/>
        <v>0.20331088438117514</v>
      </c>
      <c r="BG13" s="105">
        <f t="shared" si="14"/>
        <v>4.5773701258368889E-2</v>
      </c>
    </row>
    <row r="14" spans="1:59" x14ac:dyDescent="0.2">
      <c r="A14" s="85" t="str">
        <f t="shared" si="0"/>
        <v>2006</v>
      </c>
      <c r="B14" s="101" t="str">
        <f t="shared" si="1"/>
        <v>k3</v>
      </c>
      <c r="C14" s="1" t="s">
        <v>176</v>
      </c>
      <c r="D14" s="102">
        <v>40916355</v>
      </c>
      <c r="E14" s="103">
        <v>6133836</v>
      </c>
      <c r="F14" s="103">
        <v>9492066</v>
      </c>
      <c r="G14" s="103">
        <v>1890115</v>
      </c>
      <c r="H14" s="104">
        <v>58432372</v>
      </c>
      <c r="I14" s="105">
        <f t="shared" si="15"/>
        <v>-4.8924260301288172E-2</v>
      </c>
      <c r="J14" s="102">
        <v>6063462</v>
      </c>
      <c r="K14" s="103">
        <v>4362822</v>
      </c>
      <c r="L14" s="103">
        <v>470065</v>
      </c>
      <c r="M14" s="103">
        <v>355425</v>
      </c>
      <c r="N14" s="104">
        <v>11251774</v>
      </c>
      <c r="O14" s="105">
        <f t="shared" si="16"/>
        <v>-6.8295511748446974E-2</v>
      </c>
      <c r="P14" s="105">
        <f t="shared" si="2"/>
        <v>-0.24067083109200665</v>
      </c>
      <c r="Q14" s="105">
        <f t="shared" si="3"/>
        <v>5.7819992086029517E-2</v>
      </c>
      <c r="R14" s="102">
        <v>9727840</v>
      </c>
      <c r="S14" s="103">
        <v>645748</v>
      </c>
      <c r="T14" s="103">
        <v>1140009</v>
      </c>
      <c r="U14" s="103">
        <v>13065</v>
      </c>
      <c r="V14" s="104">
        <v>11526662</v>
      </c>
      <c r="W14" s="105">
        <f t="shared" si="17"/>
        <v>-3.478176660067725E-2</v>
      </c>
      <c r="X14" s="105">
        <f t="shared" si="4"/>
        <v>-0.35034744739850399</v>
      </c>
      <c r="Y14" s="105">
        <f t="shared" si="5"/>
        <v>-1.2132866437502198E-2</v>
      </c>
      <c r="Z14" s="102">
        <v>19862108</v>
      </c>
      <c r="AA14" s="103">
        <v>75591</v>
      </c>
      <c r="AB14" s="103">
        <v>4594415</v>
      </c>
      <c r="AC14" s="103">
        <v>5807</v>
      </c>
      <c r="AD14" s="104">
        <v>24537921</v>
      </c>
      <c r="AE14" s="105">
        <f t="shared" si="18"/>
        <v>-6.2990324019505287E-2</v>
      </c>
      <c r="AF14" s="105">
        <f t="shared" si="6"/>
        <v>3.1536711666403233E-2</v>
      </c>
      <c r="AG14" s="102">
        <v>1763146.75</v>
      </c>
      <c r="AH14" s="103">
        <v>9424</v>
      </c>
      <c r="AI14" s="103">
        <v>440861</v>
      </c>
      <c r="AJ14" s="103">
        <v>1009</v>
      </c>
      <c r="AK14" s="104">
        <v>2214440.75</v>
      </c>
      <c r="AL14" s="105">
        <f t="shared" si="19"/>
        <v>-4.1765336558704853E-2</v>
      </c>
      <c r="AM14" s="105">
        <f t="shared" si="7"/>
        <v>0.11681346881182726</v>
      </c>
      <c r="AN14" s="105">
        <f t="shared" si="8"/>
        <v>0.1013205562697207</v>
      </c>
      <c r="AO14" s="105">
        <f t="shared" si="20"/>
        <v>-1.396383895588244E-2</v>
      </c>
      <c r="AP14" s="107">
        <f t="shared" si="9"/>
        <v>11.265147384924141</v>
      </c>
      <c r="AQ14" s="107">
        <f t="shared" si="10"/>
        <v>10.421459371547948</v>
      </c>
      <c r="AR14" s="102">
        <v>935399</v>
      </c>
      <c r="AS14" s="103">
        <v>399155</v>
      </c>
      <c r="AT14" s="103">
        <v>3008536</v>
      </c>
      <c r="AU14" s="103">
        <v>1508801</v>
      </c>
      <c r="AV14" s="104">
        <v>5851891</v>
      </c>
      <c r="AW14" s="105">
        <f t="shared" si="21"/>
        <v>-4.9522626953998228E-2</v>
      </c>
      <c r="AX14" s="105">
        <f t="shared" si="11"/>
        <v>-4.5547023338372294E-2</v>
      </c>
      <c r="AY14" s="105">
        <f t="shared" si="12"/>
        <v>-0.15851686634468015</v>
      </c>
      <c r="AZ14" s="102">
        <v>4327546</v>
      </c>
      <c r="BA14" s="103">
        <v>650520</v>
      </c>
      <c r="BB14" s="103">
        <v>279039</v>
      </c>
      <c r="BC14" s="103">
        <v>7017</v>
      </c>
      <c r="BD14" s="104">
        <v>5264122</v>
      </c>
      <c r="BE14" s="105">
        <f t="shared" si="22"/>
        <v>-6.890102227233931E-2</v>
      </c>
      <c r="BF14" s="105">
        <f t="shared" si="13"/>
        <v>-6.4835698845451345E-2</v>
      </c>
      <c r="BG14" s="105">
        <f t="shared" si="14"/>
        <v>0.15332859369154861</v>
      </c>
    </row>
    <row r="15" spans="1:59" x14ac:dyDescent="0.2">
      <c r="A15" s="85" t="str">
        <f t="shared" si="0"/>
        <v>2006</v>
      </c>
      <c r="B15" s="101" t="str">
        <f t="shared" si="1"/>
        <v>k4</v>
      </c>
      <c r="C15" s="1" t="s">
        <v>177</v>
      </c>
      <c r="D15" s="102">
        <v>43078515</v>
      </c>
      <c r="E15" s="103">
        <v>6645831</v>
      </c>
      <c r="F15" s="103">
        <v>10463433</v>
      </c>
      <c r="G15" s="103">
        <v>2183229</v>
      </c>
      <c r="H15" s="104">
        <v>62371008</v>
      </c>
      <c r="I15" s="105">
        <f t="shared" si="15"/>
        <v>6.7405033634438116E-2</v>
      </c>
      <c r="J15" s="102">
        <v>6790961</v>
      </c>
      <c r="K15" s="103">
        <v>4667269</v>
      </c>
      <c r="L15" s="103">
        <v>435823</v>
      </c>
      <c r="M15" s="103">
        <v>410543</v>
      </c>
      <c r="N15" s="104">
        <v>12304596</v>
      </c>
      <c r="O15" s="105">
        <f t="shared" si="16"/>
        <v>0.1199807964492892</v>
      </c>
      <c r="P15" s="105">
        <f t="shared" si="2"/>
        <v>-7.2845244806569301E-2</v>
      </c>
      <c r="Q15" s="105">
        <f t="shared" si="3"/>
        <v>6.9782127256165852E-2</v>
      </c>
      <c r="R15" s="102">
        <v>9809394</v>
      </c>
      <c r="S15" s="103">
        <v>764279</v>
      </c>
      <c r="T15" s="103">
        <v>1857609</v>
      </c>
      <c r="U15" s="103">
        <v>15091</v>
      </c>
      <c r="V15" s="104">
        <v>12446373</v>
      </c>
      <c r="W15" s="105">
        <f t="shared" si="17"/>
        <v>8.3835671639336182E-3</v>
      </c>
      <c r="X15" s="105">
        <f t="shared" si="4"/>
        <v>0.62946871472067323</v>
      </c>
      <c r="Y15" s="105">
        <f t="shared" si="5"/>
        <v>0.18355612406077912</v>
      </c>
      <c r="Z15" s="102">
        <v>20500284</v>
      </c>
      <c r="AA15" s="103">
        <v>74659</v>
      </c>
      <c r="AB15" s="103">
        <v>4853807</v>
      </c>
      <c r="AC15" s="103">
        <v>6707</v>
      </c>
      <c r="AD15" s="104">
        <v>25435457</v>
      </c>
      <c r="AE15" s="105">
        <f t="shared" si="18"/>
        <v>3.2130325743873714E-2</v>
      </c>
      <c r="AF15" s="105">
        <f t="shared" si="6"/>
        <v>5.6458112730347607E-2</v>
      </c>
      <c r="AG15" s="102">
        <v>1749846.75</v>
      </c>
      <c r="AH15" s="103">
        <v>10022</v>
      </c>
      <c r="AI15" s="103">
        <v>463928</v>
      </c>
      <c r="AJ15" s="103">
        <v>1046</v>
      </c>
      <c r="AK15" s="104">
        <v>2224842.75</v>
      </c>
      <c r="AL15" s="105">
        <f t="shared" si="19"/>
        <v>-7.5433312626983547E-3</v>
      </c>
      <c r="AM15" s="105">
        <f t="shared" si="7"/>
        <v>5.2322614157296742E-2</v>
      </c>
      <c r="AN15" s="105">
        <f t="shared" si="8"/>
        <v>6.3455008488964348E-2</v>
      </c>
      <c r="AO15" s="105">
        <f t="shared" si="20"/>
        <v>4.6973485291941092E-3</v>
      </c>
      <c r="AP15" s="107">
        <f t="shared" si="9"/>
        <v>11.715473940789387</v>
      </c>
      <c r="AQ15" s="107">
        <f t="shared" si="10"/>
        <v>10.462414426376506</v>
      </c>
      <c r="AR15" s="102">
        <v>1017595</v>
      </c>
      <c r="AS15" s="103">
        <v>514471</v>
      </c>
      <c r="AT15" s="103">
        <v>3102192</v>
      </c>
      <c r="AU15" s="103">
        <v>1742782</v>
      </c>
      <c r="AV15" s="104">
        <v>6377040</v>
      </c>
      <c r="AW15" s="105">
        <f t="shared" si="21"/>
        <v>8.7872661826664339E-2</v>
      </c>
      <c r="AX15" s="105">
        <f t="shared" si="11"/>
        <v>3.1130091180560912E-2</v>
      </c>
      <c r="AY15" s="105">
        <f t="shared" si="12"/>
        <v>0.28890030188773785</v>
      </c>
      <c r="AZ15" s="102">
        <v>4960281</v>
      </c>
      <c r="BA15" s="103">
        <v>625153</v>
      </c>
      <c r="BB15" s="103">
        <v>214002</v>
      </c>
      <c r="BC15" s="103">
        <v>8105</v>
      </c>
      <c r="BD15" s="104">
        <v>5807541</v>
      </c>
      <c r="BE15" s="105">
        <f t="shared" si="22"/>
        <v>0.14621103969778715</v>
      </c>
      <c r="BF15" s="105">
        <f t="shared" si="13"/>
        <v>-0.23307494651285304</v>
      </c>
      <c r="BG15" s="105">
        <f t="shared" si="14"/>
        <v>-3.8994957879849967E-2</v>
      </c>
    </row>
    <row r="16" spans="1:59" x14ac:dyDescent="0.2">
      <c r="A16" s="85" t="str">
        <f t="shared" si="0"/>
        <v>2007</v>
      </c>
      <c r="B16" s="101" t="str">
        <f t="shared" si="1"/>
        <v>k1</v>
      </c>
      <c r="C16" s="1" t="s">
        <v>178</v>
      </c>
      <c r="D16" s="102">
        <v>44681176</v>
      </c>
      <c r="E16" s="103">
        <v>5882328</v>
      </c>
      <c r="F16" s="103">
        <v>9945691</v>
      </c>
      <c r="G16" s="103">
        <v>2349172</v>
      </c>
      <c r="H16" s="104">
        <v>62858367</v>
      </c>
      <c r="I16" s="105">
        <f t="shared" si="15"/>
        <v>7.8138708292160349E-3</v>
      </c>
      <c r="J16" s="102">
        <v>6210561</v>
      </c>
      <c r="K16" s="103">
        <v>4087186</v>
      </c>
      <c r="L16" s="103">
        <v>481930</v>
      </c>
      <c r="M16" s="103">
        <v>413989</v>
      </c>
      <c r="N16" s="104">
        <v>11193666</v>
      </c>
      <c r="O16" s="105">
        <f t="shared" si="16"/>
        <v>-8.5466548843381659E-2</v>
      </c>
      <c r="P16" s="105">
        <f t="shared" si="2"/>
        <v>0.10579294805460014</v>
      </c>
      <c r="Q16" s="105">
        <f t="shared" si="3"/>
        <v>-0.12428745804023723</v>
      </c>
      <c r="R16" s="102">
        <v>9696171</v>
      </c>
      <c r="S16" s="103">
        <v>619148</v>
      </c>
      <c r="T16" s="103">
        <v>1257974</v>
      </c>
      <c r="U16" s="103">
        <v>16477</v>
      </c>
      <c r="V16" s="104">
        <v>11589770</v>
      </c>
      <c r="W16" s="105">
        <f t="shared" si="17"/>
        <v>-1.1542303224847528E-2</v>
      </c>
      <c r="X16" s="105">
        <f t="shared" si="4"/>
        <v>-0.32279936197552878</v>
      </c>
      <c r="Y16" s="105">
        <f t="shared" si="5"/>
        <v>-0.18989269625359326</v>
      </c>
      <c r="Z16" s="102">
        <v>22696855</v>
      </c>
      <c r="AA16" s="103">
        <v>93181</v>
      </c>
      <c r="AB16" s="103">
        <v>4922665</v>
      </c>
      <c r="AC16" s="103">
        <v>4119</v>
      </c>
      <c r="AD16" s="104">
        <v>27716820</v>
      </c>
      <c r="AE16" s="105">
        <f t="shared" si="18"/>
        <v>0.10714832048180406</v>
      </c>
      <c r="AF16" s="105">
        <f t="shared" si="6"/>
        <v>1.4186390188155401E-2</v>
      </c>
      <c r="AG16" s="102">
        <v>1956138.5</v>
      </c>
      <c r="AH16" s="103">
        <v>12237</v>
      </c>
      <c r="AI16" s="103">
        <v>472874</v>
      </c>
      <c r="AJ16" s="103">
        <v>1712</v>
      </c>
      <c r="AK16" s="104">
        <v>2442961.5</v>
      </c>
      <c r="AL16" s="105">
        <f t="shared" si="19"/>
        <v>0.11789132391165112</v>
      </c>
      <c r="AM16" s="105">
        <f t="shared" si="7"/>
        <v>1.9283164628994154E-2</v>
      </c>
      <c r="AN16" s="105">
        <f t="shared" si="8"/>
        <v>0.22101376970664538</v>
      </c>
      <c r="AO16" s="105">
        <f t="shared" si="20"/>
        <v>9.8037827617255199E-2</v>
      </c>
      <c r="AP16" s="107">
        <f t="shared" si="9"/>
        <v>11.602887525602098</v>
      </c>
      <c r="AQ16" s="107">
        <f t="shared" si="10"/>
        <v>10.410098673219505</v>
      </c>
      <c r="AR16" s="102">
        <v>1086670</v>
      </c>
      <c r="AS16" s="103">
        <v>520746</v>
      </c>
      <c r="AT16" s="103">
        <v>3057556</v>
      </c>
      <c r="AU16" s="103">
        <v>1900758</v>
      </c>
      <c r="AV16" s="104">
        <v>6565730</v>
      </c>
      <c r="AW16" s="105">
        <f t="shared" si="21"/>
        <v>6.7880640136793124E-2</v>
      </c>
      <c r="AX16" s="105">
        <f t="shared" si="11"/>
        <v>-1.4388535590318071E-2</v>
      </c>
      <c r="AY16" s="105">
        <f t="shared" si="12"/>
        <v>1.2196994582785035E-2</v>
      </c>
      <c r="AZ16" s="102">
        <v>4990919</v>
      </c>
      <c r="BA16" s="103">
        <v>562067</v>
      </c>
      <c r="BB16" s="103">
        <v>225566</v>
      </c>
      <c r="BC16" s="103">
        <v>13829</v>
      </c>
      <c r="BD16" s="104">
        <v>5792381</v>
      </c>
      <c r="BE16" s="105">
        <f t="shared" si="22"/>
        <v>6.1766662009672436E-3</v>
      </c>
      <c r="BF16" s="105">
        <f t="shared" si="13"/>
        <v>5.4036878160017197E-2</v>
      </c>
      <c r="BG16" s="105">
        <f t="shared" si="14"/>
        <v>-0.10091289652293119</v>
      </c>
    </row>
    <row r="17" spans="1:59" x14ac:dyDescent="0.2">
      <c r="A17" s="85" t="str">
        <f t="shared" si="0"/>
        <v>2007</v>
      </c>
      <c r="B17" s="101" t="str">
        <f t="shared" si="1"/>
        <v>k2</v>
      </c>
      <c r="C17" s="1" t="s">
        <v>179</v>
      </c>
      <c r="D17" s="102">
        <v>44321558</v>
      </c>
      <c r="E17" s="103">
        <v>6120220</v>
      </c>
      <c r="F17" s="103">
        <v>10729037</v>
      </c>
      <c r="G17" s="103">
        <v>2290771</v>
      </c>
      <c r="H17" s="104">
        <v>63461586</v>
      </c>
      <c r="I17" s="105">
        <f t="shared" si="15"/>
        <v>9.59647901766204E-3</v>
      </c>
      <c r="J17" s="102">
        <v>5651394</v>
      </c>
      <c r="K17" s="103">
        <v>3831108</v>
      </c>
      <c r="L17" s="103">
        <v>630582</v>
      </c>
      <c r="M17" s="103">
        <v>403697</v>
      </c>
      <c r="N17" s="104">
        <v>10516781</v>
      </c>
      <c r="O17" s="105">
        <f t="shared" si="16"/>
        <v>-9.0034861584967929E-2</v>
      </c>
      <c r="P17" s="105">
        <f t="shared" si="2"/>
        <v>0.30845143485568444</v>
      </c>
      <c r="Q17" s="105">
        <f t="shared" si="3"/>
        <v>-6.2653865030854974E-2</v>
      </c>
      <c r="R17" s="102">
        <v>8868212</v>
      </c>
      <c r="S17" s="103">
        <v>716611</v>
      </c>
      <c r="T17" s="103">
        <v>1407161</v>
      </c>
      <c r="U17" s="103">
        <v>16068</v>
      </c>
      <c r="V17" s="104">
        <v>11008052</v>
      </c>
      <c r="W17" s="105">
        <f t="shared" si="17"/>
        <v>-8.5390305100848565E-2</v>
      </c>
      <c r="X17" s="105">
        <f t="shared" si="4"/>
        <v>0.11859307108096034</v>
      </c>
      <c r="Y17" s="105">
        <f t="shared" si="5"/>
        <v>0.15741470536931396</v>
      </c>
      <c r="Z17" s="102">
        <v>23885540</v>
      </c>
      <c r="AA17" s="103">
        <v>104095</v>
      </c>
      <c r="AB17" s="103">
        <v>5150888</v>
      </c>
      <c r="AC17" s="103">
        <v>4017</v>
      </c>
      <c r="AD17" s="104">
        <v>29144540</v>
      </c>
      <c r="AE17" s="105">
        <f t="shared" si="18"/>
        <v>5.2372233950474634E-2</v>
      </c>
      <c r="AF17" s="105">
        <f t="shared" si="6"/>
        <v>4.6361676043362693E-2</v>
      </c>
      <c r="AG17" s="102">
        <v>2060981.75</v>
      </c>
      <c r="AH17" s="103">
        <v>15728</v>
      </c>
      <c r="AI17" s="103">
        <v>478887</v>
      </c>
      <c r="AJ17" s="103">
        <v>1569</v>
      </c>
      <c r="AK17" s="104">
        <v>2557165.75</v>
      </c>
      <c r="AL17" s="105">
        <f t="shared" si="19"/>
        <v>5.3597048470749899E-2</v>
      </c>
      <c r="AM17" s="105">
        <f t="shared" si="7"/>
        <v>1.2715860884717704E-2</v>
      </c>
      <c r="AN17" s="105">
        <f t="shared" si="8"/>
        <v>0.285282340442919</v>
      </c>
      <c r="AO17" s="105">
        <f t="shared" si="20"/>
        <v>4.674828072403106E-2</v>
      </c>
      <c r="AP17" s="107">
        <f t="shared" si="9"/>
        <v>11.589399081287352</v>
      </c>
      <c r="AQ17" s="107">
        <f t="shared" si="10"/>
        <v>10.755957042057938</v>
      </c>
      <c r="AR17" s="102">
        <v>1145694</v>
      </c>
      <c r="AS17" s="103">
        <v>505874</v>
      </c>
      <c r="AT17" s="103">
        <v>3310370</v>
      </c>
      <c r="AU17" s="103">
        <v>1853505</v>
      </c>
      <c r="AV17" s="104">
        <v>6815443</v>
      </c>
      <c r="AW17" s="105">
        <f t="shared" si="21"/>
        <v>5.4316397802460725E-2</v>
      </c>
      <c r="AX17" s="105">
        <f t="shared" si="11"/>
        <v>8.2684994158733316E-2</v>
      </c>
      <c r="AY17" s="105">
        <f t="shared" si="12"/>
        <v>-2.8559028777945486E-2</v>
      </c>
      <c r="AZ17" s="102">
        <v>4770718</v>
      </c>
      <c r="BA17" s="103">
        <v>962532</v>
      </c>
      <c r="BB17" s="103">
        <v>230036</v>
      </c>
      <c r="BC17" s="103">
        <v>13485</v>
      </c>
      <c r="BD17" s="104">
        <v>5976771</v>
      </c>
      <c r="BE17" s="105">
        <f t="shared" si="22"/>
        <v>-4.4120331345790222E-2</v>
      </c>
      <c r="BF17" s="105">
        <f t="shared" si="13"/>
        <v>1.981681636416836E-2</v>
      </c>
      <c r="BG17" s="105">
        <f t="shared" si="14"/>
        <v>0.71248623384756626</v>
      </c>
    </row>
    <row r="18" spans="1:59" x14ac:dyDescent="0.2">
      <c r="A18" s="85" t="str">
        <f t="shared" si="0"/>
        <v>2007</v>
      </c>
      <c r="B18" s="101" t="str">
        <f t="shared" si="1"/>
        <v>k3</v>
      </c>
      <c r="C18" s="1" t="s">
        <v>180</v>
      </c>
      <c r="D18" s="102">
        <v>45758628</v>
      </c>
      <c r="E18" s="103">
        <v>6361045</v>
      </c>
      <c r="F18" s="103">
        <v>10846513</v>
      </c>
      <c r="G18" s="103">
        <v>1781561</v>
      </c>
      <c r="H18" s="104">
        <v>64747747</v>
      </c>
      <c r="I18" s="105">
        <f t="shared" si="15"/>
        <v>2.0266764212290567E-2</v>
      </c>
      <c r="J18" s="102">
        <v>5900131</v>
      </c>
      <c r="K18" s="103">
        <v>4324455</v>
      </c>
      <c r="L18" s="103">
        <v>487061</v>
      </c>
      <c r="M18" s="103">
        <v>313960</v>
      </c>
      <c r="N18" s="104">
        <v>11025607</v>
      </c>
      <c r="O18" s="105">
        <f t="shared" si="16"/>
        <v>4.4013388555106933E-2</v>
      </c>
      <c r="P18" s="105">
        <f t="shared" si="2"/>
        <v>-0.22760085127707419</v>
      </c>
      <c r="Q18" s="105">
        <f t="shared" si="3"/>
        <v>0.12877397348234507</v>
      </c>
      <c r="R18" s="102">
        <v>9623383</v>
      </c>
      <c r="S18" s="103">
        <v>806889</v>
      </c>
      <c r="T18" s="103">
        <v>1562971</v>
      </c>
      <c r="U18" s="103">
        <v>12496</v>
      </c>
      <c r="V18" s="104">
        <v>12005739</v>
      </c>
      <c r="W18" s="105">
        <f t="shared" si="17"/>
        <v>8.5154820385439589E-2</v>
      </c>
      <c r="X18" s="105">
        <f t="shared" si="4"/>
        <v>0.11072649114067261</v>
      </c>
      <c r="Y18" s="105">
        <f t="shared" si="5"/>
        <v>0.12597908767797314</v>
      </c>
      <c r="Z18" s="102">
        <v>23922394</v>
      </c>
      <c r="AA18" s="103">
        <v>110357</v>
      </c>
      <c r="AB18" s="103">
        <v>5216330</v>
      </c>
      <c r="AC18" s="103">
        <v>3124</v>
      </c>
      <c r="AD18" s="104">
        <v>29252205</v>
      </c>
      <c r="AE18" s="105">
        <f t="shared" si="18"/>
        <v>1.5429418803175477E-3</v>
      </c>
      <c r="AF18" s="105">
        <f t="shared" si="6"/>
        <v>1.2704993779713323E-2</v>
      </c>
      <c r="AG18" s="102">
        <v>2088244.5</v>
      </c>
      <c r="AH18" s="103">
        <v>16106</v>
      </c>
      <c r="AI18" s="103">
        <v>542432</v>
      </c>
      <c r="AJ18" s="103">
        <v>0</v>
      </c>
      <c r="AK18" s="104">
        <v>2646782.5</v>
      </c>
      <c r="AL18" s="105">
        <f t="shared" si="19"/>
        <v>1.3228040471488891E-2</v>
      </c>
      <c r="AM18" s="105">
        <f t="shared" si="7"/>
        <v>0.13269309878948479</v>
      </c>
      <c r="AN18" s="105">
        <f t="shared" si="8"/>
        <v>2.403357070193286E-2</v>
      </c>
      <c r="AO18" s="105">
        <f t="shared" si="20"/>
        <v>3.5045342680661194E-2</v>
      </c>
      <c r="AP18" s="107">
        <f t="shared" si="9"/>
        <v>11.455743807777298</v>
      </c>
      <c r="AQ18" s="107">
        <f t="shared" si="10"/>
        <v>9.6165602324346651</v>
      </c>
      <c r="AR18" s="102">
        <v>1095103</v>
      </c>
      <c r="AS18" s="103">
        <v>414925</v>
      </c>
      <c r="AT18" s="103">
        <v>3343919</v>
      </c>
      <c r="AU18" s="103">
        <v>1441493</v>
      </c>
      <c r="AV18" s="104">
        <v>6295440</v>
      </c>
      <c r="AW18" s="105">
        <f t="shared" si="21"/>
        <v>-4.4157515008370472E-2</v>
      </c>
      <c r="AX18" s="105">
        <f t="shared" si="11"/>
        <v>1.0134516685446038E-2</v>
      </c>
      <c r="AY18" s="105">
        <f t="shared" si="12"/>
        <v>-0.17978587553422393</v>
      </c>
      <c r="AZ18" s="102">
        <v>5217617</v>
      </c>
      <c r="BA18" s="103">
        <v>704419</v>
      </c>
      <c r="BB18" s="103">
        <v>236232</v>
      </c>
      <c r="BC18" s="103">
        <v>10488</v>
      </c>
      <c r="BD18" s="104">
        <v>6168756</v>
      </c>
      <c r="BE18" s="105">
        <f t="shared" si="22"/>
        <v>9.3675417410964135E-2</v>
      </c>
      <c r="BF18" s="105">
        <f t="shared" si="13"/>
        <v>2.6934914535116244E-2</v>
      </c>
      <c r="BG18" s="105">
        <f t="shared" si="14"/>
        <v>-0.26816043518553151</v>
      </c>
    </row>
    <row r="19" spans="1:59" x14ac:dyDescent="0.2">
      <c r="A19" s="85" t="str">
        <f t="shared" si="0"/>
        <v>2007</v>
      </c>
      <c r="B19" s="101" t="str">
        <f t="shared" si="1"/>
        <v>k4</v>
      </c>
      <c r="C19" s="1" t="s">
        <v>181</v>
      </c>
      <c r="D19" s="102">
        <v>48187926</v>
      </c>
      <c r="E19" s="103">
        <v>6739651</v>
      </c>
      <c r="F19" s="103">
        <v>10555995</v>
      </c>
      <c r="G19" s="103">
        <v>1561945</v>
      </c>
      <c r="H19" s="104">
        <v>67045517</v>
      </c>
      <c r="I19" s="105">
        <f t="shared" si="15"/>
        <v>3.5488030185822528E-2</v>
      </c>
      <c r="J19" s="102">
        <v>6760913</v>
      </c>
      <c r="K19" s="103">
        <v>4815555</v>
      </c>
      <c r="L19" s="103">
        <v>411889</v>
      </c>
      <c r="M19" s="103">
        <v>275258</v>
      </c>
      <c r="N19" s="104">
        <v>12263615</v>
      </c>
      <c r="O19" s="105">
        <f t="shared" si="16"/>
        <v>0.14589201494000725</v>
      </c>
      <c r="P19" s="105">
        <f t="shared" si="2"/>
        <v>-0.15433795766854666</v>
      </c>
      <c r="Q19" s="105">
        <f t="shared" si="3"/>
        <v>0.11356344325469915</v>
      </c>
      <c r="R19" s="102">
        <v>11456583</v>
      </c>
      <c r="S19" s="103">
        <v>750678</v>
      </c>
      <c r="T19" s="103">
        <v>1630128</v>
      </c>
      <c r="U19" s="103">
        <v>10956</v>
      </c>
      <c r="V19" s="104">
        <v>13848345</v>
      </c>
      <c r="W19" s="105">
        <f t="shared" si="17"/>
        <v>0.1904943407115772</v>
      </c>
      <c r="X19" s="105">
        <f t="shared" si="4"/>
        <v>4.2967527868399351E-2</v>
      </c>
      <c r="Y19" s="105">
        <f t="shared" si="5"/>
        <v>-6.9663857110457569E-2</v>
      </c>
      <c r="Z19" s="102">
        <v>24035180</v>
      </c>
      <c r="AA19" s="103">
        <v>108457</v>
      </c>
      <c r="AB19" s="103">
        <v>5033119</v>
      </c>
      <c r="AC19" s="103">
        <v>2739</v>
      </c>
      <c r="AD19" s="104">
        <v>29179495</v>
      </c>
      <c r="AE19" s="105">
        <f t="shared" si="18"/>
        <v>4.7146619188698259E-3</v>
      </c>
      <c r="AF19" s="105">
        <f t="shared" si="6"/>
        <v>-3.5122586186073348E-2</v>
      </c>
      <c r="AG19" s="102">
        <v>2070586.25</v>
      </c>
      <c r="AH19" s="103">
        <v>16764</v>
      </c>
      <c r="AI19" s="103">
        <v>526530</v>
      </c>
      <c r="AJ19" s="103">
        <v>0</v>
      </c>
      <c r="AK19" s="104">
        <v>2613880.25</v>
      </c>
      <c r="AL19" s="105">
        <f t="shared" si="19"/>
        <v>-8.4560261023074648E-3</v>
      </c>
      <c r="AM19" s="105">
        <f t="shared" si="7"/>
        <v>-2.9316117043242287E-2</v>
      </c>
      <c r="AN19" s="105">
        <f t="shared" si="8"/>
        <v>4.0854339997516455E-2</v>
      </c>
      <c r="AO19" s="105">
        <f t="shared" si="20"/>
        <v>-1.2431036550982183E-2</v>
      </c>
      <c r="AP19" s="107">
        <f t="shared" si="9"/>
        <v>11.607910561561972</v>
      </c>
      <c r="AQ19" s="107">
        <f t="shared" si="10"/>
        <v>9.5590355725219833</v>
      </c>
      <c r="AR19" s="102">
        <v>1112984</v>
      </c>
      <c r="AS19" s="103">
        <v>474706</v>
      </c>
      <c r="AT19" s="103">
        <v>3287944</v>
      </c>
      <c r="AU19" s="103">
        <v>1263798</v>
      </c>
      <c r="AV19" s="104">
        <v>6139432</v>
      </c>
      <c r="AW19" s="105">
        <f t="shared" si="21"/>
        <v>1.6328144475907747E-2</v>
      </c>
      <c r="AX19" s="105">
        <f t="shared" si="11"/>
        <v>-1.6739340875182682E-2</v>
      </c>
      <c r="AY19" s="105">
        <f t="shared" si="12"/>
        <v>0.14407664035669096</v>
      </c>
      <c r="AZ19" s="102">
        <v>4822266</v>
      </c>
      <c r="BA19" s="103">
        <v>590255</v>
      </c>
      <c r="BB19" s="103">
        <v>192915</v>
      </c>
      <c r="BC19" s="103">
        <v>9195</v>
      </c>
      <c r="BD19" s="104">
        <v>5614631</v>
      </c>
      <c r="BE19" s="105">
        <f t="shared" si="22"/>
        <v>-7.5772330548601025E-2</v>
      </c>
      <c r="BF19" s="105">
        <f t="shared" si="13"/>
        <v>-0.18336635172203597</v>
      </c>
      <c r="BG19" s="105">
        <f t="shared" si="14"/>
        <v>-0.1620683144548912</v>
      </c>
    </row>
    <row r="20" spans="1:59" x14ac:dyDescent="0.2">
      <c r="A20" s="85" t="str">
        <f t="shared" si="0"/>
        <v>2008</v>
      </c>
      <c r="B20" s="101" t="str">
        <f t="shared" si="1"/>
        <v>k1</v>
      </c>
      <c r="C20" s="1" t="s">
        <v>182</v>
      </c>
      <c r="D20" s="102">
        <v>46361735</v>
      </c>
      <c r="E20" s="103">
        <v>6498123</v>
      </c>
      <c r="F20" s="103">
        <v>10361677</v>
      </c>
      <c r="G20" s="103">
        <v>2209857</v>
      </c>
      <c r="H20" s="104">
        <v>65431392</v>
      </c>
      <c r="I20" s="105">
        <f t="shared" si="15"/>
        <v>-2.4075062319230085E-2</v>
      </c>
      <c r="J20" s="102">
        <v>6724643</v>
      </c>
      <c r="K20" s="103">
        <v>4362527</v>
      </c>
      <c r="L20" s="103">
        <v>387872</v>
      </c>
      <c r="M20" s="103">
        <v>434256</v>
      </c>
      <c r="N20" s="104">
        <v>11909298</v>
      </c>
      <c r="O20" s="105">
        <f t="shared" si="16"/>
        <v>-5.3646600688398152E-3</v>
      </c>
      <c r="P20" s="105">
        <f t="shared" si="2"/>
        <v>-5.8309398891448913E-2</v>
      </c>
      <c r="Q20" s="105">
        <f t="shared" si="3"/>
        <v>-9.4075968398242782E-2</v>
      </c>
      <c r="R20" s="102">
        <v>9822656</v>
      </c>
      <c r="S20" s="103">
        <v>815212</v>
      </c>
      <c r="T20" s="103">
        <v>1482881</v>
      </c>
      <c r="U20" s="103">
        <v>11208</v>
      </c>
      <c r="V20" s="104">
        <v>12131957</v>
      </c>
      <c r="W20" s="105">
        <f t="shared" si="17"/>
        <v>-0.14261905142222597</v>
      </c>
      <c r="X20" s="105">
        <f t="shared" si="4"/>
        <v>-9.0328489541925544E-2</v>
      </c>
      <c r="Y20" s="105">
        <f t="shared" si="5"/>
        <v>8.5967618606113405E-2</v>
      </c>
      <c r="Z20" s="102">
        <v>24328345</v>
      </c>
      <c r="AA20" s="103">
        <v>112692</v>
      </c>
      <c r="AB20" s="103">
        <v>5171713</v>
      </c>
      <c r="AC20" s="103">
        <v>0</v>
      </c>
      <c r="AD20" s="104">
        <v>29612750</v>
      </c>
      <c r="AE20" s="105">
        <f t="shared" si="18"/>
        <v>1.2197329081787613E-2</v>
      </c>
      <c r="AF20" s="105">
        <f t="shared" si="6"/>
        <v>2.7536404364768646E-2</v>
      </c>
      <c r="AG20" s="102">
        <v>2077209.5</v>
      </c>
      <c r="AH20" s="103">
        <v>16134</v>
      </c>
      <c r="AI20" s="103">
        <v>547184</v>
      </c>
      <c r="AJ20" s="103">
        <v>0</v>
      </c>
      <c r="AK20" s="104">
        <v>2640527.5</v>
      </c>
      <c r="AL20" s="105">
        <f t="shared" si="19"/>
        <v>3.1987317601476395E-3</v>
      </c>
      <c r="AM20" s="105">
        <f t="shared" si="7"/>
        <v>3.9226634759652823E-2</v>
      </c>
      <c r="AN20" s="105">
        <f t="shared" si="8"/>
        <v>-3.758052970651396E-2</v>
      </c>
      <c r="AO20" s="105">
        <f t="shared" si="20"/>
        <v>1.0194518283689545E-2</v>
      </c>
      <c r="AP20" s="107">
        <f t="shared" si="9"/>
        <v>11.712032416566553</v>
      </c>
      <c r="AQ20" s="107">
        <f t="shared" si="10"/>
        <v>9.451506257492909</v>
      </c>
      <c r="AR20" s="102">
        <v>1156309</v>
      </c>
      <c r="AS20" s="103">
        <v>467691</v>
      </c>
      <c r="AT20" s="103">
        <v>3144906</v>
      </c>
      <c r="AU20" s="103">
        <v>1760744</v>
      </c>
      <c r="AV20" s="104">
        <v>6529650</v>
      </c>
      <c r="AW20" s="105">
        <f t="shared" si="21"/>
        <v>3.8926884842908793E-2</v>
      </c>
      <c r="AX20" s="105">
        <f t="shared" si="11"/>
        <v>-4.3503782302861609E-2</v>
      </c>
      <c r="AY20" s="105">
        <f t="shared" si="12"/>
        <v>-1.4777567589202581E-2</v>
      </c>
      <c r="AZ20" s="102">
        <v>4329782</v>
      </c>
      <c r="BA20" s="103">
        <v>740001</v>
      </c>
      <c r="BB20" s="103">
        <v>174305</v>
      </c>
      <c r="BC20" s="103">
        <v>3649</v>
      </c>
      <c r="BD20" s="104">
        <v>5247737</v>
      </c>
      <c r="BE20" s="105">
        <f t="shared" si="22"/>
        <v>-0.10212709128861826</v>
      </c>
      <c r="BF20" s="105">
        <f t="shared" si="13"/>
        <v>-9.646735608946945E-2</v>
      </c>
      <c r="BG20" s="105">
        <f t="shared" si="14"/>
        <v>0.25369713090105123</v>
      </c>
    </row>
    <row r="21" spans="1:59" x14ac:dyDescent="0.2">
      <c r="A21" s="85" t="str">
        <f t="shared" si="0"/>
        <v>2008</v>
      </c>
      <c r="B21" s="101" t="str">
        <f t="shared" si="1"/>
        <v>k2</v>
      </c>
      <c r="C21" s="1" t="s">
        <v>183</v>
      </c>
      <c r="D21" s="102">
        <v>49876747</v>
      </c>
      <c r="E21" s="103">
        <v>7162722</v>
      </c>
      <c r="F21" s="103">
        <v>10995596</v>
      </c>
      <c r="G21" s="103">
        <v>2231210</v>
      </c>
      <c r="H21" s="104">
        <v>70266275</v>
      </c>
      <c r="I21" s="105">
        <f t="shared" si="15"/>
        <v>7.3892406262730886E-2</v>
      </c>
      <c r="J21" s="102">
        <v>7272635</v>
      </c>
      <c r="K21" s="103">
        <v>4735365</v>
      </c>
      <c r="L21" s="103">
        <v>640231</v>
      </c>
      <c r="M21" s="103">
        <v>438452</v>
      </c>
      <c r="N21" s="104">
        <v>13086683</v>
      </c>
      <c r="O21" s="105">
        <f t="shared" si="16"/>
        <v>8.1490125200698385E-2</v>
      </c>
      <c r="P21" s="105">
        <f t="shared" si="2"/>
        <v>0.65062443280257409</v>
      </c>
      <c r="Q21" s="105">
        <f t="shared" si="3"/>
        <v>8.5463769049452298E-2</v>
      </c>
      <c r="R21" s="102">
        <v>9418951</v>
      </c>
      <c r="S21" s="103">
        <v>890687</v>
      </c>
      <c r="T21" s="103">
        <v>1463797</v>
      </c>
      <c r="U21" s="103">
        <v>11317</v>
      </c>
      <c r="V21" s="104">
        <v>11784752</v>
      </c>
      <c r="W21" s="105">
        <f t="shared" si="17"/>
        <v>-4.1099372715485506E-2</v>
      </c>
      <c r="X21" s="105">
        <f t="shared" si="4"/>
        <v>-1.2869542464971902E-2</v>
      </c>
      <c r="Y21" s="105">
        <f t="shared" si="5"/>
        <v>9.2583278950751455E-2</v>
      </c>
      <c r="Z21" s="102">
        <v>27868212</v>
      </c>
      <c r="AA21" s="103">
        <v>139210</v>
      </c>
      <c r="AB21" s="103">
        <v>5390172</v>
      </c>
      <c r="AC21" s="103">
        <v>0</v>
      </c>
      <c r="AD21" s="104">
        <v>33397594</v>
      </c>
      <c r="AE21" s="105">
        <f t="shared" si="18"/>
        <v>0.14550381458335945</v>
      </c>
      <c r="AF21" s="105">
        <f t="shared" si="6"/>
        <v>4.2241129776536324E-2</v>
      </c>
      <c r="AG21" s="102">
        <v>2357190.25</v>
      </c>
      <c r="AH21" s="103">
        <v>17742</v>
      </c>
      <c r="AI21" s="103">
        <v>548603</v>
      </c>
      <c r="AJ21" s="103">
        <v>0</v>
      </c>
      <c r="AK21" s="104">
        <v>2923535.25</v>
      </c>
      <c r="AL21" s="105">
        <f t="shared" si="19"/>
        <v>0.13478695817634187</v>
      </c>
      <c r="AM21" s="105">
        <f t="shared" si="7"/>
        <v>2.5932775812158252E-3</v>
      </c>
      <c r="AN21" s="105">
        <f t="shared" si="8"/>
        <v>9.9665303086649309E-2</v>
      </c>
      <c r="AO21" s="105">
        <f t="shared" si="20"/>
        <v>0.10717848990400593</v>
      </c>
      <c r="AP21" s="107">
        <f t="shared" si="9"/>
        <v>11.822640111463214</v>
      </c>
      <c r="AQ21" s="107">
        <f t="shared" si="10"/>
        <v>9.8252689103049011</v>
      </c>
      <c r="AR21" s="102">
        <v>1206113</v>
      </c>
      <c r="AS21" s="103">
        <v>464701</v>
      </c>
      <c r="AT21" s="103">
        <v>3269201</v>
      </c>
      <c r="AU21" s="103">
        <v>1777757</v>
      </c>
      <c r="AV21" s="104">
        <v>6717772</v>
      </c>
      <c r="AW21" s="105">
        <f t="shared" si="21"/>
        <v>4.3071531917506477E-2</v>
      </c>
      <c r="AX21" s="105">
        <f t="shared" si="11"/>
        <v>3.9522643920040852E-2</v>
      </c>
      <c r="AY21" s="105">
        <f t="shared" si="12"/>
        <v>-6.3931099807351434E-3</v>
      </c>
      <c r="AZ21" s="102">
        <v>4110836</v>
      </c>
      <c r="BA21" s="103">
        <v>932759</v>
      </c>
      <c r="BB21" s="103">
        <v>232195</v>
      </c>
      <c r="BC21" s="103">
        <v>3684</v>
      </c>
      <c r="BD21" s="104">
        <v>5279474</v>
      </c>
      <c r="BE21" s="105">
        <f t="shared" si="22"/>
        <v>-5.0567441963590774E-2</v>
      </c>
      <c r="BF21" s="105">
        <f t="shared" si="13"/>
        <v>0.33211898683342417</v>
      </c>
      <c r="BG21" s="105">
        <f t="shared" si="14"/>
        <v>0.26048343177914624</v>
      </c>
    </row>
    <row r="22" spans="1:59" x14ac:dyDescent="0.2">
      <c r="A22" s="85" t="str">
        <f t="shared" si="0"/>
        <v>2008</v>
      </c>
      <c r="B22" s="101" t="str">
        <f t="shared" si="1"/>
        <v>k3</v>
      </c>
      <c r="C22" s="1" t="s">
        <v>184</v>
      </c>
      <c r="D22" s="102">
        <v>48195209</v>
      </c>
      <c r="E22" s="103">
        <v>7157894</v>
      </c>
      <c r="F22" s="103">
        <v>10655752</v>
      </c>
      <c r="G22" s="103">
        <v>2041059</v>
      </c>
      <c r="H22" s="104">
        <v>68049914</v>
      </c>
      <c r="I22" s="105">
        <f t="shared" si="15"/>
        <v>-3.1542315285675811E-2</v>
      </c>
      <c r="J22" s="102">
        <v>6885315</v>
      </c>
      <c r="K22" s="103">
        <v>4720740</v>
      </c>
      <c r="L22" s="103">
        <v>517469</v>
      </c>
      <c r="M22" s="103">
        <v>401086</v>
      </c>
      <c r="N22" s="104">
        <v>12524610</v>
      </c>
      <c r="O22" s="105">
        <f t="shared" si="16"/>
        <v>-5.3257175700416701E-2</v>
      </c>
      <c r="P22" s="105">
        <f t="shared" si="2"/>
        <v>-0.19174641652778451</v>
      </c>
      <c r="Q22" s="105">
        <f t="shared" si="3"/>
        <v>-3.088463085738903E-3</v>
      </c>
      <c r="R22" s="102">
        <v>10002173</v>
      </c>
      <c r="S22" s="103">
        <v>1115058</v>
      </c>
      <c r="T22" s="103">
        <v>1548916</v>
      </c>
      <c r="U22" s="103">
        <v>10352</v>
      </c>
      <c r="V22" s="104">
        <v>12676499</v>
      </c>
      <c r="W22" s="105">
        <f t="shared" si="17"/>
        <v>6.1920058826083708E-2</v>
      </c>
      <c r="X22" s="105">
        <f t="shared" si="4"/>
        <v>5.8149456516169935E-2</v>
      </c>
      <c r="Y22" s="105">
        <f t="shared" si="5"/>
        <v>0.25190779701511307</v>
      </c>
      <c r="Z22" s="102">
        <v>26037056</v>
      </c>
      <c r="AA22" s="103">
        <v>92355</v>
      </c>
      <c r="AB22" s="103">
        <v>5491628</v>
      </c>
      <c r="AC22" s="103">
        <v>0</v>
      </c>
      <c r="AD22" s="104">
        <v>31621039</v>
      </c>
      <c r="AE22" s="105">
        <f t="shared" si="18"/>
        <v>-6.5707695922508413E-2</v>
      </c>
      <c r="AF22" s="105">
        <f t="shared" si="6"/>
        <v>1.8822404925111853E-2</v>
      </c>
      <c r="AG22" s="102">
        <v>2223288</v>
      </c>
      <c r="AH22" s="103">
        <v>13994</v>
      </c>
      <c r="AI22" s="103">
        <v>564039</v>
      </c>
      <c r="AJ22" s="103">
        <v>0</v>
      </c>
      <c r="AK22" s="104">
        <v>2801321</v>
      </c>
      <c r="AL22" s="105">
        <f t="shared" si="19"/>
        <v>-5.6805873009189649E-2</v>
      </c>
      <c r="AM22" s="105">
        <f t="shared" si="7"/>
        <v>2.8136922328168092E-2</v>
      </c>
      <c r="AN22" s="105">
        <f t="shared" si="8"/>
        <v>-0.21125014090857852</v>
      </c>
      <c r="AO22" s="105">
        <f t="shared" si="20"/>
        <v>-4.1803583521012787E-2</v>
      </c>
      <c r="AP22" s="107">
        <f t="shared" si="9"/>
        <v>11.711058576306803</v>
      </c>
      <c r="AQ22" s="107">
        <f t="shared" si="10"/>
        <v>9.736255826281516</v>
      </c>
      <c r="AR22" s="102">
        <v>1018644</v>
      </c>
      <c r="AS22" s="103">
        <v>370827</v>
      </c>
      <c r="AT22" s="103">
        <v>2875884</v>
      </c>
      <c r="AU22" s="103">
        <v>1626251</v>
      </c>
      <c r="AV22" s="104">
        <v>5891606</v>
      </c>
      <c r="AW22" s="105">
        <f t="shared" si="21"/>
        <v>-0.15543236827726756</v>
      </c>
      <c r="AX22" s="105">
        <f t="shared" si="11"/>
        <v>-0.1203098249388765</v>
      </c>
      <c r="AY22" s="105">
        <f t="shared" si="12"/>
        <v>-0.20200946415006638</v>
      </c>
      <c r="AZ22" s="102">
        <v>4252021</v>
      </c>
      <c r="BA22" s="103">
        <v>858914</v>
      </c>
      <c r="BB22" s="103">
        <v>221855</v>
      </c>
      <c r="BC22" s="103">
        <v>3370</v>
      </c>
      <c r="BD22" s="104">
        <v>5336160</v>
      </c>
      <c r="BE22" s="105">
        <f t="shared" si="22"/>
        <v>3.4344595600505588E-2</v>
      </c>
      <c r="BF22" s="105">
        <f t="shared" si="13"/>
        <v>-4.4531535993453775E-2</v>
      </c>
      <c r="BG22" s="105">
        <f t="shared" si="14"/>
        <v>-7.9168359672755775E-2</v>
      </c>
    </row>
    <row r="23" spans="1:59" x14ac:dyDescent="0.2">
      <c r="A23" s="85" t="str">
        <f t="shared" si="0"/>
        <v>2008</v>
      </c>
      <c r="B23" s="101" t="str">
        <f t="shared" si="1"/>
        <v>k4</v>
      </c>
      <c r="C23" s="1" t="s">
        <v>185</v>
      </c>
      <c r="D23" s="102">
        <v>44988975</v>
      </c>
      <c r="E23" s="103">
        <v>6208668</v>
      </c>
      <c r="F23" s="103">
        <v>10011393</v>
      </c>
      <c r="G23" s="103">
        <v>1995192</v>
      </c>
      <c r="H23" s="104">
        <v>63204228</v>
      </c>
      <c r="I23" s="105">
        <f t="shared" si="15"/>
        <v>-7.1207819601359079E-2</v>
      </c>
      <c r="J23" s="102">
        <v>6463223</v>
      </c>
      <c r="K23" s="103">
        <v>4151471</v>
      </c>
      <c r="L23" s="103">
        <v>407555</v>
      </c>
      <c r="M23" s="103">
        <v>392072</v>
      </c>
      <c r="N23" s="104">
        <v>11414321</v>
      </c>
      <c r="O23" s="105">
        <f t="shared" si="16"/>
        <v>-6.1303222873608544E-2</v>
      </c>
      <c r="P23" s="105">
        <f t="shared" si="2"/>
        <v>-0.21240692679174986</v>
      </c>
      <c r="Q23" s="105">
        <f t="shared" si="3"/>
        <v>-0.12058893309099844</v>
      </c>
      <c r="R23" s="102">
        <v>10078496</v>
      </c>
      <c r="S23" s="103">
        <v>997264</v>
      </c>
      <c r="T23" s="103">
        <v>1706789</v>
      </c>
      <c r="U23" s="103">
        <v>10120</v>
      </c>
      <c r="V23" s="104">
        <v>12792669</v>
      </c>
      <c r="W23" s="105">
        <f t="shared" si="17"/>
        <v>7.6306418615234911E-3</v>
      </c>
      <c r="X23" s="105">
        <f t="shared" si="4"/>
        <v>0.10192483001014903</v>
      </c>
      <c r="Y23" s="105">
        <f t="shared" si="5"/>
        <v>-0.10563934790835992</v>
      </c>
      <c r="Z23" s="102">
        <v>23155490</v>
      </c>
      <c r="AA23" s="103">
        <v>97382</v>
      </c>
      <c r="AB23" s="103">
        <v>5149450</v>
      </c>
      <c r="AC23" s="103">
        <v>0</v>
      </c>
      <c r="AD23" s="104">
        <v>28402322</v>
      </c>
      <c r="AE23" s="105">
        <f t="shared" si="18"/>
        <v>-0.11067172878531274</v>
      </c>
      <c r="AF23" s="105">
        <f t="shared" si="6"/>
        <v>-6.2309027486931012E-2</v>
      </c>
      <c r="AG23" s="102">
        <v>2007196.75</v>
      </c>
      <c r="AH23" s="103">
        <v>13510</v>
      </c>
      <c r="AI23" s="103">
        <v>549887</v>
      </c>
      <c r="AJ23" s="103">
        <v>0</v>
      </c>
      <c r="AK23" s="104">
        <v>2570593.75</v>
      </c>
      <c r="AL23" s="105">
        <f t="shared" si="19"/>
        <v>-9.7194448042718706E-2</v>
      </c>
      <c r="AM23" s="105">
        <f t="shared" si="7"/>
        <v>-2.5090463602694141E-2</v>
      </c>
      <c r="AN23" s="105">
        <f t="shared" si="8"/>
        <v>-3.4586251250535945E-2</v>
      </c>
      <c r="AO23" s="105">
        <f t="shared" si="20"/>
        <v>-8.2363731253933412E-2</v>
      </c>
      <c r="AP23" s="107">
        <f t="shared" si="9"/>
        <v>11.536233306475809</v>
      </c>
      <c r="AQ23" s="107">
        <f t="shared" si="10"/>
        <v>9.3645603551275087</v>
      </c>
      <c r="AR23" s="102">
        <v>1046076</v>
      </c>
      <c r="AS23" s="103">
        <v>377557</v>
      </c>
      <c r="AT23" s="103">
        <v>2524175</v>
      </c>
      <c r="AU23" s="103">
        <v>1589705</v>
      </c>
      <c r="AV23" s="104">
        <v>5537513</v>
      </c>
      <c r="AW23" s="105">
        <f t="shared" si="21"/>
        <v>2.692991859766513E-2</v>
      </c>
      <c r="AX23" s="105">
        <f t="shared" si="11"/>
        <v>-0.12229596186772485</v>
      </c>
      <c r="AY23" s="105">
        <f t="shared" si="12"/>
        <v>1.8148624560779016E-2</v>
      </c>
      <c r="AZ23" s="102">
        <v>4245690</v>
      </c>
      <c r="BA23" s="103">
        <v>584994</v>
      </c>
      <c r="BB23" s="103">
        <v>223424</v>
      </c>
      <c r="BC23" s="103">
        <v>3295</v>
      </c>
      <c r="BD23" s="104">
        <v>5057403</v>
      </c>
      <c r="BE23" s="105">
        <f t="shared" si="22"/>
        <v>-1.4889390245250436E-3</v>
      </c>
      <c r="BF23" s="105">
        <f t="shared" si="13"/>
        <v>7.0721867886682742E-3</v>
      </c>
      <c r="BG23" s="105">
        <f t="shared" si="14"/>
        <v>-0.31891434998148827</v>
      </c>
    </row>
    <row r="24" spans="1:59" x14ac:dyDescent="0.2">
      <c r="A24" s="85" t="str">
        <f t="shared" si="0"/>
        <v>2009</v>
      </c>
      <c r="B24" s="101" t="str">
        <f t="shared" si="1"/>
        <v>k1</v>
      </c>
      <c r="C24" s="1" t="s">
        <v>186</v>
      </c>
      <c r="D24" s="102">
        <v>37295145</v>
      </c>
      <c r="E24" s="103">
        <v>4874708</v>
      </c>
      <c r="F24" s="103">
        <v>9524655</v>
      </c>
      <c r="G24" s="103">
        <v>1559381</v>
      </c>
      <c r="H24" s="104">
        <v>53253889</v>
      </c>
      <c r="I24" s="105">
        <f t="shared" si="15"/>
        <v>-0.15743154081401009</v>
      </c>
      <c r="J24" s="102">
        <v>3952429</v>
      </c>
      <c r="K24" s="103">
        <v>2874475</v>
      </c>
      <c r="L24" s="103">
        <v>421916</v>
      </c>
      <c r="M24" s="103">
        <v>403929</v>
      </c>
      <c r="N24" s="104">
        <v>7652749</v>
      </c>
      <c r="O24" s="105">
        <f t="shared" si="16"/>
        <v>-0.38847398581172271</v>
      </c>
      <c r="P24" s="105">
        <f t="shared" si="2"/>
        <v>3.5236961882445315E-2</v>
      </c>
      <c r="Q24" s="105">
        <f t="shared" si="3"/>
        <v>-0.30760084798858045</v>
      </c>
      <c r="R24" s="102">
        <v>9303663</v>
      </c>
      <c r="S24" s="103">
        <v>952131</v>
      </c>
      <c r="T24" s="103">
        <v>2048211</v>
      </c>
      <c r="U24" s="103">
        <v>4356</v>
      </c>
      <c r="V24" s="104">
        <v>12308361</v>
      </c>
      <c r="W24" s="105">
        <f t="shared" si="17"/>
        <v>-7.6879824132489616E-2</v>
      </c>
      <c r="X24" s="105">
        <f t="shared" si="4"/>
        <v>0.20003761449130503</v>
      </c>
      <c r="Y24" s="105">
        <f t="shared" si="5"/>
        <v>-4.525682266681641E-2</v>
      </c>
      <c r="Z24" s="102">
        <v>20255766</v>
      </c>
      <c r="AA24" s="103">
        <v>90059</v>
      </c>
      <c r="AB24" s="103">
        <v>4863137</v>
      </c>
      <c r="AC24" s="103">
        <v>0</v>
      </c>
      <c r="AD24" s="104">
        <v>25208962</v>
      </c>
      <c r="AE24" s="105">
        <f t="shared" si="18"/>
        <v>-0.12522835837203186</v>
      </c>
      <c r="AF24" s="105">
        <f t="shared" si="6"/>
        <v>-5.5600695219877851E-2</v>
      </c>
      <c r="AG24" s="102">
        <v>1736648</v>
      </c>
      <c r="AH24" s="103">
        <v>14283</v>
      </c>
      <c r="AI24" s="103">
        <v>493223</v>
      </c>
      <c r="AJ24" s="103">
        <v>0</v>
      </c>
      <c r="AK24" s="104">
        <v>2244154</v>
      </c>
      <c r="AL24" s="105">
        <f t="shared" si="19"/>
        <v>-0.13478935236418652</v>
      </c>
      <c r="AM24" s="105">
        <f t="shared" si="7"/>
        <v>-0.10304662594314833</v>
      </c>
      <c r="AN24" s="105">
        <f t="shared" si="8"/>
        <v>5.7216876387860841E-2</v>
      </c>
      <c r="AO24" s="105">
        <f t="shared" si="20"/>
        <v>-0.12699001932919193</v>
      </c>
      <c r="AP24" s="107">
        <f t="shared" si="9"/>
        <v>11.663714235700038</v>
      </c>
      <c r="AQ24" s="107">
        <f t="shared" si="10"/>
        <v>9.8599152918659509</v>
      </c>
      <c r="AR24" s="102">
        <v>793067</v>
      </c>
      <c r="AS24" s="103">
        <v>326146</v>
      </c>
      <c r="AT24" s="103">
        <v>2009749</v>
      </c>
      <c r="AU24" s="103">
        <v>1146740</v>
      </c>
      <c r="AV24" s="104">
        <v>4275702</v>
      </c>
      <c r="AW24" s="105">
        <f t="shared" si="21"/>
        <v>-0.24186483582454812</v>
      </c>
      <c r="AX24" s="105">
        <f t="shared" si="11"/>
        <v>-0.20379965731377578</v>
      </c>
      <c r="AY24" s="105">
        <f t="shared" si="12"/>
        <v>-0.13616751907658975</v>
      </c>
      <c r="AZ24" s="102">
        <v>2990220</v>
      </c>
      <c r="BA24" s="103">
        <v>631897</v>
      </c>
      <c r="BB24" s="103">
        <v>181642</v>
      </c>
      <c r="BC24" s="103">
        <v>4356</v>
      </c>
      <c r="BD24" s="104">
        <v>3808115</v>
      </c>
      <c r="BE24" s="105">
        <f t="shared" si="22"/>
        <v>-0.29570458512043979</v>
      </c>
      <c r="BF24" s="105">
        <f t="shared" si="13"/>
        <v>-0.18700766256087081</v>
      </c>
      <c r="BG24" s="105">
        <f t="shared" si="14"/>
        <v>8.0176890703152509E-2</v>
      </c>
    </row>
    <row r="25" spans="1:59" x14ac:dyDescent="0.2">
      <c r="A25" s="85" t="str">
        <f t="shared" si="0"/>
        <v>2009</v>
      </c>
      <c r="B25" s="101" t="str">
        <f t="shared" si="1"/>
        <v>k2</v>
      </c>
      <c r="C25" s="1" t="s">
        <v>187</v>
      </c>
      <c r="D25" s="102">
        <v>39793619</v>
      </c>
      <c r="E25" s="103">
        <v>4435905</v>
      </c>
      <c r="F25" s="103">
        <v>11012163</v>
      </c>
      <c r="G25" s="103">
        <v>1561108</v>
      </c>
      <c r="H25" s="104">
        <v>56802795</v>
      </c>
      <c r="I25" s="105">
        <f t="shared" si="15"/>
        <v>6.6641255064019828E-2</v>
      </c>
      <c r="J25" s="102">
        <v>3954492</v>
      </c>
      <c r="K25" s="103">
        <v>2602488</v>
      </c>
      <c r="L25" s="103">
        <v>464964</v>
      </c>
      <c r="M25" s="103">
        <v>404376</v>
      </c>
      <c r="N25" s="104">
        <v>7426320</v>
      </c>
      <c r="O25" s="105">
        <f t="shared" si="16"/>
        <v>5.2195751017918349E-4</v>
      </c>
      <c r="P25" s="105">
        <f t="shared" si="2"/>
        <v>0.1020297879198703</v>
      </c>
      <c r="Q25" s="105">
        <f t="shared" si="3"/>
        <v>-9.4621452613085869E-2</v>
      </c>
      <c r="R25" s="102">
        <v>9908656</v>
      </c>
      <c r="S25" s="103">
        <v>907793</v>
      </c>
      <c r="T25" s="103">
        <v>2019329</v>
      </c>
      <c r="U25" s="103">
        <v>4361</v>
      </c>
      <c r="V25" s="104">
        <v>12840139</v>
      </c>
      <c r="W25" s="105">
        <f t="shared" si="17"/>
        <v>6.5027398348370957E-2</v>
      </c>
      <c r="X25" s="105">
        <f t="shared" si="4"/>
        <v>-1.4101086265038124E-2</v>
      </c>
      <c r="Y25" s="105">
        <f t="shared" si="5"/>
        <v>-4.6567121541048445E-2</v>
      </c>
      <c r="Z25" s="102">
        <v>22681984</v>
      </c>
      <c r="AA25" s="103">
        <v>108213</v>
      </c>
      <c r="AB25" s="103">
        <v>6119806</v>
      </c>
      <c r="AC25" s="103">
        <v>0</v>
      </c>
      <c r="AD25" s="104">
        <v>28910003</v>
      </c>
      <c r="AE25" s="105">
        <f t="shared" si="18"/>
        <v>0.1197791285701069</v>
      </c>
      <c r="AF25" s="105">
        <f t="shared" si="6"/>
        <v>0.2584070734589628</v>
      </c>
      <c r="AG25" s="102">
        <v>1878973.25</v>
      </c>
      <c r="AH25" s="103">
        <v>15818</v>
      </c>
      <c r="AI25" s="103">
        <v>535296</v>
      </c>
      <c r="AJ25" s="103">
        <v>0</v>
      </c>
      <c r="AK25" s="104">
        <v>2430087.25</v>
      </c>
      <c r="AL25" s="105">
        <f t="shared" si="19"/>
        <v>8.1953999889442186E-2</v>
      </c>
      <c r="AM25" s="105">
        <f t="shared" si="7"/>
        <v>8.5302185826695021E-2</v>
      </c>
      <c r="AN25" s="105">
        <f t="shared" si="8"/>
        <v>0.10747041937968214</v>
      </c>
      <c r="AO25" s="105">
        <f t="shared" si="20"/>
        <v>8.2852268605452209E-2</v>
      </c>
      <c r="AP25" s="107">
        <f t="shared" si="9"/>
        <v>12.071477866968037</v>
      </c>
      <c r="AQ25" s="107">
        <f t="shared" si="10"/>
        <v>11.432564412960305</v>
      </c>
      <c r="AR25" s="102">
        <v>786296</v>
      </c>
      <c r="AS25" s="103">
        <v>322122</v>
      </c>
      <c r="AT25" s="103">
        <v>2234201</v>
      </c>
      <c r="AU25" s="103">
        <v>1148010</v>
      </c>
      <c r="AV25" s="104">
        <v>4490629</v>
      </c>
      <c r="AW25" s="105">
        <f t="shared" si="21"/>
        <v>-8.5377401909296439E-3</v>
      </c>
      <c r="AX25" s="105">
        <f t="shared" si="11"/>
        <v>0.11168160800179525</v>
      </c>
      <c r="AY25" s="105">
        <f t="shared" si="12"/>
        <v>-1.2338032660219656E-2</v>
      </c>
      <c r="AZ25" s="102">
        <v>2462191</v>
      </c>
      <c r="BA25" s="103">
        <v>495289</v>
      </c>
      <c r="BB25" s="103">
        <v>173863</v>
      </c>
      <c r="BC25" s="103">
        <v>4361</v>
      </c>
      <c r="BD25" s="104">
        <v>3135704</v>
      </c>
      <c r="BE25" s="105">
        <f t="shared" si="22"/>
        <v>-0.17658533485830474</v>
      </c>
      <c r="BF25" s="105">
        <f t="shared" si="13"/>
        <v>-4.2825998392442277E-2</v>
      </c>
      <c r="BG25" s="105">
        <f t="shared" si="14"/>
        <v>-0.21618713176356275</v>
      </c>
    </row>
    <row r="26" spans="1:59" x14ac:dyDescent="0.2">
      <c r="A26" s="85" t="str">
        <f t="shared" si="0"/>
        <v>2009</v>
      </c>
      <c r="B26" s="101" t="str">
        <f t="shared" si="1"/>
        <v>k3</v>
      </c>
      <c r="C26" s="1" t="s">
        <v>188</v>
      </c>
      <c r="D26" s="102">
        <v>39736340</v>
      </c>
      <c r="E26" s="103">
        <v>5326769</v>
      </c>
      <c r="F26" s="103">
        <v>11948571</v>
      </c>
      <c r="G26" s="103">
        <v>1161956</v>
      </c>
      <c r="H26" s="104">
        <v>58173636</v>
      </c>
      <c r="I26" s="105">
        <f t="shared" si="15"/>
        <v>2.413333710075358E-2</v>
      </c>
      <c r="J26" s="102">
        <v>4895624</v>
      </c>
      <c r="K26" s="103">
        <v>3452544</v>
      </c>
      <c r="L26" s="103">
        <v>372376</v>
      </c>
      <c r="M26" s="103">
        <v>300983</v>
      </c>
      <c r="N26" s="104">
        <v>9021527</v>
      </c>
      <c r="O26" s="105">
        <f t="shared" si="16"/>
        <v>0.23799061927549733</v>
      </c>
      <c r="P26" s="105">
        <f t="shared" si="2"/>
        <v>-0.19912939496391119</v>
      </c>
      <c r="Q26" s="105">
        <f t="shared" si="3"/>
        <v>0.32663205363482944</v>
      </c>
      <c r="R26" s="102">
        <v>9954256</v>
      </c>
      <c r="S26" s="103">
        <v>926890</v>
      </c>
      <c r="T26" s="103">
        <v>2036051</v>
      </c>
      <c r="U26" s="103">
        <v>3246</v>
      </c>
      <c r="V26" s="104">
        <v>12920443</v>
      </c>
      <c r="W26" s="105">
        <f t="shared" si="17"/>
        <v>4.6020368453602587E-3</v>
      </c>
      <c r="X26" s="105">
        <f t="shared" si="4"/>
        <v>8.2809685791666431E-3</v>
      </c>
      <c r="Y26" s="105">
        <f t="shared" si="5"/>
        <v>2.1036734145339301E-2</v>
      </c>
      <c r="Z26" s="102">
        <v>21652055</v>
      </c>
      <c r="AA26" s="103">
        <v>99742</v>
      </c>
      <c r="AB26" s="103">
        <v>6767800</v>
      </c>
      <c r="AC26" s="103">
        <v>0</v>
      </c>
      <c r="AD26" s="104">
        <v>28519597</v>
      </c>
      <c r="AE26" s="105">
        <f t="shared" si="18"/>
        <v>-4.5407359426759143E-2</v>
      </c>
      <c r="AF26" s="105">
        <f t="shared" si="6"/>
        <v>0.10588472902572402</v>
      </c>
      <c r="AG26" s="102">
        <v>1813989.75</v>
      </c>
      <c r="AH26" s="103">
        <v>15664</v>
      </c>
      <c r="AI26" s="103">
        <v>616818</v>
      </c>
      <c r="AJ26" s="103">
        <v>0</v>
      </c>
      <c r="AK26" s="104">
        <v>2446471.75</v>
      </c>
      <c r="AL26" s="105">
        <f t="shared" si="19"/>
        <v>-3.458457963677769E-2</v>
      </c>
      <c r="AM26" s="105">
        <f t="shared" si="7"/>
        <v>0.15229331061692969</v>
      </c>
      <c r="AN26" s="105">
        <f t="shared" si="8"/>
        <v>-9.7357440890125171E-3</v>
      </c>
      <c r="AO26" s="105">
        <f t="shared" si="20"/>
        <v>6.7423505061392341E-3</v>
      </c>
      <c r="AP26" s="107">
        <f t="shared" si="9"/>
        <v>11.936150686628743</v>
      </c>
      <c r="AQ26" s="107">
        <f t="shared" si="10"/>
        <v>10.97211819369733</v>
      </c>
      <c r="AR26" s="102">
        <v>791339</v>
      </c>
      <c r="AS26" s="103">
        <v>317151</v>
      </c>
      <c r="AT26" s="103">
        <v>2517491</v>
      </c>
      <c r="AU26" s="103">
        <v>854481</v>
      </c>
      <c r="AV26" s="104">
        <v>4480462</v>
      </c>
      <c r="AW26" s="105">
        <f t="shared" si="21"/>
        <v>6.4136152288705528E-3</v>
      </c>
      <c r="AX26" s="105">
        <f t="shared" si="11"/>
        <v>0.12679700707322214</v>
      </c>
      <c r="AY26" s="105">
        <f t="shared" si="12"/>
        <v>-1.5432041276286624E-2</v>
      </c>
      <c r="AZ26" s="102">
        <v>2443066</v>
      </c>
      <c r="BA26" s="103">
        <v>545591</v>
      </c>
      <c r="BB26" s="103">
        <v>254853</v>
      </c>
      <c r="BC26" s="103">
        <v>3246</v>
      </c>
      <c r="BD26" s="104">
        <v>3246756</v>
      </c>
      <c r="BE26" s="105">
        <f t="shared" si="22"/>
        <v>-7.7674721416819406E-3</v>
      </c>
      <c r="BF26" s="105">
        <f t="shared" si="13"/>
        <v>0.46582654158734177</v>
      </c>
      <c r="BG26" s="105">
        <f t="shared" si="14"/>
        <v>0.10156090686447711</v>
      </c>
    </row>
    <row r="27" spans="1:59" x14ac:dyDescent="0.2">
      <c r="A27" s="85" t="str">
        <f t="shared" si="0"/>
        <v>2009</v>
      </c>
      <c r="B27" s="101" t="str">
        <f t="shared" si="1"/>
        <v>k4</v>
      </c>
      <c r="C27" s="1" t="s">
        <v>189</v>
      </c>
      <c r="D27" s="102">
        <v>40984904</v>
      </c>
      <c r="E27" s="103">
        <v>6149372</v>
      </c>
      <c r="F27" s="103">
        <v>12381383</v>
      </c>
      <c r="G27" s="103">
        <v>1087930</v>
      </c>
      <c r="H27" s="104">
        <v>60603589</v>
      </c>
      <c r="I27" s="105">
        <f t="shared" si="15"/>
        <v>4.1770691452052269E-2</v>
      </c>
      <c r="J27" s="102">
        <v>4580479</v>
      </c>
      <c r="K27" s="103">
        <v>4030082</v>
      </c>
      <c r="L27" s="103">
        <v>338824</v>
      </c>
      <c r="M27" s="103">
        <v>281808</v>
      </c>
      <c r="N27" s="104">
        <v>9231193</v>
      </c>
      <c r="O27" s="105">
        <f t="shared" si="16"/>
        <v>-6.4372794969548314E-2</v>
      </c>
      <c r="P27" s="105">
        <f t="shared" si="2"/>
        <v>-9.0102477066191164E-2</v>
      </c>
      <c r="Q27" s="105">
        <f t="shared" si="3"/>
        <v>0.16727896878359841</v>
      </c>
      <c r="R27" s="102">
        <v>10355080</v>
      </c>
      <c r="S27" s="103">
        <v>938547</v>
      </c>
      <c r="T27" s="103">
        <v>1889655</v>
      </c>
      <c r="U27" s="103">
        <v>3039</v>
      </c>
      <c r="V27" s="104">
        <v>13186321</v>
      </c>
      <c r="W27" s="105">
        <f t="shared" si="17"/>
        <v>4.0266595514521629E-2</v>
      </c>
      <c r="X27" s="105">
        <f t="shared" si="4"/>
        <v>-7.1901931729607946E-2</v>
      </c>
      <c r="Y27" s="105">
        <f t="shared" si="5"/>
        <v>1.2576465384241927E-2</v>
      </c>
      <c r="Z27" s="102">
        <v>22656111</v>
      </c>
      <c r="AA27" s="103">
        <v>120858</v>
      </c>
      <c r="AB27" s="103">
        <v>7143883</v>
      </c>
      <c r="AC27" s="103">
        <v>0</v>
      </c>
      <c r="AD27" s="104">
        <v>29920852</v>
      </c>
      <c r="AE27" s="105">
        <f t="shared" si="18"/>
        <v>4.6372318932313812E-2</v>
      </c>
      <c r="AF27" s="105">
        <f t="shared" si="6"/>
        <v>5.5569461272496234E-2</v>
      </c>
      <c r="AG27" s="102">
        <v>1879886</v>
      </c>
      <c r="AH27" s="103">
        <v>17892</v>
      </c>
      <c r="AI27" s="103">
        <v>682861</v>
      </c>
      <c r="AJ27" s="103">
        <v>0</v>
      </c>
      <c r="AK27" s="104">
        <v>2580639</v>
      </c>
      <c r="AL27" s="105">
        <f t="shared" si="19"/>
        <v>3.6326693687216256E-2</v>
      </c>
      <c r="AM27" s="105">
        <f t="shared" si="7"/>
        <v>0.10707048108193989</v>
      </c>
      <c r="AN27" s="105">
        <f t="shared" si="8"/>
        <v>0.14223697650663944</v>
      </c>
      <c r="AO27" s="105">
        <f t="shared" si="20"/>
        <v>5.4841119665493786E-2</v>
      </c>
      <c r="AP27" s="107">
        <f t="shared" si="9"/>
        <v>12.051853676233559</v>
      </c>
      <c r="AQ27" s="107">
        <f t="shared" si="10"/>
        <v>10.461694254028272</v>
      </c>
      <c r="AR27" s="102">
        <v>832520</v>
      </c>
      <c r="AS27" s="103">
        <v>358834</v>
      </c>
      <c r="AT27" s="103">
        <v>2753025</v>
      </c>
      <c r="AU27" s="103">
        <v>800044</v>
      </c>
      <c r="AV27" s="104">
        <v>4744423</v>
      </c>
      <c r="AW27" s="105">
        <f t="shared" si="21"/>
        <v>5.2039644197998579E-2</v>
      </c>
      <c r="AX27" s="105">
        <f t="shared" si="11"/>
        <v>9.3559023646956438E-2</v>
      </c>
      <c r="AY27" s="105">
        <f t="shared" si="12"/>
        <v>0.13142950834145251</v>
      </c>
      <c r="AZ27" s="102">
        <v>2560714</v>
      </c>
      <c r="BA27" s="103">
        <v>685902</v>
      </c>
      <c r="BB27" s="103">
        <v>255996</v>
      </c>
      <c r="BC27" s="103">
        <v>3039</v>
      </c>
      <c r="BD27" s="104">
        <v>3505651</v>
      </c>
      <c r="BE27" s="105">
        <f t="shared" si="22"/>
        <v>4.8155882812826178E-2</v>
      </c>
      <c r="BF27" s="105">
        <f t="shared" si="13"/>
        <v>4.4849383762404207E-3</v>
      </c>
      <c r="BG27" s="105">
        <f t="shared" si="14"/>
        <v>0.25717249734691372</v>
      </c>
    </row>
    <row r="28" spans="1:59" x14ac:dyDescent="0.2">
      <c r="A28" s="85" t="str">
        <f t="shared" si="0"/>
        <v>2010</v>
      </c>
      <c r="B28" s="101" t="str">
        <f t="shared" si="1"/>
        <v>k1</v>
      </c>
      <c r="C28" s="1" t="s">
        <v>190</v>
      </c>
      <c r="D28" s="102">
        <v>42081911</v>
      </c>
      <c r="E28" s="103">
        <v>6019789</v>
      </c>
      <c r="F28" s="103">
        <v>11937719</v>
      </c>
      <c r="G28" s="103">
        <v>1200986</v>
      </c>
      <c r="H28" s="104">
        <v>61240405</v>
      </c>
      <c r="I28" s="105">
        <f t="shared" si="15"/>
        <v>1.0507892527619115E-2</v>
      </c>
      <c r="J28" s="102">
        <v>4664774</v>
      </c>
      <c r="K28" s="103">
        <v>3573418</v>
      </c>
      <c r="L28" s="103">
        <v>291933</v>
      </c>
      <c r="M28" s="103">
        <v>406913</v>
      </c>
      <c r="N28" s="104">
        <v>8937038</v>
      </c>
      <c r="O28" s="105">
        <f t="shared" si="16"/>
        <v>1.8403097143333699E-2</v>
      </c>
      <c r="P28" s="105">
        <f t="shared" si="2"/>
        <v>-0.13839338417585531</v>
      </c>
      <c r="Q28" s="105">
        <f t="shared" si="3"/>
        <v>-0.11331382339118658</v>
      </c>
      <c r="R28" s="102">
        <v>9656621</v>
      </c>
      <c r="S28" s="103">
        <v>1059626</v>
      </c>
      <c r="T28" s="103">
        <v>1767547</v>
      </c>
      <c r="U28" s="103">
        <v>2246</v>
      </c>
      <c r="V28" s="104">
        <v>12486040</v>
      </c>
      <c r="W28" s="105">
        <f t="shared" si="17"/>
        <v>-6.7450855039265747E-2</v>
      </c>
      <c r="X28" s="105">
        <f t="shared" si="4"/>
        <v>-6.4619202976204645E-2</v>
      </c>
      <c r="Y28" s="105">
        <f t="shared" si="5"/>
        <v>0.12900685847378981</v>
      </c>
      <c r="Z28" s="102">
        <v>24333081</v>
      </c>
      <c r="AA28" s="103">
        <v>149306</v>
      </c>
      <c r="AB28" s="103">
        <v>6692400</v>
      </c>
      <c r="AC28" s="103">
        <v>0</v>
      </c>
      <c r="AD28" s="104">
        <v>31174787</v>
      </c>
      <c r="AE28" s="105">
        <f t="shared" si="18"/>
        <v>7.401844032278973E-2</v>
      </c>
      <c r="AF28" s="105">
        <f t="shared" si="6"/>
        <v>-6.3198543425193279E-2</v>
      </c>
      <c r="AG28" s="102">
        <v>2013236.25</v>
      </c>
      <c r="AH28" s="103">
        <v>20584</v>
      </c>
      <c r="AI28" s="103">
        <v>611268</v>
      </c>
      <c r="AJ28" s="103">
        <v>0</v>
      </c>
      <c r="AK28" s="104">
        <v>2645088.25</v>
      </c>
      <c r="AL28" s="105">
        <f t="shared" si="19"/>
        <v>7.0935285437521214E-2</v>
      </c>
      <c r="AM28" s="105">
        <f t="shared" si="7"/>
        <v>-0.10484271323153614</v>
      </c>
      <c r="AN28" s="105">
        <f t="shared" si="8"/>
        <v>0.15045830538788285</v>
      </c>
      <c r="AO28" s="105">
        <f t="shared" si="20"/>
        <v>2.4974144000768802E-2</v>
      </c>
      <c r="AP28" s="107">
        <f t="shared" si="9"/>
        <v>12.086550199957903</v>
      </c>
      <c r="AQ28" s="107">
        <f t="shared" si="10"/>
        <v>10.94838924988712</v>
      </c>
      <c r="AR28" s="102">
        <v>816172</v>
      </c>
      <c r="AS28" s="103">
        <v>374123</v>
      </c>
      <c r="AT28" s="103">
        <v>2935501</v>
      </c>
      <c r="AU28" s="103">
        <v>786680</v>
      </c>
      <c r="AV28" s="104">
        <v>4912476</v>
      </c>
      <c r="AW28" s="105">
        <f t="shared" si="21"/>
        <v>-1.9636765483111517E-2</v>
      </c>
      <c r="AX28" s="105">
        <f t="shared" si="11"/>
        <v>6.6281998892127755E-2</v>
      </c>
      <c r="AY28" s="105">
        <f t="shared" si="12"/>
        <v>4.2607445225368835E-2</v>
      </c>
      <c r="AZ28" s="102">
        <v>2611263</v>
      </c>
      <c r="BA28" s="103">
        <v>863316</v>
      </c>
      <c r="BB28" s="103">
        <v>250338</v>
      </c>
      <c r="BC28" s="103">
        <v>5147</v>
      </c>
      <c r="BD28" s="104">
        <v>3730064</v>
      </c>
      <c r="BE28" s="105">
        <f t="shared" si="22"/>
        <v>1.9740197460552018E-2</v>
      </c>
      <c r="BF28" s="105">
        <f t="shared" si="13"/>
        <v>-2.2101907842310035E-2</v>
      </c>
      <c r="BG28" s="105">
        <f t="shared" si="14"/>
        <v>0.25865794238827122</v>
      </c>
    </row>
    <row r="29" spans="1:59" x14ac:dyDescent="0.2">
      <c r="A29" s="85" t="str">
        <f t="shared" si="0"/>
        <v>2010</v>
      </c>
      <c r="B29" s="101" t="str">
        <f t="shared" si="1"/>
        <v>k2</v>
      </c>
      <c r="C29" s="1" t="s">
        <v>191</v>
      </c>
      <c r="D29" s="102">
        <v>44784156</v>
      </c>
      <c r="E29" s="103">
        <v>7523028</v>
      </c>
      <c r="F29" s="103">
        <v>12904672</v>
      </c>
      <c r="G29" s="103">
        <v>1300522</v>
      </c>
      <c r="H29" s="104">
        <v>66512378</v>
      </c>
      <c r="I29" s="105">
        <f t="shared" si="15"/>
        <v>8.6086514287421839E-2</v>
      </c>
      <c r="J29" s="102">
        <v>5188018</v>
      </c>
      <c r="K29" s="103">
        <v>5174577</v>
      </c>
      <c r="L29" s="103">
        <v>570704</v>
      </c>
      <c r="M29" s="103">
        <v>443796</v>
      </c>
      <c r="N29" s="104">
        <v>11377095</v>
      </c>
      <c r="O29" s="105">
        <f t="shared" si="16"/>
        <v>0.11216920691120298</v>
      </c>
      <c r="P29" s="105">
        <f t="shared" si="2"/>
        <v>0.95491431253061487</v>
      </c>
      <c r="Q29" s="105">
        <f t="shared" si="3"/>
        <v>0.44807492434414337</v>
      </c>
      <c r="R29" s="102">
        <v>8721467</v>
      </c>
      <c r="S29" s="103">
        <v>872182</v>
      </c>
      <c r="T29" s="103">
        <v>1854440</v>
      </c>
      <c r="U29" s="103">
        <v>2406</v>
      </c>
      <c r="V29" s="104">
        <v>11450495</v>
      </c>
      <c r="W29" s="105">
        <f t="shared" si="17"/>
        <v>-9.6840706495574386E-2</v>
      </c>
      <c r="X29" s="105">
        <f t="shared" si="4"/>
        <v>4.9160220350576253E-2</v>
      </c>
      <c r="Y29" s="105">
        <f t="shared" si="5"/>
        <v>-0.17689637664609967</v>
      </c>
      <c r="Z29" s="102">
        <v>27003166</v>
      </c>
      <c r="AA29" s="103">
        <v>148551</v>
      </c>
      <c r="AB29" s="103">
        <v>7036009</v>
      </c>
      <c r="AC29" s="103">
        <v>0</v>
      </c>
      <c r="AD29" s="104">
        <v>34187726</v>
      </c>
      <c r="AE29" s="105">
        <f t="shared" si="18"/>
        <v>0.10973065843984163</v>
      </c>
      <c r="AF29" s="105">
        <f t="shared" si="6"/>
        <v>5.1343165381626921E-2</v>
      </c>
      <c r="AG29" s="102">
        <v>2187263.5</v>
      </c>
      <c r="AH29" s="103">
        <v>20794</v>
      </c>
      <c r="AI29" s="103">
        <v>640975</v>
      </c>
      <c r="AJ29" s="103">
        <v>0</v>
      </c>
      <c r="AK29" s="104">
        <v>2849032.5</v>
      </c>
      <c r="AL29" s="105">
        <f t="shared" si="19"/>
        <v>8.6441544056242783E-2</v>
      </c>
      <c r="AM29" s="105">
        <f t="shared" si="7"/>
        <v>4.8598977862410596E-2</v>
      </c>
      <c r="AN29" s="105">
        <f t="shared" si="8"/>
        <v>1.0202098717450448E-2</v>
      </c>
      <c r="AO29" s="105">
        <f t="shared" si="20"/>
        <v>7.7103004030205799E-2</v>
      </c>
      <c r="AP29" s="107">
        <f t="shared" si="9"/>
        <v>12.345639197106339</v>
      </c>
      <c r="AQ29" s="107">
        <f t="shared" si="10"/>
        <v>10.977041226256874</v>
      </c>
      <c r="AR29" s="102">
        <v>975461</v>
      </c>
      <c r="AS29" s="103">
        <v>414872</v>
      </c>
      <c r="AT29" s="103">
        <v>3177234</v>
      </c>
      <c r="AU29" s="103">
        <v>842026</v>
      </c>
      <c r="AV29" s="104">
        <v>5409593</v>
      </c>
      <c r="AW29" s="105">
        <f t="shared" si="21"/>
        <v>0.1951659699181055</v>
      </c>
      <c r="AX29" s="105">
        <f t="shared" si="11"/>
        <v>8.2348123880727681E-2</v>
      </c>
      <c r="AY29" s="105">
        <f t="shared" si="12"/>
        <v>0.10891872459057583</v>
      </c>
      <c r="AZ29" s="102">
        <v>2896044</v>
      </c>
      <c r="BA29" s="103">
        <v>912846</v>
      </c>
      <c r="BB29" s="103">
        <v>266285</v>
      </c>
      <c r="BC29" s="103">
        <v>12294</v>
      </c>
      <c r="BD29" s="104">
        <v>4087469</v>
      </c>
      <c r="BE29" s="105">
        <f t="shared" si="22"/>
        <v>0.10905871986084895</v>
      </c>
      <c r="BF29" s="105">
        <f t="shared" si="13"/>
        <v>6.3701875064912233E-2</v>
      </c>
      <c r="BG29" s="105">
        <f t="shared" si="14"/>
        <v>5.7371808237076577E-2</v>
      </c>
    </row>
    <row r="30" spans="1:59" x14ac:dyDescent="0.2">
      <c r="A30" s="85" t="str">
        <f t="shared" si="0"/>
        <v>2010</v>
      </c>
      <c r="B30" s="101" t="str">
        <f t="shared" si="1"/>
        <v>k3</v>
      </c>
      <c r="C30" s="1" t="s">
        <v>192</v>
      </c>
      <c r="D30" s="102">
        <v>45332873</v>
      </c>
      <c r="E30" s="103">
        <v>6474583</v>
      </c>
      <c r="F30" s="103">
        <v>12477415</v>
      </c>
      <c r="G30" s="103">
        <v>1187629</v>
      </c>
      <c r="H30" s="104">
        <v>65472500</v>
      </c>
      <c r="I30" s="105">
        <f t="shared" si="15"/>
        <v>-1.5634353052299529E-2</v>
      </c>
      <c r="J30" s="102">
        <v>4789098</v>
      </c>
      <c r="K30" s="103">
        <v>4483205</v>
      </c>
      <c r="L30" s="103">
        <v>433970</v>
      </c>
      <c r="M30" s="103">
        <v>286630</v>
      </c>
      <c r="N30" s="104">
        <v>9992903</v>
      </c>
      <c r="O30" s="105">
        <f t="shared" si="16"/>
        <v>-7.6892562824569993E-2</v>
      </c>
      <c r="P30" s="105">
        <f t="shared" si="2"/>
        <v>-0.23958829796181558</v>
      </c>
      <c r="Q30" s="105">
        <f t="shared" si="3"/>
        <v>-0.13360937522042865</v>
      </c>
      <c r="R30" s="102">
        <v>10948550</v>
      </c>
      <c r="S30" s="103">
        <v>793682</v>
      </c>
      <c r="T30" s="103">
        <v>2102412</v>
      </c>
      <c r="U30" s="103">
        <v>1590</v>
      </c>
      <c r="V30" s="104">
        <v>13846234</v>
      </c>
      <c r="W30" s="105">
        <f t="shared" si="17"/>
        <v>0.25535646697969505</v>
      </c>
      <c r="X30" s="105">
        <f t="shared" si="4"/>
        <v>0.13371799572916893</v>
      </c>
      <c r="Y30" s="105">
        <f t="shared" si="5"/>
        <v>-9.0004150509870651E-2</v>
      </c>
      <c r="Z30" s="102">
        <v>25780310</v>
      </c>
      <c r="AA30" s="103">
        <v>129073</v>
      </c>
      <c r="AB30" s="103">
        <v>6559484</v>
      </c>
      <c r="AC30" s="103">
        <v>0</v>
      </c>
      <c r="AD30" s="104">
        <v>32468867</v>
      </c>
      <c r="AE30" s="105">
        <f t="shared" si="18"/>
        <v>-4.5285652800860464E-2</v>
      </c>
      <c r="AF30" s="105">
        <f t="shared" si="6"/>
        <v>-6.7726604670346496E-2</v>
      </c>
      <c r="AG30" s="102">
        <v>2148711.25</v>
      </c>
      <c r="AH30" s="103">
        <v>21349</v>
      </c>
      <c r="AI30" s="103">
        <v>653526</v>
      </c>
      <c r="AJ30" s="103">
        <v>0</v>
      </c>
      <c r="AK30" s="104">
        <v>2823586.25</v>
      </c>
      <c r="AL30" s="105">
        <f t="shared" si="19"/>
        <v>-1.7625791314123791E-2</v>
      </c>
      <c r="AM30" s="105">
        <f t="shared" si="7"/>
        <v>1.9581106907445689E-2</v>
      </c>
      <c r="AN30" s="105">
        <f t="shared" si="8"/>
        <v>2.6690391459074734E-2</v>
      </c>
      <c r="AO30" s="105">
        <f t="shared" si="20"/>
        <v>-8.9315407949891769E-3</v>
      </c>
      <c r="AP30" s="107">
        <f t="shared" si="9"/>
        <v>11.998033705087177</v>
      </c>
      <c r="AQ30" s="107">
        <f t="shared" si="10"/>
        <v>10.037066620149773</v>
      </c>
      <c r="AR30" s="102">
        <v>932522</v>
      </c>
      <c r="AS30" s="103">
        <v>336916</v>
      </c>
      <c r="AT30" s="103">
        <v>3078035</v>
      </c>
      <c r="AU30" s="103">
        <v>890769</v>
      </c>
      <c r="AV30" s="104">
        <v>5238242</v>
      </c>
      <c r="AW30" s="105">
        <f t="shared" si="21"/>
        <v>-4.4019186825511217E-2</v>
      </c>
      <c r="AX30" s="105">
        <f t="shared" si="11"/>
        <v>-3.1221811172862938E-2</v>
      </c>
      <c r="AY30" s="105">
        <f t="shared" si="12"/>
        <v>-0.18790373898455429</v>
      </c>
      <c r="AZ30" s="102">
        <v>2882393</v>
      </c>
      <c r="BA30" s="103">
        <v>731707</v>
      </c>
      <c r="BB30" s="103">
        <v>303514</v>
      </c>
      <c r="BC30" s="103">
        <v>8640</v>
      </c>
      <c r="BD30" s="104">
        <v>3926254</v>
      </c>
      <c r="BE30" s="105">
        <f t="shared" si="22"/>
        <v>-4.7136714773670565E-3</v>
      </c>
      <c r="BF30" s="105">
        <f t="shared" si="13"/>
        <v>0.13980885141859287</v>
      </c>
      <c r="BG30" s="105">
        <f t="shared" si="14"/>
        <v>-0.19843325161089603</v>
      </c>
    </row>
    <row r="31" spans="1:59" x14ac:dyDescent="0.2">
      <c r="A31" s="85" t="str">
        <f t="shared" si="0"/>
        <v>2010</v>
      </c>
      <c r="B31" s="101" t="str">
        <f t="shared" si="1"/>
        <v>k4</v>
      </c>
      <c r="C31" s="1" t="s">
        <v>193</v>
      </c>
      <c r="D31" s="102">
        <v>45970852</v>
      </c>
      <c r="E31" s="103">
        <v>7240551</v>
      </c>
      <c r="F31" s="103">
        <v>12279792</v>
      </c>
      <c r="G31" s="103">
        <v>1245868</v>
      </c>
      <c r="H31" s="104">
        <v>66737063</v>
      </c>
      <c r="I31" s="105">
        <f t="shared" si="15"/>
        <v>1.9314414448814387E-2</v>
      </c>
      <c r="J31" s="102">
        <v>5167845</v>
      </c>
      <c r="K31" s="103">
        <v>4483181</v>
      </c>
      <c r="L31" s="103">
        <v>397392</v>
      </c>
      <c r="M31" s="103">
        <v>300686</v>
      </c>
      <c r="N31" s="104">
        <v>10349104</v>
      </c>
      <c r="O31" s="105">
        <f t="shared" si="16"/>
        <v>7.9085247368084768E-2</v>
      </c>
      <c r="P31" s="105">
        <f t="shared" si="2"/>
        <v>-8.4286932276424642E-2</v>
      </c>
      <c r="Q31" s="105">
        <f t="shared" si="3"/>
        <v>-5.353313087400643E-6</v>
      </c>
      <c r="R31" s="102">
        <v>11651309</v>
      </c>
      <c r="S31" s="103">
        <v>1514555</v>
      </c>
      <c r="T31" s="103">
        <v>2272187</v>
      </c>
      <c r="U31" s="103">
        <v>1668</v>
      </c>
      <c r="V31" s="104">
        <v>15439719</v>
      </c>
      <c r="W31" s="105">
        <f t="shared" si="17"/>
        <v>6.4187403811463623E-2</v>
      </c>
      <c r="X31" s="105">
        <f t="shared" si="4"/>
        <v>8.0752488094626554E-2</v>
      </c>
      <c r="Y31" s="105">
        <f t="shared" si="5"/>
        <v>0.90826426704901964</v>
      </c>
      <c r="Z31" s="102">
        <v>25420793</v>
      </c>
      <c r="AA31" s="103">
        <v>131800</v>
      </c>
      <c r="AB31" s="103">
        <v>6115623</v>
      </c>
      <c r="AC31" s="103">
        <v>0</v>
      </c>
      <c r="AD31" s="104">
        <v>31668216</v>
      </c>
      <c r="AE31" s="105">
        <f t="shared" si="18"/>
        <v>-1.3945410276292255E-2</v>
      </c>
      <c r="AF31" s="105">
        <f t="shared" si="6"/>
        <v>-6.7667060396823894E-2</v>
      </c>
      <c r="AG31" s="102">
        <v>2119099.25</v>
      </c>
      <c r="AH31" s="103">
        <v>20338</v>
      </c>
      <c r="AI31" s="103">
        <v>593987</v>
      </c>
      <c r="AJ31" s="103">
        <v>0</v>
      </c>
      <c r="AK31" s="104">
        <v>2733424.25</v>
      </c>
      <c r="AL31" s="105">
        <f t="shared" si="19"/>
        <v>-1.3781284013847836E-2</v>
      </c>
      <c r="AM31" s="105">
        <f t="shared" si="7"/>
        <v>-9.1104255989815253E-2</v>
      </c>
      <c r="AN31" s="105">
        <f t="shared" si="8"/>
        <v>-4.7355848049088947E-2</v>
      </c>
      <c r="AO31" s="105">
        <f t="shared" si="20"/>
        <v>-3.1931732207578216E-2</v>
      </c>
      <c r="AP31" s="107">
        <f>+Z31/AG31</f>
        <v>11.996036995435679</v>
      </c>
      <c r="AQ31" s="107">
        <f t="shared" si="10"/>
        <v>10.295886947020726</v>
      </c>
      <c r="AR31" s="102">
        <v>1000625</v>
      </c>
      <c r="AS31" s="103">
        <v>413387</v>
      </c>
      <c r="AT31" s="103">
        <v>3205157</v>
      </c>
      <c r="AU31" s="103">
        <v>934450</v>
      </c>
      <c r="AV31" s="104">
        <v>5553619</v>
      </c>
      <c r="AW31" s="105">
        <f t="shared" si="21"/>
        <v>7.3030984791779704E-2</v>
      </c>
      <c r="AX31" s="105">
        <f t="shared" si="11"/>
        <v>4.1299725311765463E-2</v>
      </c>
      <c r="AY31" s="105">
        <f t="shared" si="12"/>
        <v>0.22697348894086361</v>
      </c>
      <c r="AZ31" s="102">
        <v>2730280</v>
      </c>
      <c r="BA31" s="103">
        <v>697628</v>
      </c>
      <c r="BB31" s="103">
        <v>289433</v>
      </c>
      <c r="BC31" s="103">
        <v>9064</v>
      </c>
      <c r="BD31" s="104">
        <v>3726405</v>
      </c>
      <c r="BE31" s="105">
        <f t="shared" si="22"/>
        <v>-5.2773164519897185E-2</v>
      </c>
      <c r="BF31" s="105">
        <f t="shared" si="13"/>
        <v>-4.6393247098980607E-2</v>
      </c>
      <c r="BG31" s="105">
        <f t="shared" si="14"/>
        <v>-4.6574653515683191E-2</v>
      </c>
    </row>
    <row r="32" spans="1:59" x14ac:dyDescent="0.2">
      <c r="A32" s="85" t="str">
        <f t="shared" si="0"/>
        <v>2011</v>
      </c>
      <c r="B32" s="101" t="str">
        <f t="shared" si="1"/>
        <v>k1</v>
      </c>
      <c r="C32" s="1" t="s">
        <v>194</v>
      </c>
      <c r="D32" s="102">
        <v>47365824</v>
      </c>
      <c r="E32" s="103">
        <v>7163965</v>
      </c>
      <c r="F32" s="103">
        <v>12121335</v>
      </c>
      <c r="G32" s="103">
        <v>1208020</v>
      </c>
      <c r="H32" s="104">
        <v>67859144</v>
      </c>
      <c r="I32" s="105">
        <f t="shared" si="15"/>
        <v>1.6813460910019371E-2</v>
      </c>
      <c r="J32" s="102">
        <v>5256750</v>
      </c>
      <c r="K32" s="103">
        <v>4641750</v>
      </c>
      <c r="L32" s="103">
        <v>372602</v>
      </c>
      <c r="M32" s="103">
        <v>351626</v>
      </c>
      <c r="N32" s="104">
        <v>10622728</v>
      </c>
      <c r="O32" s="105">
        <f t="shared" si="16"/>
        <v>1.7203495847882434E-2</v>
      </c>
      <c r="P32" s="105">
        <f t="shared" si="2"/>
        <v>-6.238172887224705E-2</v>
      </c>
      <c r="Q32" s="105">
        <f t="shared" si="3"/>
        <v>3.5369751968524134E-2</v>
      </c>
      <c r="R32" s="102">
        <v>11936521</v>
      </c>
      <c r="S32" s="103">
        <v>1166257</v>
      </c>
      <c r="T32" s="103">
        <v>1964731</v>
      </c>
      <c r="U32" s="103">
        <v>0</v>
      </c>
      <c r="V32" s="104">
        <v>15067509</v>
      </c>
      <c r="W32" s="105">
        <f t="shared" si="17"/>
        <v>2.4478966268940253E-2</v>
      </c>
      <c r="X32" s="105">
        <f t="shared" si="4"/>
        <v>-0.13531280656037553</v>
      </c>
      <c r="Y32" s="105">
        <f t="shared" si="5"/>
        <v>-0.22996721809376353</v>
      </c>
      <c r="Z32" s="102">
        <v>26240634</v>
      </c>
      <c r="AA32" s="103">
        <v>143977</v>
      </c>
      <c r="AB32" s="103">
        <v>6162631</v>
      </c>
      <c r="AC32" s="103">
        <v>0</v>
      </c>
      <c r="AD32" s="104">
        <v>32547242</v>
      </c>
      <c r="AE32" s="105">
        <f t="shared" si="18"/>
        <v>3.225080350561841E-2</v>
      </c>
      <c r="AF32" s="105">
        <f t="shared" si="6"/>
        <v>7.6865431371423648E-3</v>
      </c>
      <c r="AG32" s="102">
        <v>2172322.5</v>
      </c>
      <c r="AH32" s="103">
        <v>20780</v>
      </c>
      <c r="AI32" s="103">
        <v>593163</v>
      </c>
      <c r="AJ32" s="103">
        <v>0</v>
      </c>
      <c r="AK32" s="104">
        <v>2786265.5</v>
      </c>
      <c r="AL32" s="105">
        <f t="shared" si="19"/>
        <v>2.5115977932605092E-2</v>
      </c>
      <c r="AM32" s="105">
        <f t="shared" si="7"/>
        <v>-1.3872357475837012E-3</v>
      </c>
      <c r="AN32" s="105">
        <f t="shared" si="8"/>
        <v>2.1732717081325598E-2</v>
      </c>
      <c r="AO32" s="105">
        <f t="shared" si="20"/>
        <v>1.9331521625302037E-2</v>
      </c>
      <c r="AP32" s="107">
        <f t="shared" si="9"/>
        <v>12.079529627852217</v>
      </c>
      <c r="AQ32" s="107">
        <f t="shared" si="10"/>
        <v>10.389439327807027</v>
      </c>
      <c r="AR32" s="102">
        <v>991653</v>
      </c>
      <c r="AS32" s="103">
        <v>428782</v>
      </c>
      <c r="AT32" s="103">
        <v>3382478</v>
      </c>
      <c r="AU32" s="103">
        <v>812498</v>
      </c>
      <c r="AV32" s="104">
        <v>5615411</v>
      </c>
      <c r="AW32" s="105">
        <f t="shared" si="21"/>
        <v>-8.9663960024984387E-3</v>
      </c>
      <c r="AX32" s="105">
        <f t="shared" si="11"/>
        <v>5.5323654972283726E-2</v>
      </c>
      <c r="AY32" s="105">
        <f t="shared" si="12"/>
        <v>3.7241132401357568E-2</v>
      </c>
      <c r="AZ32" s="102">
        <v>2940266</v>
      </c>
      <c r="BA32" s="103">
        <v>783199</v>
      </c>
      <c r="BB32" s="103">
        <v>238893</v>
      </c>
      <c r="BC32" s="103">
        <v>43896</v>
      </c>
      <c r="BD32" s="104">
        <v>4006254</v>
      </c>
      <c r="BE32" s="105">
        <f t="shared" si="22"/>
        <v>7.6910060506614711E-2</v>
      </c>
      <c r="BF32" s="105">
        <f t="shared" si="13"/>
        <v>-0.17461726893616139</v>
      </c>
      <c r="BG32" s="105">
        <f t="shared" si="14"/>
        <v>0.12265992764051901</v>
      </c>
    </row>
    <row r="33" spans="1:59" x14ac:dyDescent="0.2">
      <c r="A33" s="85" t="str">
        <f t="shared" si="0"/>
        <v>2011</v>
      </c>
      <c r="B33" s="101" t="str">
        <f t="shared" si="1"/>
        <v>k2</v>
      </c>
      <c r="C33" s="1" t="s">
        <v>195</v>
      </c>
      <c r="D33" s="102">
        <v>48518048</v>
      </c>
      <c r="E33" s="103">
        <v>6984894</v>
      </c>
      <c r="F33" s="103">
        <v>12314254</v>
      </c>
      <c r="G33" s="103">
        <v>1050243</v>
      </c>
      <c r="H33" s="104">
        <v>68867439</v>
      </c>
      <c r="I33" s="105">
        <f t="shared" si="15"/>
        <v>1.4858646021234809E-2</v>
      </c>
      <c r="J33" s="102">
        <v>4817374</v>
      </c>
      <c r="K33" s="103">
        <v>4305782</v>
      </c>
      <c r="L33" s="103">
        <v>539316</v>
      </c>
      <c r="M33" s="103">
        <v>443632</v>
      </c>
      <c r="N33" s="104">
        <v>10106104</v>
      </c>
      <c r="O33" s="105">
        <f t="shared" si="16"/>
        <v>-8.3583202549103536E-2</v>
      </c>
      <c r="P33" s="105">
        <f t="shared" si="2"/>
        <v>0.44743184416616122</v>
      </c>
      <c r="Q33" s="105">
        <f t="shared" si="3"/>
        <v>-7.2379598211881294E-2</v>
      </c>
      <c r="R33" s="102">
        <v>12282978</v>
      </c>
      <c r="S33" s="103">
        <v>1069470</v>
      </c>
      <c r="T33" s="103">
        <v>2311416</v>
      </c>
      <c r="U33" s="103">
        <v>0</v>
      </c>
      <c r="V33" s="104">
        <v>15663864</v>
      </c>
      <c r="W33" s="105">
        <f t="shared" si="17"/>
        <v>2.9024956266570468E-2</v>
      </c>
      <c r="X33" s="105">
        <f t="shared" si="4"/>
        <v>0.17645418125941922</v>
      </c>
      <c r="Y33" s="105">
        <f t="shared" si="5"/>
        <v>-8.2989426858745538E-2</v>
      </c>
      <c r="Z33" s="102">
        <v>26822587</v>
      </c>
      <c r="AA33" s="103">
        <v>145011</v>
      </c>
      <c r="AB33" s="103">
        <v>5927224</v>
      </c>
      <c r="AC33" s="103">
        <v>0</v>
      </c>
      <c r="AD33" s="104">
        <v>32894822</v>
      </c>
      <c r="AE33" s="105">
        <f t="shared" si="18"/>
        <v>2.2177551045451112E-2</v>
      </c>
      <c r="AF33" s="105">
        <f t="shared" si="6"/>
        <v>-3.8199106842515804E-2</v>
      </c>
      <c r="AG33" s="102">
        <v>2210053</v>
      </c>
      <c r="AH33" s="103">
        <v>21155</v>
      </c>
      <c r="AI33" s="103">
        <v>574313</v>
      </c>
      <c r="AJ33" s="103">
        <v>0</v>
      </c>
      <c r="AK33" s="104">
        <v>2805521</v>
      </c>
      <c r="AL33" s="105">
        <f t="shared" si="19"/>
        <v>1.7368737837038468E-2</v>
      </c>
      <c r="AM33" s="105">
        <f t="shared" si="7"/>
        <v>-3.177878593236598E-2</v>
      </c>
      <c r="AN33" s="105">
        <f t="shared" si="8"/>
        <v>1.8046198267564966E-2</v>
      </c>
      <c r="AO33" s="105">
        <f t="shared" si="20"/>
        <v>6.9108633043046324E-3</v>
      </c>
      <c r="AP33" s="107">
        <f t="shared" si="9"/>
        <v>12.136626135210332</v>
      </c>
      <c r="AQ33" s="107">
        <f t="shared" si="10"/>
        <v>10.320546461598466</v>
      </c>
      <c r="AR33" s="102">
        <v>1035152</v>
      </c>
      <c r="AS33" s="103">
        <v>438808</v>
      </c>
      <c r="AT33" s="103">
        <v>3292829</v>
      </c>
      <c r="AU33" s="103">
        <v>540590</v>
      </c>
      <c r="AV33" s="104">
        <v>5307379</v>
      </c>
      <c r="AW33" s="105">
        <f t="shared" si="21"/>
        <v>4.3865142343138173E-2</v>
      </c>
      <c r="AX33" s="105">
        <f t="shared" si="11"/>
        <v>-2.6503941784691579E-2</v>
      </c>
      <c r="AY33" s="105">
        <f t="shared" si="12"/>
        <v>2.3382511392735703E-2</v>
      </c>
      <c r="AZ33" s="102">
        <v>3559957</v>
      </c>
      <c r="BA33" s="103">
        <v>1025823</v>
      </c>
      <c r="BB33" s="103">
        <v>243469</v>
      </c>
      <c r="BC33" s="103">
        <v>66021</v>
      </c>
      <c r="BD33" s="104">
        <v>4895270</v>
      </c>
      <c r="BE33" s="105">
        <f t="shared" si="22"/>
        <v>0.2107601829222254</v>
      </c>
      <c r="BF33" s="105">
        <f t="shared" si="13"/>
        <v>1.9155019192692965E-2</v>
      </c>
      <c r="BG33" s="105">
        <f t="shared" si="14"/>
        <v>0.30978589094214881</v>
      </c>
    </row>
    <row r="34" spans="1:59" x14ac:dyDescent="0.2">
      <c r="A34" s="85" t="str">
        <f t="shared" si="0"/>
        <v>2011</v>
      </c>
      <c r="B34" s="101" t="str">
        <f t="shared" si="1"/>
        <v>k3</v>
      </c>
      <c r="C34" s="1" t="s">
        <v>196</v>
      </c>
      <c r="D34" s="102">
        <v>46237377</v>
      </c>
      <c r="E34" s="103">
        <v>6409374</v>
      </c>
      <c r="F34" s="103">
        <v>11033136</v>
      </c>
      <c r="G34" s="103">
        <v>830595</v>
      </c>
      <c r="H34" s="104">
        <v>64510482</v>
      </c>
      <c r="I34" s="105">
        <f t="shared" si="15"/>
        <v>-6.3265849046600958E-2</v>
      </c>
      <c r="J34" s="102">
        <v>4390559</v>
      </c>
      <c r="K34" s="103">
        <v>4142793</v>
      </c>
      <c r="L34" s="103">
        <v>394453</v>
      </c>
      <c r="M34" s="103">
        <v>313977</v>
      </c>
      <c r="N34" s="104">
        <v>9241782</v>
      </c>
      <c r="O34" s="105">
        <f t="shared" si="16"/>
        <v>-8.8599099841531928E-2</v>
      </c>
      <c r="P34" s="105">
        <f t="shared" si="2"/>
        <v>-0.26860504787545708</v>
      </c>
      <c r="Q34" s="105">
        <f t="shared" si="3"/>
        <v>-3.7853518826545328E-2</v>
      </c>
      <c r="R34" s="102">
        <v>11466895</v>
      </c>
      <c r="S34" s="103">
        <v>882602</v>
      </c>
      <c r="T34" s="103">
        <v>1714473</v>
      </c>
      <c r="U34" s="103">
        <v>2480</v>
      </c>
      <c r="V34" s="104">
        <v>14066450</v>
      </c>
      <c r="W34" s="105">
        <f t="shared" si="17"/>
        <v>-6.6440158078928419E-2</v>
      </c>
      <c r="X34" s="105">
        <f t="shared" si="4"/>
        <v>-0.25825857396504998</v>
      </c>
      <c r="Y34" s="105">
        <f t="shared" si="5"/>
        <v>-0.17472953893049828</v>
      </c>
      <c r="Z34" s="102">
        <v>26138950</v>
      </c>
      <c r="AA34" s="103">
        <v>128020</v>
      </c>
      <c r="AB34" s="103">
        <v>5353121</v>
      </c>
      <c r="AC34" s="103">
        <v>0</v>
      </c>
      <c r="AD34" s="104">
        <v>31620091</v>
      </c>
      <c r="AE34" s="105">
        <f t="shared" si="18"/>
        <v>-2.5487362572446871E-2</v>
      </c>
      <c r="AF34" s="105">
        <f t="shared" si="6"/>
        <v>-9.6858664359572036E-2</v>
      </c>
      <c r="AG34" s="102">
        <v>2165895.25</v>
      </c>
      <c r="AH34" s="103">
        <v>18621</v>
      </c>
      <c r="AI34" s="103">
        <v>529665</v>
      </c>
      <c r="AJ34" s="103">
        <v>0</v>
      </c>
      <c r="AK34" s="104">
        <v>2714181.25</v>
      </c>
      <c r="AL34" s="105">
        <f t="shared" si="19"/>
        <v>-1.9980403184900995E-2</v>
      </c>
      <c r="AM34" s="105">
        <f t="shared" si="7"/>
        <v>-7.7741579939858585E-2</v>
      </c>
      <c r="AN34" s="105">
        <f t="shared" si="8"/>
        <v>-0.11978255731505555</v>
      </c>
      <c r="AO34" s="105">
        <f t="shared" si="20"/>
        <v>-3.2557143575114925E-2</v>
      </c>
      <c r="AP34" s="107">
        <f t="shared" si="9"/>
        <v>12.068427593624392</v>
      </c>
      <c r="AQ34" s="107">
        <f t="shared" si="10"/>
        <v>10.106616446244324</v>
      </c>
      <c r="AR34" s="102">
        <v>953163</v>
      </c>
      <c r="AS34" s="103">
        <v>349256</v>
      </c>
      <c r="AT34" s="103">
        <v>3220511</v>
      </c>
      <c r="AU34" s="103">
        <v>483238</v>
      </c>
      <c r="AV34" s="104">
        <v>5006168</v>
      </c>
      <c r="AW34" s="105">
        <f t="shared" si="21"/>
        <v>-7.9204793112509081E-2</v>
      </c>
      <c r="AX34" s="105">
        <f t="shared" si="11"/>
        <v>-2.1962270133067948E-2</v>
      </c>
      <c r="AY34" s="105">
        <f t="shared" si="12"/>
        <v>-0.20408014439116881</v>
      </c>
      <c r="AZ34" s="102">
        <v>3287810</v>
      </c>
      <c r="BA34" s="103">
        <v>906703</v>
      </c>
      <c r="BB34" s="103">
        <v>350578</v>
      </c>
      <c r="BC34" s="103">
        <v>30900</v>
      </c>
      <c r="BD34" s="104">
        <v>4575991</v>
      </c>
      <c r="BE34" s="105">
        <f t="shared" si="22"/>
        <v>-7.6446709890035186E-2</v>
      </c>
      <c r="BF34" s="105">
        <f t="shared" si="13"/>
        <v>0.43992869728795042</v>
      </c>
      <c r="BG34" s="105">
        <f t="shared" si="14"/>
        <v>-0.1161213971611087</v>
      </c>
    </row>
    <row r="35" spans="1:59" x14ac:dyDescent="0.2">
      <c r="A35" s="85" t="str">
        <f t="shared" si="0"/>
        <v>2011</v>
      </c>
      <c r="B35" s="101" t="str">
        <f t="shared" si="1"/>
        <v>k4</v>
      </c>
      <c r="C35" s="1" t="s">
        <v>197</v>
      </c>
      <c r="D35" s="102">
        <v>45081543</v>
      </c>
      <c r="E35" s="103">
        <v>6528693</v>
      </c>
      <c r="F35" s="103">
        <v>11488648</v>
      </c>
      <c r="G35" s="103">
        <v>754689</v>
      </c>
      <c r="H35" s="104">
        <v>63853573</v>
      </c>
      <c r="I35" s="105">
        <f t="shared" si="15"/>
        <v>-1.0182980806126979E-2</v>
      </c>
      <c r="J35" s="102">
        <v>4676055</v>
      </c>
      <c r="K35" s="103">
        <v>4037819</v>
      </c>
      <c r="L35" s="103">
        <v>346551</v>
      </c>
      <c r="M35" s="103">
        <v>332626</v>
      </c>
      <c r="N35" s="104">
        <v>9393051</v>
      </c>
      <c r="O35" s="105">
        <f t="shared" si="16"/>
        <v>6.502497745731238E-2</v>
      </c>
      <c r="P35" s="105">
        <f t="shared" si="2"/>
        <v>-0.12143905611061394</v>
      </c>
      <c r="Q35" s="105">
        <f t="shared" si="3"/>
        <v>-2.5338944040892219E-2</v>
      </c>
      <c r="R35" s="102">
        <v>10325426</v>
      </c>
      <c r="S35" s="103">
        <v>1227167</v>
      </c>
      <c r="T35" s="103">
        <v>2290081</v>
      </c>
      <c r="U35" s="103">
        <v>2208</v>
      </c>
      <c r="V35" s="104">
        <v>13844882</v>
      </c>
      <c r="W35" s="105">
        <f t="shared" si="17"/>
        <v>-9.9544732902847724E-2</v>
      </c>
      <c r="X35" s="105">
        <f t="shared" si="4"/>
        <v>0.33573465432234861</v>
      </c>
      <c r="Y35" s="105">
        <f t="shared" si="5"/>
        <v>0.3903968039954589</v>
      </c>
      <c r="Z35" s="102">
        <v>25906937</v>
      </c>
      <c r="AA35" s="103">
        <v>128131</v>
      </c>
      <c r="AB35" s="103">
        <v>5299668</v>
      </c>
      <c r="AC35" s="103">
        <v>0</v>
      </c>
      <c r="AD35" s="104">
        <v>31334736</v>
      </c>
      <c r="AE35" s="105">
        <f t="shared" si="18"/>
        <v>-8.8761407784168841E-3</v>
      </c>
      <c r="AF35" s="105">
        <f t="shared" si="6"/>
        <v>-9.9853898314646722E-3</v>
      </c>
      <c r="AG35" s="102">
        <v>2113763.5</v>
      </c>
      <c r="AH35" s="103">
        <v>19544</v>
      </c>
      <c r="AI35" s="103">
        <v>509540</v>
      </c>
      <c r="AJ35" s="103">
        <v>0</v>
      </c>
      <c r="AK35" s="104">
        <v>2642847.5</v>
      </c>
      <c r="AL35" s="105">
        <f t="shared" si="19"/>
        <v>-2.4069377316377604E-2</v>
      </c>
      <c r="AM35" s="105">
        <f t="shared" si="7"/>
        <v>-3.799571427222867E-2</v>
      </c>
      <c r="AN35" s="105">
        <f t="shared" si="8"/>
        <v>4.9567692390312015E-2</v>
      </c>
      <c r="AO35" s="105">
        <f t="shared" si="20"/>
        <v>-2.6281866769214474E-2</v>
      </c>
      <c r="AP35" s="107">
        <f t="shared" si="9"/>
        <v>12.256308238835613</v>
      </c>
      <c r="AQ35" s="107">
        <f t="shared" si="10"/>
        <v>10.400887074616321</v>
      </c>
      <c r="AR35" s="102">
        <v>1212288</v>
      </c>
      <c r="AS35" s="103">
        <v>420563</v>
      </c>
      <c r="AT35" s="103">
        <v>3234700</v>
      </c>
      <c r="AU35" s="103">
        <v>419855</v>
      </c>
      <c r="AV35" s="104">
        <v>5287406</v>
      </c>
      <c r="AW35" s="105">
        <f t="shared" si="21"/>
        <v>0.27185801379197472</v>
      </c>
      <c r="AX35" s="105">
        <f t="shared" si="11"/>
        <v>4.4058225542468257E-3</v>
      </c>
      <c r="AY35" s="105">
        <f t="shared" si="12"/>
        <v>0.20416828916324989</v>
      </c>
      <c r="AZ35" s="102">
        <v>2960837</v>
      </c>
      <c r="BA35" s="103">
        <v>715013</v>
      </c>
      <c r="BB35" s="103">
        <v>317648</v>
      </c>
      <c r="BC35" s="103">
        <v>0</v>
      </c>
      <c r="BD35" s="104">
        <v>3993498</v>
      </c>
      <c r="BE35" s="105">
        <f t="shared" si="22"/>
        <v>-9.9450089877456418E-2</v>
      </c>
      <c r="BF35" s="105">
        <f t="shared" si="13"/>
        <v>-9.3930594618030799E-2</v>
      </c>
      <c r="BG35" s="105">
        <f t="shared" si="14"/>
        <v>-0.21141432199959634</v>
      </c>
    </row>
    <row r="36" spans="1:59" x14ac:dyDescent="0.2">
      <c r="A36" s="85" t="str">
        <f t="shared" si="0"/>
        <v>2012</v>
      </c>
      <c r="B36" s="101" t="str">
        <f t="shared" si="1"/>
        <v>k1</v>
      </c>
      <c r="C36" s="1" t="s">
        <v>198</v>
      </c>
      <c r="D36" s="102">
        <v>46356826</v>
      </c>
      <c r="E36" s="103">
        <v>6299061</v>
      </c>
      <c r="F36" s="103">
        <v>11263828</v>
      </c>
      <c r="G36" s="103">
        <v>799368</v>
      </c>
      <c r="H36" s="104">
        <v>64719083</v>
      </c>
      <c r="I36" s="105">
        <f t="shared" si="15"/>
        <v>1.3554605628724958E-2</v>
      </c>
      <c r="J36" s="102">
        <v>5336962</v>
      </c>
      <c r="K36" s="103">
        <v>3932287</v>
      </c>
      <c r="L36" s="103">
        <v>312183</v>
      </c>
      <c r="M36" s="103">
        <v>328518</v>
      </c>
      <c r="N36" s="104">
        <v>9909950</v>
      </c>
      <c r="O36" s="105">
        <f t="shared" si="16"/>
        <v>0.14133858562399287</v>
      </c>
      <c r="P36" s="105">
        <f t="shared" si="2"/>
        <v>-9.9171550507717476E-2</v>
      </c>
      <c r="Q36" s="105">
        <f t="shared" si="3"/>
        <v>-2.6135891678155956E-2</v>
      </c>
      <c r="R36" s="102">
        <v>10357446</v>
      </c>
      <c r="S36" s="103">
        <v>928414</v>
      </c>
      <c r="T36" s="103">
        <v>1996539</v>
      </c>
      <c r="U36" s="103">
        <v>4500</v>
      </c>
      <c r="V36" s="104">
        <v>13286899</v>
      </c>
      <c r="W36" s="105">
        <f t="shared" si="17"/>
        <v>3.1010827059338763E-3</v>
      </c>
      <c r="X36" s="105">
        <f t="shared" si="4"/>
        <v>-0.12817974560725146</v>
      </c>
      <c r="Y36" s="105">
        <f t="shared" si="5"/>
        <v>-0.24344934308044464</v>
      </c>
      <c r="Z36" s="102">
        <v>27003129</v>
      </c>
      <c r="AA36" s="103">
        <v>151724</v>
      </c>
      <c r="AB36" s="103">
        <v>5381146</v>
      </c>
      <c r="AC36" s="103">
        <v>0</v>
      </c>
      <c r="AD36" s="104">
        <v>32535999</v>
      </c>
      <c r="AE36" s="105">
        <f t="shared" si="18"/>
        <v>4.231268250661975E-2</v>
      </c>
      <c r="AF36" s="105">
        <f t="shared" si="6"/>
        <v>1.5374170608423018E-2</v>
      </c>
      <c r="AG36" s="102">
        <v>2188355.25</v>
      </c>
      <c r="AH36" s="103">
        <v>21181</v>
      </c>
      <c r="AI36" s="103">
        <v>487855</v>
      </c>
      <c r="AJ36" s="103">
        <v>0</v>
      </c>
      <c r="AK36" s="104">
        <v>2697391.25</v>
      </c>
      <c r="AL36" s="105">
        <f t="shared" si="19"/>
        <v>3.5288597801977371E-2</v>
      </c>
      <c r="AM36" s="105">
        <f t="shared" si="7"/>
        <v>-4.2557993484319191E-2</v>
      </c>
      <c r="AN36" s="105">
        <f t="shared" si="8"/>
        <v>8.3759721653704461E-2</v>
      </c>
      <c r="AO36" s="105">
        <f t="shared" si="20"/>
        <v>2.0638250977402215E-2</v>
      </c>
      <c r="AP36" s="107">
        <f t="shared" si="9"/>
        <v>12.339463165315594</v>
      </c>
      <c r="AQ36" s="107">
        <f t="shared" si="10"/>
        <v>11.030215945311619</v>
      </c>
      <c r="AR36" s="102">
        <v>1125343</v>
      </c>
      <c r="AS36" s="103">
        <v>424656</v>
      </c>
      <c r="AT36" s="103">
        <v>3230275</v>
      </c>
      <c r="AU36" s="103">
        <v>453956</v>
      </c>
      <c r="AV36" s="104">
        <v>5234230</v>
      </c>
      <c r="AW36" s="105">
        <f t="shared" si="21"/>
        <v>-7.1719756361524653E-2</v>
      </c>
      <c r="AX36" s="105">
        <f t="shared" si="11"/>
        <v>-1.3679784833214826E-3</v>
      </c>
      <c r="AY36" s="105">
        <f t="shared" si="12"/>
        <v>9.73219232314778E-3</v>
      </c>
      <c r="AZ36" s="102">
        <v>2533946</v>
      </c>
      <c r="BA36" s="103">
        <v>861980</v>
      </c>
      <c r="BB36" s="103">
        <v>343685</v>
      </c>
      <c r="BC36" s="103">
        <v>12394</v>
      </c>
      <c r="BD36" s="104">
        <v>3752005</v>
      </c>
      <c r="BE36" s="105">
        <f t="shared" si="22"/>
        <v>-0.14417916285158555</v>
      </c>
      <c r="BF36" s="105">
        <f t="shared" si="13"/>
        <v>8.196809046491714E-2</v>
      </c>
      <c r="BG36" s="105">
        <f t="shared" si="14"/>
        <v>0.20554451457525946</v>
      </c>
    </row>
    <row r="37" spans="1:59" x14ac:dyDescent="0.2">
      <c r="A37" s="85" t="str">
        <f t="shared" si="0"/>
        <v>2012</v>
      </c>
      <c r="B37" s="101" t="str">
        <f t="shared" si="1"/>
        <v>k2</v>
      </c>
      <c r="C37" s="1" t="s">
        <v>199</v>
      </c>
      <c r="D37" s="102">
        <v>47479534</v>
      </c>
      <c r="E37" s="103">
        <v>6887637</v>
      </c>
      <c r="F37" s="103">
        <v>11192372</v>
      </c>
      <c r="G37" s="103">
        <v>869308</v>
      </c>
      <c r="H37" s="104">
        <v>66428851</v>
      </c>
      <c r="I37" s="105">
        <f t="shared" si="15"/>
        <v>2.6418297675818429E-2</v>
      </c>
      <c r="J37" s="102">
        <v>5246293</v>
      </c>
      <c r="K37" s="103">
        <v>4416439</v>
      </c>
      <c r="L37" s="103">
        <v>546837</v>
      </c>
      <c r="M37" s="103">
        <v>349759</v>
      </c>
      <c r="N37" s="104">
        <v>10559328</v>
      </c>
      <c r="O37" s="105">
        <f t="shared" si="16"/>
        <v>-1.6988878691660162E-2</v>
      </c>
      <c r="P37" s="105">
        <f t="shared" si="2"/>
        <v>0.75165527911513441</v>
      </c>
      <c r="Q37" s="105">
        <f t="shared" si="3"/>
        <v>0.12312224412917978</v>
      </c>
      <c r="R37" s="102">
        <v>11614637</v>
      </c>
      <c r="S37" s="103">
        <v>917982</v>
      </c>
      <c r="T37" s="103">
        <v>1718802</v>
      </c>
      <c r="U37" s="103">
        <v>4454</v>
      </c>
      <c r="V37" s="104">
        <v>14255875</v>
      </c>
      <c r="W37" s="105">
        <f t="shared" si="17"/>
        <v>0.12138040594177367</v>
      </c>
      <c r="X37" s="105">
        <f t="shared" si="4"/>
        <v>-0.13910922851995378</v>
      </c>
      <c r="Y37" s="105">
        <f t="shared" si="5"/>
        <v>-1.1236366534757123E-2</v>
      </c>
      <c r="Z37" s="102">
        <v>26490424</v>
      </c>
      <c r="AA37" s="103">
        <v>147586</v>
      </c>
      <c r="AB37" s="103">
        <v>5403198</v>
      </c>
      <c r="AC37" s="103">
        <v>0</v>
      </c>
      <c r="AD37" s="104">
        <v>32041208</v>
      </c>
      <c r="AE37" s="105">
        <f t="shared" si="18"/>
        <v>-1.8986873706376767E-2</v>
      </c>
      <c r="AF37" s="105">
        <f t="shared" si="6"/>
        <v>4.0980118361404801E-3</v>
      </c>
      <c r="AG37" s="102">
        <v>2177898</v>
      </c>
      <c r="AH37" s="103">
        <v>20624</v>
      </c>
      <c r="AI37" s="103">
        <v>521549</v>
      </c>
      <c r="AJ37" s="103">
        <v>0</v>
      </c>
      <c r="AK37" s="104">
        <v>2720071</v>
      </c>
      <c r="AL37" s="105">
        <f t="shared" si="19"/>
        <v>-4.778588851147454E-3</v>
      </c>
      <c r="AM37" s="105">
        <f t="shared" si="7"/>
        <v>6.9065603509239432E-2</v>
      </c>
      <c r="AN37" s="105">
        <f t="shared" si="8"/>
        <v>-2.6297153108918371E-2</v>
      </c>
      <c r="AO37" s="105">
        <f t="shared" si="20"/>
        <v>8.4080312783694246E-3</v>
      </c>
      <c r="AP37" s="107">
        <f t="shared" si="9"/>
        <v>12.163298740345049</v>
      </c>
      <c r="AQ37" s="107">
        <f t="shared" si="10"/>
        <v>10.359904821982211</v>
      </c>
      <c r="AR37" s="102">
        <v>1267573</v>
      </c>
      <c r="AS37" s="103">
        <v>459377</v>
      </c>
      <c r="AT37" s="103">
        <v>3232334</v>
      </c>
      <c r="AU37" s="103">
        <v>468043</v>
      </c>
      <c r="AV37" s="104">
        <v>5427327</v>
      </c>
      <c r="AW37" s="105">
        <f t="shared" si="21"/>
        <v>0.126388132329432</v>
      </c>
      <c r="AX37" s="105">
        <f t="shared" si="11"/>
        <v>6.3740703190904799E-4</v>
      </c>
      <c r="AY37" s="105">
        <f t="shared" si="12"/>
        <v>8.1762650239252471E-2</v>
      </c>
      <c r="AZ37" s="102">
        <v>2860607</v>
      </c>
      <c r="BA37" s="103">
        <v>946253</v>
      </c>
      <c r="BB37" s="103">
        <v>291201</v>
      </c>
      <c r="BC37" s="103">
        <v>47052</v>
      </c>
      <c r="BD37" s="104">
        <v>4145113</v>
      </c>
      <c r="BE37" s="105">
        <f t="shared" si="22"/>
        <v>0.1289139547567312</v>
      </c>
      <c r="BF37" s="105">
        <f t="shared" si="13"/>
        <v>-0.15270960327043659</v>
      </c>
      <c r="BG37" s="105">
        <f t="shared" si="14"/>
        <v>9.7766769530615555E-2</v>
      </c>
    </row>
    <row r="38" spans="1:59" x14ac:dyDescent="0.2">
      <c r="A38" s="85" t="str">
        <f t="shared" si="0"/>
        <v>2012</v>
      </c>
      <c r="B38" s="101" t="str">
        <f t="shared" si="1"/>
        <v>k3</v>
      </c>
      <c r="C38" s="1" t="s">
        <v>200</v>
      </c>
      <c r="D38" s="102">
        <v>45093809</v>
      </c>
      <c r="E38" s="103">
        <v>6858751</v>
      </c>
      <c r="F38" s="103">
        <v>10751251</v>
      </c>
      <c r="G38" s="103">
        <v>761884</v>
      </c>
      <c r="H38" s="104">
        <v>63465695</v>
      </c>
      <c r="I38" s="105">
        <f t="shared" si="15"/>
        <v>-4.4606461731514821E-2</v>
      </c>
      <c r="J38" s="102">
        <v>4142721</v>
      </c>
      <c r="K38" s="103">
        <v>4353563</v>
      </c>
      <c r="L38" s="103">
        <v>388258</v>
      </c>
      <c r="M38" s="103">
        <v>271537</v>
      </c>
      <c r="N38" s="104">
        <v>9156079</v>
      </c>
      <c r="O38" s="105">
        <f t="shared" si="16"/>
        <v>-0.21035271952977083</v>
      </c>
      <c r="P38" s="105">
        <f t="shared" si="2"/>
        <v>-0.28999317895460619</v>
      </c>
      <c r="Q38" s="105">
        <f t="shared" si="3"/>
        <v>-1.4236809338926678E-2</v>
      </c>
      <c r="R38" s="102">
        <v>11731166</v>
      </c>
      <c r="S38" s="103">
        <v>1242748</v>
      </c>
      <c r="T38" s="103">
        <v>1986973</v>
      </c>
      <c r="U38" s="103">
        <v>5330</v>
      </c>
      <c r="V38" s="104">
        <v>14966217</v>
      </c>
      <c r="W38" s="105">
        <f t="shared" si="17"/>
        <v>1.0032943776030194E-2</v>
      </c>
      <c r="X38" s="105">
        <f t="shared" si="4"/>
        <v>0.1560220432603639</v>
      </c>
      <c r="Y38" s="105">
        <f t="shared" si="5"/>
        <v>0.35378253604101167</v>
      </c>
      <c r="Z38" s="102">
        <v>25229095</v>
      </c>
      <c r="AA38" s="103">
        <v>155266</v>
      </c>
      <c r="AB38" s="103">
        <v>4874153</v>
      </c>
      <c r="AC38" s="103">
        <v>0</v>
      </c>
      <c r="AD38" s="104">
        <v>30258514</v>
      </c>
      <c r="AE38" s="105">
        <f t="shared" si="18"/>
        <v>-4.7614526668202817E-2</v>
      </c>
      <c r="AF38" s="105">
        <f t="shared" si="6"/>
        <v>-9.7913309858346856E-2</v>
      </c>
      <c r="AG38" s="102">
        <v>2151703</v>
      </c>
      <c r="AH38" s="103">
        <v>23562</v>
      </c>
      <c r="AI38" s="103">
        <v>489348</v>
      </c>
      <c r="AJ38" s="103">
        <v>0</v>
      </c>
      <c r="AK38" s="104">
        <v>2664613</v>
      </c>
      <c r="AL38" s="105">
        <f t="shared" si="19"/>
        <v>-1.2027652351028376E-2</v>
      </c>
      <c r="AM38" s="105">
        <f t="shared" si="7"/>
        <v>-6.1741082812928415E-2</v>
      </c>
      <c r="AN38" s="105">
        <f t="shared" si="8"/>
        <v>0.14245539177657099</v>
      </c>
      <c r="AO38" s="105">
        <f t="shared" si="20"/>
        <v>-2.0388438390027318E-2</v>
      </c>
      <c r="AP38" s="107">
        <f t="shared" si="9"/>
        <v>11.725175361097698</v>
      </c>
      <c r="AQ38" s="107">
        <f t="shared" si="10"/>
        <v>9.9605045897806885</v>
      </c>
      <c r="AR38" s="102">
        <v>1179969</v>
      </c>
      <c r="AS38" s="103">
        <v>380448</v>
      </c>
      <c r="AT38" s="103">
        <v>3150610</v>
      </c>
      <c r="AU38" s="103">
        <v>480557</v>
      </c>
      <c r="AV38" s="104">
        <v>5191584</v>
      </c>
      <c r="AW38" s="105">
        <f t="shared" si="21"/>
        <v>-6.9111601462006525E-2</v>
      </c>
      <c r="AX38" s="105">
        <f t="shared" si="11"/>
        <v>-2.5283278275079247E-2</v>
      </c>
      <c r="AY38" s="105">
        <f t="shared" si="12"/>
        <v>-0.17181748324361037</v>
      </c>
      <c r="AZ38" s="102">
        <v>2810858</v>
      </c>
      <c r="BA38" s="103">
        <v>726726</v>
      </c>
      <c r="BB38" s="103">
        <v>351257</v>
      </c>
      <c r="BC38" s="103">
        <v>4460</v>
      </c>
      <c r="BD38" s="104">
        <v>3893301</v>
      </c>
      <c r="BE38" s="105">
        <f t="shared" si="22"/>
        <v>-1.7391064204205612E-2</v>
      </c>
      <c r="BF38" s="105">
        <f t="shared" si="13"/>
        <v>0.20623555550976816</v>
      </c>
      <c r="BG38" s="105">
        <f t="shared" si="14"/>
        <v>-0.23199609406786556</v>
      </c>
    </row>
    <row r="39" spans="1:59" x14ac:dyDescent="0.2">
      <c r="A39" s="85" t="str">
        <f t="shared" si="0"/>
        <v>2012</v>
      </c>
      <c r="B39" s="101" t="str">
        <f t="shared" si="1"/>
        <v>k4</v>
      </c>
      <c r="C39" s="1" t="s">
        <v>201</v>
      </c>
      <c r="D39" s="102">
        <v>45198555</v>
      </c>
      <c r="E39" s="103">
        <v>6253746</v>
      </c>
      <c r="F39" s="103">
        <v>10336377</v>
      </c>
      <c r="G39" s="103">
        <v>765957</v>
      </c>
      <c r="H39" s="104">
        <v>62554635</v>
      </c>
      <c r="I39" s="105">
        <f t="shared" si="15"/>
        <v>-1.4355156750430292E-2</v>
      </c>
      <c r="J39" s="102">
        <v>4385372</v>
      </c>
      <c r="K39" s="103">
        <v>4118596</v>
      </c>
      <c r="L39" s="103">
        <v>375691</v>
      </c>
      <c r="M39" s="103">
        <v>340426</v>
      </c>
      <c r="N39" s="104">
        <v>9220085</v>
      </c>
      <c r="O39" s="105">
        <f t="shared" si="16"/>
        <v>5.8572855859711531E-2</v>
      </c>
      <c r="P39" s="105">
        <f t="shared" si="2"/>
        <v>-3.2367652437296848E-2</v>
      </c>
      <c r="Q39" s="105">
        <f t="shared" si="3"/>
        <v>-5.3971195547187441E-2</v>
      </c>
      <c r="R39" s="102">
        <v>11543069</v>
      </c>
      <c r="S39" s="103">
        <v>887810</v>
      </c>
      <c r="T39" s="103">
        <v>1993021</v>
      </c>
      <c r="U39" s="103">
        <v>13521</v>
      </c>
      <c r="V39" s="104">
        <v>14437421</v>
      </c>
      <c r="W39" s="105">
        <f t="shared" si="17"/>
        <v>-1.6033956044948984E-2</v>
      </c>
      <c r="X39" s="105">
        <f t="shared" si="4"/>
        <v>3.0438259603930199E-3</v>
      </c>
      <c r="Y39" s="105">
        <f t="shared" si="5"/>
        <v>-0.28560737977449974</v>
      </c>
      <c r="Z39" s="102">
        <v>25336921</v>
      </c>
      <c r="AA39" s="103">
        <v>159031</v>
      </c>
      <c r="AB39" s="103">
        <v>4658768</v>
      </c>
      <c r="AC39" s="103">
        <v>0</v>
      </c>
      <c r="AD39" s="104">
        <v>30154720</v>
      </c>
      <c r="AE39" s="105">
        <f t="shared" si="18"/>
        <v>4.2738750636913455E-3</v>
      </c>
      <c r="AF39" s="105">
        <f t="shared" si="6"/>
        <v>-4.4189216054563739E-2</v>
      </c>
      <c r="AG39" s="102">
        <v>2117172.75</v>
      </c>
      <c r="AH39" s="103">
        <v>22792</v>
      </c>
      <c r="AI39" s="103">
        <v>454418</v>
      </c>
      <c r="AJ39" s="103">
        <v>0</v>
      </c>
      <c r="AK39" s="104">
        <v>2594382.75</v>
      </c>
      <c r="AL39" s="105">
        <f t="shared" si="19"/>
        <v>-1.6047869989492043E-2</v>
      </c>
      <c r="AM39" s="105">
        <f t="shared" si="7"/>
        <v>-7.1380694311614631E-2</v>
      </c>
      <c r="AN39" s="105">
        <f t="shared" si="8"/>
        <v>-3.2679738562091505E-2</v>
      </c>
      <c r="AO39" s="105">
        <f t="shared" si="20"/>
        <v>-2.6356641658657372E-2</v>
      </c>
      <c r="AP39" s="107">
        <f t="shared" si="9"/>
        <v>11.96733757318575</v>
      </c>
      <c r="AQ39" s="107">
        <f t="shared" si="10"/>
        <v>10.252164306871647</v>
      </c>
      <c r="AR39" s="102">
        <v>1224475</v>
      </c>
      <c r="AS39" s="103">
        <v>438102</v>
      </c>
      <c r="AT39" s="103">
        <v>2935422</v>
      </c>
      <c r="AU39" s="103">
        <v>388980</v>
      </c>
      <c r="AV39" s="104">
        <v>4986979</v>
      </c>
      <c r="AW39" s="105">
        <f t="shared" si="21"/>
        <v>3.7717940047577524E-2</v>
      </c>
      <c r="AX39" s="105">
        <f t="shared" si="11"/>
        <v>-6.8300424362266354E-2</v>
      </c>
      <c r="AY39" s="105">
        <f t="shared" si="12"/>
        <v>0.15154239212717638</v>
      </c>
      <c r="AZ39" s="102">
        <v>2708718</v>
      </c>
      <c r="BA39" s="103">
        <v>650207</v>
      </c>
      <c r="BB39" s="103">
        <v>373475</v>
      </c>
      <c r="BC39" s="103">
        <v>23030</v>
      </c>
      <c r="BD39" s="104">
        <v>3755430</v>
      </c>
      <c r="BE39" s="105">
        <f t="shared" si="22"/>
        <v>-3.6337659177375733E-2</v>
      </c>
      <c r="BF39" s="105">
        <f t="shared" si="13"/>
        <v>6.3252831972031881E-2</v>
      </c>
      <c r="BG39" s="105">
        <f t="shared" si="14"/>
        <v>-0.10529277884649786</v>
      </c>
    </row>
    <row r="40" spans="1:59" x14ac:dyDescent="0.2">
      <c r="A40" s="85" t="str">
        <f t="shared" si="0"/>
        <v>2013</v>
      </c>
      <c r="B40" s="101" t="str">
        <f t="shared" si="1"/>
        <v>k1</v>
      </c>
      <c r="C40" s="1" t="s">
        <v>202</v>
      </c>
      <c r="D40" s="102">
        <v>47009315</v>
      </c>
      <c r="E40" s="103">
        <v>6057114</v>
      </c>
      <c r="F40" s="103">
        <v>10391568</v>
      </c>
      <c r="G40" s="103">
        <v>658021</v>
      </c>
      <c r="H40" s="104">
        <v>64116018</v>
      </c>
      <c r="I40" s="105">
        <f t="shared" si="15"/>
        <v>2.4960308696549825E-2</v>
      </c>
      <c r="J40" s="102">
        <v>3561360</v>
      </c>
      <c r="K40" s="103">
        <v>3774847</v>
      </c>
      <c r="L40" s="103">
        <v>307033</v>
      </c>
      <c r="M40" s="103">
        <v>247194</v>
      </c>
      <c r="N40" s="104">
        <v>7890434</v>
      </c>
      <c r="O40" s="105">
        <f t="shared" si="16"/>
        <v>-0.18790013709213266</v>
      </c>
      <c r="P40" s="105">
        <f t="shared" si="2"/>
        <v>-0.18275125036266507</v>
      </c>
      <c r="Q40" s="105">
        <f t="shared" si="3"/>
        <v>-8.3462665432589164E-2</v>
      </c>
      <c r="R40" s="102">
        <v>14220421</v>
      </c>
      <c r="S40" s="103">
        <v>857976</v>
      </c>
      <c r="T40" s="103">
        <v>1655331</v>
      </c>
      <c r="U40" s="103">
        <v>13455</v>
      </c>
      <c r="V40" s="104">
        <v>16747183</v>
      </c>
      <c r="W40" s="105">
        <f t="shared" si="17"/>
        <v>0.2319445547800156</v>
      </c>
      <c r="X40" s="105">
        <f t="shared" si="4"/>
        <v>-0.16943624778665153</v>
      </c>
      <c r="Y40" s="105">
        <f t="shared" si="5"/>
        <v>-3.3604036899787117E-2</v>
      </c>
      <c r="Z40" s="102">
        <v>25463064</v>
      </c>
      <c r="AA40" s="103">
        <v>167239</v>
      </c>
      <c r="AB40" s="103">
        <v>4948777</v>
      </c>
      <c r="AC40" s="103">
        <v>0</v>
      </c>
      <c r="AD40" s="104">
        <v>30579080</v>
      </c>
      <c r="AE40" s="105">
        <f t="shared" si="18"/>
        <v>4.978623882515164E-3</v>
      </c>
      <c r="AF40" s="105">
        <f t="shared" si="6"/>
        <v>6.2250148537123975E-2</v>
      </c>
      <c r="AG40" s="102">
        <v>2126253.75</v>
      </c>
      <c r="AH40" s="103">
        <v>22025</v>
      </c>
      <c r="AI40" s="103">
        <v>481445</v>
      </c>
      <c r="AJ40" s="103">
        <v>0</v>
      </c>
      <c r="AK40" s="104">
        <v>2629723.75</v>
      </c>
      <c r="AL40" s="105">
        <f t="shared" si="19"/>
        <v>4.2892106938368637E-3</v>
      </c>
      <c r="AM40" s="105">
        <f t="shared" si="7"/>
        <v>5.9476077092016605E-2</v>
      </c>
      <c r="AN40" s="105">
        <f t="shared" si="8"/>
        <v>-3.3652158652158655E-2</v>
      </c>
      <c r="AO40" s="105">
        <f t="shared" si="20"/>
        <v>1.3622122641695794E-2</v>
      </c>
      <c r="AP40" s="107">
        <f t="shared" si="9"/>
        <v>11.975552776802862</v>
      </c>
      <c r="AQ40" s="107">
        <f t="shared" si="10"/>
        <v>10.279007986374353</v>
      </c>
      <c r="AR40" s="102">
        <v>1119226</v>
      </c>
      <c r="AS40" s="103">
        <v>495741</v>
      </c>
      <c r="AT40" s="103">
        <v>3022076</v>
      </c>
      <c r="AU40" s="103">
        <v>388446</v>
      </c>
      <c r="AV40" s="104">
        <v>5025489</v>
      </c>
      <c r="AW40" s="105">
        <f t="shared" si="21"/>
        <v>-8.5954388615529106E-2</v>
      </c>
      <c r="AX40" s="105">
        <f t="shared" si="11"/>
        <v>2.9520116698723387E-2</v>
      </c>
      <c r="AY40" s="105">
        <f t="shared" si="12"/>
        <v>0.1315652519276333</v>
      </c>
      <c r="AZ40" s="102">
        <v>2645244</v>
      </c>
      <c r="BA40" s="103">
        <v>761311</v>
      </c>
      <c r="BB40" s="103">
        <v>458351</v>
      </c>
      <c r="BC40" s="103">
        <v>8926</v>
      </c>
      <c r="BD40" s="104">
        <v>3873832</v>
      </c>
      <c r="BE40" s="105">
        <f t="shared" si="22"/>
        <v>-2.3433225607095313E-2</v>
      </c>
      <c r="BF40" s="105">
        <f t="shared" si="13"/>
        <v>0.22726019144521054</v>
      </c>
      <c r="BG40" s="105">
        <f t="shared" si="14"/>
        <v>0.17087481371317134</v>
      </c>
    </row>
    <row r="41" spans="1:59" x14ac:dyDescent="0.2">
      <c r="A41" s="85" t="str">
        <f t="shared" si="0"/>
        <v>2013</v>
      </c>
      <c r="B41" s="101" t="str">
        <f t="shared" si="1"/>
        <v>k2</v>
      </c>
      <c r="C41" s="1" t="s">
        <v>203</v>
      </c>
      <c r="D41" s="102">
        <v>48657264</v>
      </c>
      <c r="E41" s="103">
        <v>6437446</v>
      </c>
      <c r="F41" s="103">
        <v>10862727</v>
      </c>
      <c r="G41" s="103">
        <v>534751</v>
      </c>
      <c r="H41" s="104">
        <v>66492188</v>
      </c>
      <c r="I41" s="105">
        <f t="shared" si="15"/>
        <v>3.7060473718127658E-2</v>
      </c>
      <c r="J41" s="102">
        <v>3672630</v>
      </c>
      <c r="K41" s="103">
        <v>4011918</v>
      </c>
      <c r="L41" s="103">
        <v>393791</v>
      </c>
      <c r="M41" s="103">
        <v>450447</v>
      </c>
      <c r="N41" s="104">
        <v>8528786</v>
      </c>
      <c r="O41" s="105">
        <f t="shared" si="16"/>
        <v>3.1243682188826741E-2</v>
      </c>
      <c r="P41" s="105">
        <f t="shared" si="2"/>
        <v>0.28256897467047515</v>
      </c>
      <c r="Q41" s="105">
        <f t="shared" si="3"/>
        <v>6.2802810286085767E-2</v>
      </c>
      <c r="R41" s="102">
        <v>15023967</v>
      </c>
      <c r="S41" s="103">
        <v>924877</v>
      </c>
      <c r="T41" s="103">
        <v>1795987</v>
      </c>
      <c r="U41" s="103">
        <v>9039</v>
      </c>
      <c r="V41" s="104">
        <v>17753870</v>
      </c>
      <c r="W41" s="105">
        <f t="shared" si="17"/>
        <v>5.6506484582981055E-2</v>
      </c>
      <c r="X41" s="105">
        <f t="shared" si="4"/>
        <v>8.4971525332395756E-2</v>
      </c>
      <c r="Y41" s="105">
        <f t="shared" si="5"/>
        <v>7.797537460255298E-2</v>
      </c>
      <c r="Z41" s="102">
        <v>26049547</v>
      </c>
      <c r="AA41" s="103">
        <v>158499</v>
      </c>
      <c r="AB41" s="103">
        <v>4991179</v>
      </c>
      <c r="AC41" s="103">
        <v>0</v>
      </c>
      <c r="AD41" s="104">
        <v>31199225</v>
      </c>
      <c r="AE41" s="105">
        <f t="shared" si="18"/>
        <v>2.3032695515355105E-2</v>
      </c>
      <c r="AF41" s="105">
        <f t="shared" si="6"/>
        <v>8.5681775517466238E-3</v>
      </c>
      <c r="AG41" s="102">
        <v>2164965</v>
      </c>
      <c r="AH41" s="103">
        <v>19348</v>
      </c>
      <c r="AI41" s="103">
        <v>479500</v>
      </c>
      <c r="AJ41" s="103">
        <v>0</v>
      </c>
      <c r="AK41" s="104">
        <v>2663813</v>
      </c>
      <c r="AL41" s="105">
        <f t="shared" si="19"/>
        <v>1.820631709644251E-2</v>
      </c>
      <c r="AM41" s="105">
        <f t="shared" si="7"/>
        <v>-4.0399214863587737E-3</v>
      </c>
      <c r="AN41" s="105">
        <f t="shared" si="8"/>
        <v>-0.12154370034052213</v>
      </c>
      <c r="AO41" s="105">
        <f t="shared" si="20"/>
        <v>1.2963053628731916E-2</v>
      </c>
      <c r="AP41" s="107">
        <f t="shared" si="9"/>
        <v>12.03231784347553</v>
      </c>
      <c r="AQ41" s="107">
        <f t="shared" si="10"/>
        <v>10.409132429614182</v>
      </c>
      <c r="AR41" s="102">
        <v>1198287</v>
      </c>
      <c r="AS41" s="103">
        <v>508909</v>
      </c>
      <c r="AT41" s="103">
        <v>3216640</v>
      </c>
      <c r="AU41" s="103">
        <v>53291</v>
      </c>
      <c r="AV41" s="104">
        <v>4977127</v>
      </c>
      <c r="AW41" s="105">
        <f t="shared" si="21"/>
        <v>7.0638995162728535E-2</v>
      </c>
      <c r="AX41" s="105">
        <f t="shared" si="11"/>
        <v>6.4380909017509813E-2</v>
      </c>
      <c r="AY41" s="105">
        <f t="shared" si="12"/>
        <v>2.6562257307747392E-2</v>
      </c>
      <c r="AZ41" s="102">
        <v>2712833</v>
      </c>
      <c r="BA41" s="103">
        <v>833243</v>
      </c>
      <c r="BB41" s="103">
        <v>465130</v>
      </c>
      <c r="BC41" s="103">
        <v>21974</v>
      </c>
      <c r="BD41" s="104">
        <v>4033180</v>
      </c>
      <c r="BE41" s="105">
        <f t="shared" si="22"/>
        <v>2.5551140083863718E-2</v>
      </c>
      <c r="BF41" s="105">
        <f t="shared" si="13"/>
        <v>1.478997536822217E-2</v>
      </c>
      <c r="BG41" s="105">
        <f t="shared" si="14"/>
        <v>9.4484382860618069E-2</v>
      </c>
    </row>
    <row r="42" spans="1:59" x14ac:dyDescent="0.2">
      <c r="A42" s="85" t="str">
        <f t="shared" si="0"/>
        <v>2013</v>
      </c>
      <c r="B42" s="101" t="str">
        <f t="shared" si="1"/>
        <v>k3</v>
      </c>
      <c r="C42" s="1" t="s">
        <v>204</v>
      </c>
      <c r="D42" s="102">
        <v>47325746</v>
      </c>
      <c r="E42" s="103">
        <v>6636849</v>
      </c>
      <c r="F42" s="103">
        <v>11019791</v>
      </c>
      <c r="G42" s="103">
        <v>278887</v>
      </c>
      <c r="H42" s="104">
        <v>65261273</v>
      </c>
      <c r="I42" s="105">
        <f t="shared" si="15"/>
        <v>-1.8512174693363977E-2</v>
      </c>
      <c r="J42" s="102">
        <v>3742624</v>
      </c>
      <c r="K42" s="103">
        <v>4081971</v>
      </c>
      <c r="L42" s="103">
        <v>328895</v>
      </c>
      <c r="M42" s="103">
        <v>251326</v>
      </c>
      <c r="N42" s="104">
        <v>8404816</v>
      </c>
      <c r="O42" s="105">
        <f t="shared" si="16"/>
        <v>1.9058277038525525E-2</v>
      </c>
      <c r="P42" s="105">
        <f t="shared" si="2"/>
        <v>-0.1647980781683685</v>
      </c>
      <c r="Q42" s="105">
        <f t="shared" si="3"/>
        <v>1.7461224282251032E-2</v>
      </c>
      <c r="R42" s="102">
        <v>15168710</v>
      </c>
      <c r="S42" s="103">
        <v>1148739</v>
      </c>
      <c r="T42" s="103">
        <v>1825034</v>
      </c>
      <c r="U42" s="103">
        <v>21968</v>
      </c>
      <c r="V42" s="104">
        <v>18164451</v>
      </c>
      <c r="W42" s="105">
        <f t="shared" si="17"/>
        <v>9.634139904593773E-3</v>
      </c>
      <c r="X42" s="105">
        <f t="shared" si="4"/>
        <v>1.6173279650687895E-2</v>
      </c>
      <c r="Y42" s="105">
        <f t="shared" si="5"/>
        <v>0.24204515843728408</v>
      </c>
      <c r="Z42" s="102">
        <v>24994967</v>
      </c>
      <c r="AA42" s="103">
        <v>144686</v>
      </c>
      <c r="AB42" s="103">
        <v>5275965</v>
      </c>
      <c r="AC42" s="103">
        <v>0</v>
      </c>
      <c r="AD42" s="104">
        <v>30415618</v>
      </c>
      <c r="AE42" s="105">
        <f t="shared" si="18"/>
        <v>-4.0483621461824271E-2</v>
      </c>
      <c r="AF42" s="105">
        <f t="shared" si="6"/>
        <v>5.7057861479221643E-2</v>
      </c>
      <c r="AG42" s="102">
        <v>2113410.75</v>
      </c>
      <c r="AH42" s="103">
        <v>17874</v>
      </c>
      <c r="AI42" s="103">
        <v>528214</v>
      </c>
      <c r="AJ42" s="103">
        <v>0</v>
      </c>
      <c r="AK42" s="104">
        <v>2659498.75</v>
      </c>
      <c r="AL42" s="105">
        <f t="shared" si="19"/>
        <v>-2.3812971572288698E-2</v>
      </c>
      <c r="AM42" s="105">
        <f t="shared" si="7"/>
        <v>0.10159332638164754</v>
      </c>
      <c r="AN42" s="105">
        <f t="shared" si="8"/>
        <v>-7.6183584866652887E-2</v>
      </c>
      <c r="AO42" s="105">
        <f t="shared" si="20"/>
        <v>-1.6195768997298234E-3</v>
      </c>
      <c r="AP42" s="107">
        <f t="shared" si="9"/>
        <v>11.826838204546844</v>
      </c>
      <c r="AQ42" s="107">
        <f t="shared" si="10"/>
        <v>9.9883096623716909</v>
      </c>
      <c r="AR42" s="102">
        <v>1089624</v>
      </c>
      <c r="AS42" s="103">
        <v>435968</v>
      </c>
      <c r="AT42" s="103">
        <v>3135949</v>
      </c>
      <c r="AU42" s="103">
        <v>0</v>
      </c>
      <c r="AV42" s="104">
        <v>4661541</v>
      </c>
      <c r="AW42" s="105">
        <f t="shared" si="21"/>
        <v>-9.0681948481457275E-2</v>
      </c>
      <c r="AX42" s="105">
        <f t="shared" si="11"/>
        <v>-2.5085492936729008E-2</v>
      </c>
      <c r="AY42" s="105">
        <f t="shared" si="12"/>
        <v>-0.14332817851521587</v>
      </c>
      <c r="AZ42" s="102">
        <v>2329821</v>
      </c>
      <c r="BA42" s="103">
        <v>825485</v>
      </c>
      <c r="BB42" s="103">
        <v>453948</v>
      </c>
      <c r="BC42" s="103">
        <v>5592</v>
      </c>
      <c r="BD42" s="104">
        <v>3614846</v>
      </c>
      <c r="BE42" s="105">
        <f t="shared" si="22"/>
        <v>-0.14118524804143859</v>
      </c>
      <c r="BF42" s="105">
        <f t="shared" si="13"/>
        <v>-2.4040590802571322E-2</v>
      </c>
      <c r="BG42" s="105">
        <f t="shared" si="14"/>
        <v>-9.3106092700448728E-3</v>
      </c>
    </row>
    <row r="43" spans="1:59" x14ac:dyDescent="0.2">
      <c r="A43" s="85" t="str">
        <f t="shared" si="0"/>
        <v>2013</v>
      </c>
      <c r="B43" s="101" t="str">
        <f t="shared" si="1"/>
        <v>k4</v>
      </c>
      <c r="C43" s="1" t="s">
        <v>205</v>
      </c>
      <c r="D43" s="102">
        <v>47979671</v>
      </c>
      <c r="E43" s="103">
        <v>6824405</v>
      </c>
      <c r="F43" s="103">
        <v>10557660</v>
      </c>
      <c r="G43" s="103">
        <v>346853</v>
      </c>
      <c r="H43" s="104">
        <v>65708589</v>
      </c>
      <c r="I43" s="105">
        <f t="shared" si="15"/>
        <v>6.8542334440825263E-3</v>
      </c>
      <c r="J43" s="102">
        <v>3469461</v>
      </c>
      <c r="K43" s="103">
        <v>4498089</v>
      </c>
      <c r="L43" s="103">
        <v>255246</v>
      </c>
      <c r="M43" s="103">
        <v>298246</v>
      </c>
      <c r="N43" s="104">
        <v>8521042</v>
      </c>
      <c r="O43" s="105">
        <f t="shared" si="16"/>
        <v>-7.2987027283531555E-2</v>
      </c>
      <c r="P43" s="105">
        <f t="shared" si="2"/>
        <v>-0.22392860943462198</v>
      </c>
      <c r="Q43" s="105">
        <f t="shared" si="3"/>
        <v>0.10194045964559768</v>
      </c>
      <c r="R43" s="102">
        <v>15119687</v>
      </c>
      <c r="S43" s="103">
        <v>939498</v>
      </c>
      <c r="T43" s="103">
        <v>1639402</v>
      </c>
      <c r="U43" s="103">
        <v>11306</v>
      </c>
      <c r="V43" s="104">
        <v>17709893</v>
      </c>
      <c r="W43" s="105">
        <f t="shared" si="17"/>
        <v>-3.2318503023658573E-3</v>
      </c>
      <c r="X43" s="105">
        <f t="shared" si="4"/>
        <v>-0.10171426943278865</v>
      </c>
      <c r="Y43" s="105">
        <f t="shared" si="5"/>
        <v>-0.18214842536032988</v>
      </c>
      <c r="Z43" s="102">
        <v>25818452</v>
      </c>
      <c r="AA43" s="103">
        <v>116733</v>
      </c>
      <c r="AB43" s="103">
        <v>5197226</v>
      </c>
      <c r="AC43" s="103">
        <v>0</v>
      </c>
      <c r="AD43" s="104">
        <v>31132411</v>
      </c>
      <c r="AE43" s="105">
        <f t="shared" si="18"/>
        <v>3.2946032695302219E-2</v>
      </c>
      <c r="AF43" s="105">
        <f t="shared" si="6"/>
        <v>-1.4924094454758513E-2</v>
      </c>
      <c r="AG43" s="102">
        <v>2173651.5</v>
      </c>
      <c r="AH43" s="103">
        <v>10980</v>
      </c>
      <c r="AI43" s="103">
        <v>537111</v>
      </c>
      <c r="AJ43" s="103">
        <v>0</v>
      </c>
      <c r="AK43" s="104">
        <v>2721742.5</v>
      </c>
      <c r="AL43" s="105">
        <f t="shared" si="19"/>
        <v>2.8504042576673747E-2</v>
      </c>
      <c r="AM43" s="105">
        <f t="shared" si="7"/>
        <v>1.6843552045193805E-2</v>
      </c>
      <c r="AN43" s="105">
        <f t="shared" si="8"/>
        <v>-0.38569989929506548</v>
      </c>
      <c r="AO43" s="105">
        <f t="shared" si="20"/>
        <v>2.3404316320885656E-2</v>
      </c>
      <c r="AP43" s="107">
        <f t="shared" si="9"/>
        <v>11.877916952188517</v>
      </c>
      <c r="AQ43" s="107">
        <f t="shared" si="10"/>
        <v>9.6762605867316065</v>
      </c>
      <c r="AR43" s="102">
        <v>1155259</v>
      </c>
      <c r="AS43" s="103">
        <v>531870</v>
      </c>
      <c r="AT43" s="103">
        <v>3168820</v>
      </c>
      <c r="AU43" s="103">
        <v>0</v>
      </c>
      <c r="AV43" s="104">
        <v>4855949</v>
      </c>
      <c r="AW43" s="105">
        <f t="shared" si="21"/>
        <v>6.023637511655397E-2</v>
      </c>
      <c r="AX43" s="105">
        <f t="shared" si="11"/>
        <v>1.0481994445700488E-2</v>
      </c>
      <c r="AY43" s="105">
        <f t="shared" si="12"/>
        <v>0.21997486054022314</v>
      </c>
      <c r="AZ43" s="102">
        <v>2416812</v>
      </c>
      <c r="BA43" s="103">
        <v>738215</v>
      </c>
      <c r="BB43" s="103">
        <v>296966</v>
      </c>
      <c r="BC43" s="103">
        <v>37301</v>
      </c>
      <c r="BD43" s="104">
        <v>3489294</v>
      </c>
      <c r="BE43" s="105">
        <f t="shared" si="22"/>
        <v>3.7338061593573071E-2</v>
      </c>
      <c r="BF43" s="105">
        <f t="shared" si="13"/>
        <v>-0.34581493915602668</v>
      </c>
      <c r="BG43" s="105">
        <f t="shared" si="14"/>
        <v>-0.10571966783163837</v>
      </c>
    </row>
    <row r="44" spans="1:59" x14ac:dyDescent="0.2">
      <c r="A44" s="85" t="str">
        <f t="shared" si="0"/>
        <v>2014</v>
      </c>
      <c r="B44" s="101" t="str">
        <f t="shared" si="1"/>
        <v>k1</v>
      </c>
      <c r="C44" s="1" t="s">
        <v>206</v>
      </c>
      <c r="D44" s="102">
        <v>48218515</v>
      </c>
      <c r="E44" s="103">
        <v>6401790</v>
      </c>
      <c r="F44" s="103">
        <v>10835647</v>
      </c>
      <c r="G44" s="103">
        <v>362755</v>
      </c>
      <c r="H44" s="104">
        <v>65818707</v>
      </c>
      <c r="I44" s="105">
        <f t="shared" si="15"/>
        <v>1.6758539739759135E-3</v>
      </c>
      <c r="J44" s="102">
        <v>3474842</v>
      </c>
      <c r="K44" s="103">
        <v>4128772</v>
      </c>
      <c r="L44" s="103">
        <v>252393</v>
      </c>
      <c r="M44" s="103">
        <v>317472</v>
      </c>
      <c r="N44" s="104">
        <v>8173479</v>
      </c>
      <c r="O44" s="105">
        <f t="shared" si="16"/>
        <v>1.5509613741154606E-3</v>
      </c>
      <c r="P44" s="105">
        <f t="shared" si="2"/>
        <v>-1.1177452340095437E-2</v>
      </c>
      <c r="Q44" s="105">
        <f t="shared" si="3"/>
        <v>-8.2105311833536421E-2</v>
      </c>
      <c r="R44" s="102">
        <v>15150758</v>
      </c>
      <c r="S44" s="103">
        <v>846053</v>
      </c>
      <c r="T44" s="103">
        <v>1591543</v>
      </c>
      <c r="U44" s="103">
        <v>15228</v>
      </c>
      <c r="V44" s="104">
        <v>17603582</v>
      </c>
      <c r="W44" s="105">
        <f t="shared" si="17"/>
        <v>2.0550028581940885E-3</v>
      </c>
      <c r="X44" s="105">
        <f t="shared" si="4"/>
        <v>-2.9192961823884561E-2</v>
      </c>
      <c r="Y44" s="105">
        <f t="shared" si="5"/>
        <v>-9.9462691777949502E-2</v>
      </c>
      <c r="Z44" s="102">
        <v>26004571</v>
      </c>
      <c r="AA44" s="103">
        <v>111877</v>
      </c>
      <c r="AB44" s="103">
        <v>5455707</v>
      </c>
      <c r="AC44" s="103">
        <v>0</v>
      </c>
      <c r="AD44" s="104">
        <v>31572155</v>
      </c>
      <c r="AE44" s="105">
        <f t="shared" si="18"/>
        <v>7.2087590689015749E-3</v>
      </c>
      <c r="AF44" s="105">
        <f t="shared" si="6"/>
        <v>4.9734416013465642E-2</v>
      </c>
      <c r="AG44" s="102">
        <v>2146391.75</v>
      </c>
      <c r="AH44" s="103">
        <v>8638</v>
      </c>
      <c r="AI44" s="103">
        <v>525749</v>
      </c>
      <c r="AJ44" s="103">
        <v>0</v>
      </c>
      <c r="AK44" s="104">
        <v>2680778.75</v>
      </c>
      <c r="AL44" s="105">
        <f t="shared" si="19"/>
        <v>-1.2540993806964915E-2</v>
      </c>
      <c r="AM44" s="105">
        <f t="shared" si="7"/>
        <v>-2.1153914181612367E-2</v>
      </c>
      <c r="AN44" s="105">
        <f t="shared" si="8"/>
        <v>-0.21329690346083788</v>
      </c>
      <c r="AO44" s="105">
        <f t="shared" si="20"/>
        <v>-1.5050560440600094E-2</v>
      </c>
      <c r="AP44" s="107">
        <f t="shared" si="9"/>
        <v>12.115482180734249</v>
      </c>
      <c r="AQ44" s="107">
        <f t="shared" si="10"/>
        <v>10.377018311019137</v>
      </c>
      <c r="AR44" s="102">
        <v>1184830</v>
      </c>
      <c r="AS44" s="103">
        <v>561459</v>
      </c>
      <c r="AT44" s="103">
        <v>3248684</v>
      </c>
      <c r="AU44" s="103">
        <v>0</v>
      </c>
      <c r="AV44" s="104">
        <v>4994973</v>
      </c>
      <c r="AW44" s="105">
        <f t="shared" si="21"/>
        <v>2.5596857501218342E-2</v>
      </c>
      <c r="AX44" s="105">
        <f t="shared" si="11"/>
        <v>2.5203072437058591E-2</v>
      </c>
      <c r="AY44" s="105">
        <f t="shared" si="12"/>
        <v>5.5632015342094873E-2</v>
      </c>
      <c r="AZ44" s="102">
        <v>2403514</v>
      </c>
      <c r="BA44" s="103">
        <v>753629</v>
      </c>
      <c r="BB44" s="103">
        <v>287320</v>
      </c>
      <c r="BC44" s="103">
        <v>30055</v>
      </c>
      <c r="BD44" s="104">
        <v>3474518</v>
      </c>
      <c r="BE44" s="105">
        <f t="shared" si="22"/>
        <v>-5.5022897933310489E-3</v>
      </c>
      <c r="BF44" s="105">
        <f t="shared" si="13"/>
        <v>-3.2481832937103911E-2</v>
      </c>
      <c r="BG44" s="105">
        <f t="shared" si="14"/>
        <v>2.0880095907018958E-2</v>
      </c>
    </row>
    <row r="45" spans="1:59" x14ac:dyDescent="0.2">
      <c r="I45" s="105">
        <f>+(H45-H44)/H44</f>
        <v>-1</v>
      </c>
      <c r="O45" s="105">
        <f>+(J45-J44)/J44</f>
        <v>-1</v>
      </c>
      <c r="P45" s="105">
        <f>+(L45-L44)/L44</f>
        <v>-1</v>
      </c>
      <c r="Q45" s="105">
        <f>+(K45-K44)/K44</f>
        <v>-1</v>
      </c>
      <c r="W45" s="105">
        <f>+(R45-R44)/R44</f>
        <v>-1</v>
      </c>
      <c r="X45" s="105">
        <f>+(T45-T44)/T44</f>
        <v>-1</v>
      </c>
      <c r="Y45" s="105">
        <f>+(S45-S44)/S44</f>
        <v>-1</v>
      </c>
      <c r="AE45" s="105">
        <f>+(Z45-Z44)/Z44</f>
        <v>-1</v>
      </c>
      <c r="AF45" s="105">
        <f>+(AB45-AB44)/AB44</f>
        <v>-1</v>
      </c>
      <c r="AL45" s="105">
        <f>+(AG45-AG44)/AG44</f>
        <v>-1</v>
      </c>
      <c r="AM45" s="105">
        <f>+(AI45-AI44)/AI44</f>
        <v>-1</v>
      </c>
      <c r="AN45" s="105">
        <f>+(AH45-AH44)/AH44</f>
        <v>-1</v>
      </c>
      <c r="AO45" s="105">
        <f>+(AK45-AK44)/AK44</f>
        <v>-1</v>
      </c>
      <c r="AP45" s="107" t="e">
        <f t="shared" si="9"/>
        <v>#DIV/0!</v>
      </c>
      <c r="AQ45" s="107" t="e">
        <f t="shared" si="10"/>
        <v>#DIV/0!</v>
      </c>
      <c r="AW45" s="105">
        <f>+(AR45-AR44)/AR44</f>
        <v>-1</v>
      </c>
      <c r="AX45" s="105">
        <f>+(AT45-AT44)/AT44</f>
        <v>-1</v>
      </c>
      <c r="AY45" s="105">
        <f>+(AS45-AS44)/AS44</f>
        <v>-1</v>
      </c>
      <c r="BE45" s="105">
        <f>+(AZ45-AZ44)/AZ44</f>
        <v>-1</v>
      </c>
      <c r="BF45" s="105">
        <f>+(BB45-BB44)/BB44</f>
        <v>-1</v>
      </c>
      <c r="BG45" s="105">
        <f>+(BA45-BA44)/BA44</f>
        <v>-1</v>
      </c>
    </row>
    <row r="46" spans="1:59" s="10" customFormat="1" x14ac:dyDescent="0.2">
      <c r="A46" s="85"/>
      <c r="B46" s="85"/>
      <c r="D46" s="108"/>
      <c r="E46" s="16"/>
      <c r="F46" s="16"/>
      <c r="G46" s="16"/>
      <c r="H46" s="109"/>
      <c r="I46" s="105" t="e">
        <f t="shared" si="15"/>
        <v>#DIV/0!</v>
      </c>
      <c r="J46" s="108"/>
      <c r="K46" s="16"/>
      <c r="L46" s="16"/>
      <c r="M46" s="16"/>
      <c r="N46" s="109"/>
      <c r="O46" s="105" t="e">
        <f t="shared" si="16"/>
        <v>#DIV/0!</v>
      </c>
      <c r="P46" s="105" t="e">
        <f t="shared" si="2"/>
        <v>#DIV/0!</v>
      </c>
      <c r="Q46" s="105" t="e">
        <f t="shared" si="3"/>
        <v>#DIV/0!</v>
      </c>
      <c r="R46" s="108"/>
      <c r="S46" s="16"/>
      <c r="T46" s="16"/>
      <c r="U46" s="16"/>
      <c r="V46" s="109"/>
      <c r="W46" s="105" t="e">
        <f t="shared" si="17"/>
        <v>#DIV/0!</v>
      </c>
      <c r="X46" s="105" t="e">
        <f t="shared" si="4"/>
        <v>#DIV/0!</v>
      </c>
      <c r="Y46" s="105" t="e">
        <f t="shared" si="5"/>
        <v>#DIV/0!</v>
      </c>
      <c r="Z46" s="108"/>
      <c r="AA46" s="16"/>
      <c r="AB46" s="16"/>
      <c r="AC46" s="16"/>
      <c r="AD46" s="109"/>
      <c r="AE46" s="105" t="e">
        <f t="shared" ref="AE46:AE47" si="23">+(Z46-Z45)/Z45</f>
        <v>#DIV/0!</v>
      </c>
      <c r="AF46" s="105" t="e">
        <f t="shared" si="6"/>
        <v>#DIV/0!</v>
      </c>
      <c r="AG46" s="108"/>
      <c r="AH46" s="16"/>
      <c r="AI46" s="16"/>
      <c r="AJ46" s="16"/>
      <c r="AK46" s="109"/>
      <c r="AL46" s="105" t="e">
        <f t="shared" si="19"/>
        <v>#DIV/0!</v>
      </c>
      <c r="AM46" s="105" t="e">
        <f t="shared" si="7"/>
        <v>#DIV/0!</v>
      </c>
      <c r="AN46" s="105" t="e">
        <f t="shared" si="8"/>
        <v>#DIV/0!</v>
      </c>
      <c r="AO46" s="105" t="e">
        <f t="shared" si="20"/>
        <v>#DIV/0!</v>
      </c>
      <c r="AP46" s="107" t="e">
        <f t="shared" si="9"/>
        <v>#DIV/0!</v>
      </c>
      <c r="AQ46" s="107" t="e">
        <f t="shared" si="10"/>
        <v>#DIV/0!</v>
      </c>
      <c r="AR46" s="108"/>
      <c r="AS46" s="16"/>
      <c r="AT46" s="16"/>
      <c r="AU46" s="16"/>
      <c r="AV46" s="109"/>
      <c r="AW46" s="105" t="e">
        <f t="shared" si="21"/>
        <v>#DIV/0!</v>
      </c>
      <c r="AX46" s="105" t="e">
        <f t="shared" si="11"/>
        <v>#DIV/0!</v>
      </c>
      <c r="AY46" s="105" t="e">
        <f t="shared" si="12"/>
        <v>#DIV/0!</v>
      </c>
      <c r="AZ46" s="108"/>
      <c r="BA46" s="16"/>
      <c r="BB46" s="16"/>
      <c r="BC46" s="16"/>
      <c r="BD46" s="109"/>
      <c r="BE46" s="105" t="e">
        <f t="shared" si="22"/>
        <v>#DIV/0!</v>
      </c>
      <c r="BF46" s="105" t="e">
        <f t="shared" si="13"/>
        <v>#DIV/0!</v>
      </c>
      <c r="BG46" s="105" t="e">
        <f t="shared" si="14"/>
        <v>#DIV/0!</v>
      </c>
    </row>
    <row r="47" spans="1:59" s="10" customFormat="1" x14ac:dyDescent="0.2">
      <c r="A47" s="85"/>
      <c r="B47" s="85"/>
      <c r="D47" s="108"/>
      <c r="E47" s="16"/>
      <c r="F47" s="16"/>
      <c r="G47" s="16"/>
      <c r="H47" s="109"/>
      <c r="I47" s="105" t="e">
        <f t="shared" si="15"/>
        <v>#DIV/0!</v>
      </c>
      <c r="J47" s="108"/>
      <c r="K47" s="16"/>
      <c r="L47" s="16"/>
      <c r="M47" s="16"/>
      <c r="N47" s="109"/>
      <c r="O47" s="105" t="e">
        <f t="shared" si="16"/>
        <v>#DIV/0!</v>
      </c>
      <c r="P47" s="105" t="e">
        <f t="shared" si="2"/>
        <v>#DIV/0!</v>
      </c>
      <c r="Q47" s="105" t="e">
        <f t="shared" si="3"/>
        <v>#DIV/0!</v>
      </c>
      <c r="R47" s="108"/>
      <c r="S47" s="16"/>
      <c r="T47" s="16"/>
      <c r="U47" s="16"/>
      <c r="V47" s="109"/>
      <c r="W47" s="105" t="e">
        <f t="shared" si="17"/>
        <v>#DIV/0!</v>
      </c>
      <c r="X47" s="105" t="e">
        <f t="shared" si="4"/>
        <v>#DIV/0!</v>
      </c>
      <c r="Y47" s="105" t="e">
        <f t="shared" si="5"/>
        <v>#DIV/0!</v>
      </c>
      <c r="Z47" s="108"/>
      <c r="AA47" s="16"/>
      <c r="AB47" s="16"/>
      <c r="AC47" s="16"/>
      <c r="AD47" s="109"/>
      <c r="AE47" s="105" t="e">
        <f t="shared" si="23"/>
        <v>#DIV/0!</v>
      </c>
      <c r="AF47" s="105" t="e">
        <f t="shared" si="6"/>
        <v>#DIV/0!</v>
      </c>
      <c r="AG47" s="108"/>
      <c r="AH47" s="16"/>
      <c r="AI47" s="16"/>
      <c r="AJ47" s="16"/>
      <c r="AK47" s="109"/>
      <c r="AL47" s="105" t="e">
        <f t="shared" si="19"/>
        <v>#DIV/0!</v>
      </c>
      <c r="AM47" s="105" t="e">
        <f t="shared" si="7"/>
        <v>#DIV/0!</v>
      </c>
      <c r="AN47" s="105" t="e">
        <f t="shared" si="8"/>
        <v>#DIV/0!</v>
      </c>
      <c r="AO47" s="105" t="e">
        <f t="shared" si="20"/>
        <v>#DIV/0!</v>
      </c>
      <c r="AP47" s="107" t="e">
        <f t="shared" si="9"/>
        <v>#DIV/0!</v>
      </c>
      <c r="AQ47" s="107" t="e">
        <f t="shared" si="10"/>
        <v>#DIV/0!</v>
      </c>
      <c r="AR47" s="108"/>
      <c r="AS47" s="16"/>
      <c r="AT47" s="16"/>
      <c r="AU47" s="16"/>
      <c r="AV47" s="109"/>
      <c r="AW47" s="105" t="e">
        <f t="shared" si="21"/>
        <v>#DIV/0!</v>
      </c>
      <c r="AX47" s="105" t="e">
        <f t="shared" si="11"/>
        <v>#DIV/0!</v>
      </c>
      <c r="AY47" s="105" t="e">
        <f t="shared" si="12"/>
        <v>#DIV/0!</v>
      </c>
      <c r="AZ47" s="108"/>
      <c r="BA47" s="16"/>
      <c r="BB47" s="16"/>
      <c r="BC47" s="16"/>
      <c r="BD47" s="109"/>
      <c r="BE47" s="105" t="e">
        <f t="shared" si="22"/>
        <v>#DIV/0!</v>
      </c>
      <c r="BF47" s="105" t="e">
        <f t="shared" si="13"/>
        <v>#DIV/0!</v>
      </c>
      <c r="BG47" s="105" t="e">
        <f t="shared" si="14"/>
        <v>#DIV/0!</v>
      </c>
    </row>
    <row r="48" spans="1:59" s="10" customFormat="1" x14ac:dyDescent="0.2">
      <c r="A48" s="85"/>
      <c r="B48" s="85"/>
      <c r="D48" s="108"/>
      <c r="E48" s="16"/>
      <c r="F48" s="16"/>
      <c r="G48" s="16"/>
      <c r="H48" s="109"/>
      <c r="I48" s="105"/>
      <c r="J48" s="108"/>
      <c r="K48" s="16"/>
      <c r="L48" s="16"/>
      <c r="M48" s="16"/>
      <c r="N48" s="109"/>
      <c r="O48" s="108"/>
      <c r="P48" s="16"/>
      <c r="Q48" s="16"/>
      <c r="R48" s="108"/>
      <c r="S48" s="16"/>
      <c r="T48" s="16"/>
      <c r="U48" s="16"/>
      <c r="V48" s="109"/>
      <c r="W48" s="108"/>
      <c r="X48" s="16"/>
      <c r="Y48" s="16"/>
      <c r="Z48" s="108"/>
      <c r="AA48" s="16"/>
      <c r="AB48" s="16"/>
      <c r="AC48" s="16"/>
      <c r="AD48" s="109"/>
      <c r="AE48" s="16"/>
      <c r="AF48" s="16"/>
      <c r="AG48" s="108"/>
      <c r="AH48" s="16"/>
      <c r="AI48" s="16"/>
      <c r="AJ48" s="16"/>
      <c r="AK48" s="109"/>
      <c r="AL48" s="108"/>
      <c r="AM48" s="16"/>
      <c r="AN48" s="16"/>
      <c r="AO48" s="89"/>
      <c r="AP48" s="89"/>
      <c r="AQ48" s="89"/>
      <c r="AR48" s="108"/>
      <c r="AS48" s="16"/>
      <c r="AT48" s="16"/>
      <c r="AU48" s="16"/>
      <c r="AV48" s="109"/>
      <c r="AW48" s="108"/>
      <c r="AX48" s="16"/>
      <c r="AY48" s="16"/>
      <c r="AZ48" s="108"/>
      <c r="BA48" s="16"/>
      <c r="BB48" s="16"/>
      <c r="BC48" s="16"/>
      <c r="BD48" s="109"/>
      <c r="BE48" s="108"/>
      <c r="BF48" s="16"/>
      <c r="BG48" s="16"/>
    </row>
    <row r="49" spans="1:59" s="10" customFormat="1" x14ac:dyDescent="0.2">
      <c r="A49" s="85"/>
      <c r="B49" s="85"/>
      <c r="D49" s="108"/>
      <c r="E49" s="16"/>
      <c r="F49" s="16"/>
      <c r="G49" s="16"/>
      <c r="H49" s="109"/>
      <c r="I49" s="89"/>
      <c r="J49" s="108"/>
      <c r="K49" s="16"/>
      <c r="L49" s="16"/>
      <c r="M49" s="16"/>
      <c r="N49" s="109"/>
      <c r="O49" s="108"/>
      <c r="P49" s="16"/>
      <c r="Q49" s="16"/>
      <c r="R49" s="108"/>
      <c r="S49" s="16"/>
      <c r="T49" s="16"/>
      <c r="U49" s="16"/>
      <c r="V49" s="109"/>
      <c r="W49" s="108"/>
      <c r="X49" s="16"/>
      <c r="Y49" s="16"/>
      <c r="Z49" s="108"/>
      <c r="AA49" s="16"/>
      <c r="AB49" s="16"/>
      <c r="AC49" s="16"/>
      <c r="AD49" s="109"/>
      <c r="AE49" s="16"/>
      <c r="AF49" s="16"/>
      <c r="AG49" s="108"/>
      <c r="AH49" s="16"/>
      <c r="AI49" s="16"/>
      <c r="AJ49" s="16"/>
      <c r="AK49" s="109"/>
      <c r="AL49" s="108"/>
      <c r="AM49" s="16"/>
      <c r="AN49" s="16"/>
      <c r="AO49" s="89"/>
      <c r="AP49" s="89"/>
      <c r="AQ49" s="89"/>
      <c r="AR49" s="108"/>
      <c r="AS49" s="16"/>
      <c r="AT49" s="16"/>
      <c r="AU49" s="16"/>
      <c r="AV49" s="109"/>
      <c r="AW49" s="108"/>
      <c r="AX49" s="16"/>
      <c r="AY49" s="16"/>
      <c r="AZ49" s="108"/>
      <c r="BA49" s="16"/>
      <c r="BB49" s="16"/>
      <c r="BC49" s="16"/>
      <c r="BD49" s="109"/>
      <c r="BE49" s="108"/>
      <c r="BF49" s="16"/>
      <c r="BG49" s="16"/>
    </row>
    <row r="50" spans="1:59" s="10" customFormat="1" x14ac:dyDescent="0.2">
      <c r="A50" s="85"/>
      <c r="B50" s="85"/>
      <c r="D50" s="108"/>
      <c r="E50" s="16"/>
      <c r="F50" s="16"/>
      <c r="G50" s="16"/>
      <c r="H50" s="109"/>
      <c r="I50" s="89"/>
      <c r="J50" s="108"/>
      <c r="K50" s="16"/>
      <c r="L50" s="16"/>
      <c r="M50" s="16"/>
      <c r="N50" s="109"/>
      <c r="O50" s="108"/>
      <c r="P50" s="16"/>
      <c r="Q50" s="16"/>
      <c r="R50" s="108"/>
      <c r="S50" s="16"/>
      <c r="T50" s="16"/>
      <c r="U50" s="16"/>
      <c r="V50" s="109"/>
      <c r="W50" s="108"/>
      <c r="X50" s="16"/>
      <c r="Y50" s="16"/>
      <c r="Z50" s="108"/>
      <c r="AA50" s="16"/>
      <c r="AB50" s="16"/>
      <c r="AC50" s="16"/>
      <c r="AD50" s="109"/>
      <c r="AE50" s="16"/>
      <c r="AF50" s="16"/>
      <c r="AG50" s="108"/>
      <c r="AH50" s="16"/>
      <c r="AI50" s="16"/>
      <c r="AJ50" s="16"/>
      <c r="AK50" s="109"/>
      <c r="AL50" s="108"/>
      <c r="AM50" s="16"/>
      <c r="AN50" s="16"/>
      <c r="AO50" s="89"/>
      <c r="AP50" s="89"/>
      <c r="AQ50" s="89"/>
      <c r="AR50" s="108"/>
      <c r="AS50" s="16"/>
      <c r="AT50" s="16"/>
      <c r="AU50" s="16"/>
      <c r="AV50" s="109"/>
      <c r="AW50" s="108"/>
      <c r="AX50" s="16"/>
      <c r="AY50" s="16"/>
      <c r="AZ50" s="108"/>
      <c r="BA50" s="16"/>
      <c r="BB50" s="16"/>
      <c r="BC50" s="16"/>
      <c r="BD50" s="109"/>
      <c r="BE50" s="108"/>
      <c r="BF50" s="16"/>
      <c r="BG50" s="16"/>
    </row>
    <row r="51" spans="1:59" s="10" customFormat="1" x14ac:dyDescent="0.2">
      <c r="A51" s="85"/>
      <c r="B51" s="85"/>
      <c r="D51" s="108"/>
      <c r="E51" s="16"/>
      <c r="F51" s="16"/>
      <c r="G51" s="16"/>
      <c r="H51" s="109"/>
      <c r="I51" s="89"/>
      <c r="J51" s="108"/>
      <c r="K51" s="16"/>
      <c r="L51" s="16"/>
      <c r="M51" s="16"/>
      <c r="N51" s="109"/>
      <c r="O51" s="108"/>
      <c r="P51" s="16"/>
      <c r="Q51" s="16"/>
      <c r="R51" s="108"/>
      <c r="S51" s="16"/>
      <c r="T51" s="16"/>
      <c r="U51" s="16"/>
      <c r="V51" s="109"/>
      <c r="W51" s="108"/>
      <c r="X51" s="16"/>
      <c r="Y51" s="16"/>
      <c r="Z51" s="108"/>
      <c r="AA51" s="16"/>
      <c r="AB51" s="16"/>
      <c r="AC51" s="16"/>
      <c r="AD51" s="109"/>
      <c r="AE51" s="16"/>
      <c r="AF51" s="16"/>
      <c r="AG51" s="108"/>
      <c r="AH51" s="16"/>
      <c r="AI51" s="16"/>
      <c r="AJ51" s="16"/>
      <c r="AK51" s="109"/>
      <c r="AL51" s="108"/>
      <c r="AM51" s="16"/>
      <c r="AN51" s="16"/>
      <c r="AO51" s="89"/>
      <c r="AP51" s="89"/>
      <c r="AQ51" s="89"/>
      <c r="AR51" s="108"/>
      <c r="AS51" s="16"/>
      <c r="AT51" s="16"/>
      <c r="AU51" s="16"/>
      <c r="AV51" s="109"/>
      <c r="AW51" s="108"/>
      <c r="AX51" s="16"/>
      <c r="AY51" s="16"/>
      <c r="AZ51" s="108"/>
      <c r="BA51" s="16"/>
      <c r="BB51" s="16"/>
      <c r="BC51" s="16"/>
      <c r="BD51" s="109"/>
      <c r="BE51" s="108"/>
      <c r="BF51" s="16"/>
      <c r="BG51" s="16"/>
    </row>
    <row r="52" spans="1:59" s="10" customFormat="1" x14ac:dyDescent="0.2">
      <c r="A52" s="85"/>
      <c r="B52" s="85"/>
      <c r="D52" s="108"/>
      <c r="E52" s="16"/>
      <c r="F52" s="16"/>
      <c r="G52" s="16"/>
      <c r="H52" s="109"/>
      <c r="I52" s="89"/>
      <c r="J52" s="108"/>
      <c r="K52" s="16"/>
      <c r="L52" s="16"/>
      <c r="M52" s="16"/>
      <c r="N52" s="109"/>
      <c r="O52" s="108"/>
      <c r="P52" s="16"/>
      <c r="Q52" s="16"/>
      <c r="R52" s="108"/>
      <c r="S52" s="16"/>
      <c r="T52" s="16"/>
      <c r="U52" s="16"/>
      <c r="V52" s="109"/>
      <c r="W52" s="108"/>
      <c r="X52" s="16"/>
      <c r="Y52" s="16"/>
      <c r="Z52" s="108"/>
      <c r="AA52" s="16"/>
      <c r="AB52" s="16"/>
      <c r="AC52" s="16"/>
      <c r="AD52" s="109"/>
      <c r="AE52" s="16"/>
      <c r="AF52" s="16"/>
      <c r="AG52" s="108"/>
      <c r="AH52" s="16"/>
      <c r="AI52" s="16"/>
      <c r="AJ52" s="16"/>
      <c r="AK52" s="109"/>
      <c r="AL52" s="108"/>
      <c r="AM52" s="16"/>
      <c r="AN52" s="16"/>
      <c r="AO52" s="89"/>
      <c r="AP52" s="89"/>
      <c r="AQ52" s="89"/>
      <c r="AR52" s="108"/>
      <c r="AS52" s="16"/>
      <c r="AT52" s="16"/>
      <c r="AU52" s="16"/>
      <c r="AV52" s="109"/>
      <c r="AW52" s="108"/>
      <c r="AX52" s="16"/>
      <c r="AY52" s="16"/>
      <c r="AZ52" s="108"/>
      <c r="BA52" s="16"/>
      <c r="BB52" s="16"/>
      <c r="BC52" s="16"/>
      <c r="BD52" s="109"/>
      <c r="BE52" s="108"/>
      <c r="BF52" s="16"/>
      <c r="BG52" s="16"/>
    </row>
    <row r="53" spans="1:59" s="10" customFormat="1" x14ac:dyDescent="0.2">
      <c r="A53" s="85"/>
      <c r="B53" s="85"/>
      <c r="D53" s="108"/>
      <c r="E53" s="16"/>
      <c r="F53" s="16"/>
      <c r="G53" s="16"/>
      <c r="H53" s="109"/>
      <c r="I53" s="89"/>
      <c r="J53" s="108"/>
      <c r="K53" s="16"/>
      <c r="L53" s="16"/>
      <c r="M53" s="16"/>
      <c r="N53" s="109"/>
      <c r="O53" s="108"/>
      <c r="P53" s="16"/>
      <c r="Q53" s="16"/>
      <c r="R53" s="108"/>
      <c r="S53" s="16"/>
      <c r="T53" s="16"/>
      <c r="U53" s="16"/>
      <c r="V53" s="109"/>
      <c r="W53" s="108"/>
      <c r="X53" s="16"/>
      <c r="Y53" s="16"/>
      <c r="Z53" s="108"/>
      <c r="AA53" s="16"/>
      <c r="AB53" s="16"/>
      <c r="AC53" s="16"/>
      <c r="AD53" s="109"/>
      <c r="AE53" s="16"/>
      <c r="AF53" s="16"/>
      <c r="AG53" s="108"/>
      <c r="AH53" s="16"/>
      <c r="AI53" s="16"/>
      <c r="AJ53" s="16"/>
      <c r="AK53" s="109"/>
      <c r="AL53" s="108"/>
      <c r="AM53" s="16"/>
      <c r="AN53" s="16"/>
      <c r="AO53" s="89"/>
      <c r="AP53" s="89"/>
      <c r="AQ53" s="89"/>
      <c r="AR53" s="108"/>
      <c r="AS53" s="16"/>
      <c r="AT53" s="16"/>
      <c r="AU53" s="16"/>
      <c r="AV53" s="109"/>
      <c r="AW53" s="108"/>
      <c r="AX53" s="16"/>
      <c r="AY53" s="16"/>
      <c r="AZ53" s="108"/>
      <c r="BA53" s="16"/>
      <c r="BB53" s="16"/>
      <c r="BC53" s="16"/>
      <c r="BD53" s="109"/>
      <c r="BE53" s="108"/>
      <c r="BF53" s="16"/>
      <c r="BG53" s="16"/>
    </row>
    <row r="54" spans="1:59" s="10" customFormat="1" x14ac:dyDescent="0.2">
      <c r="A54" s="85"/>
      <c r="B54" s="85"/>
      <c r="D54" s="108"/>
      <c r="E54" s="16"/>
      <c r="F54" s="16"/>
      <c r="G54" s="16"/>
      <c r="H54" s="109"/>
      <c r="I54" s="89"/>
      <c r="J54" s="108"/>
      <c r="K54" s="16"/>
      <c r="L54" s="16"/>
      <c r="M54" s="16"/>
      <c r="N54" s="109"/>
      <c r="O54" s="108"/>
      <c r="P54" s="16"/>
      <c r="Q54" s="16"/>
      <c r="R54" s="108"/>
      <c r="S54" s="16"/>
      <c r="T54" s="16"/>
      <c r="U54" s="16"/>
      <c r="V54" s="109"/>
      <c r="W54" s="108"/>
      <c r="X54" s="16"/>
      <c r="Y54" s="16"/>
      <c r="Z54" s="108"/>
      <c r="AA54" s="16"/>
      <c r="AB54" s="16"/>
      <c r="AC54" s="16"/>
      <c r="AD54" s="109"/>
      <c r="AE54" s="16"/>
      <c r="AF54" s="16"/>
      <c r="AG54" s="108"/>
      <c r="AH54" s="16"/>
      <c r="AI54" s="16"/>
      <c r="AJ54" s="16"/>
      <c r="AK54" s="109"/>
      <c r="AL54" s="108"/>
      <c r="AM54" s="16"/>
      <c r="AN54" s="16"/>
      <c r="AO54" s="89"/>
      <c r="AP54" s="89"/>
      <c r="AQ54" s="89"/>
      <c r="AR54" s="108"/>
      <c r="AS54" s="16"/>
      <c r="AT54" s="16"/>
      <c r="AU54" s="16"/>
      <c r="AV54" s="109"/>
      <c r="AW54" s="108"/>
      <c r="AX54" s="16"/>
      <c r="AY54" s="16"/>
      <c r="AZ54" s="108"/>
      <c r="BA54" s="16"/>
      <c r="BB54" s="16"/>
      <c r="BC54" s="16"/>
      <c r="BD54" s="109"/>
      <c r="BE54" s="108"/>
      <c r="BF54" s="16"/>
      <c r="BG54" s="16"/>
    </row>
    <row r="55" spans="1:59" s="10" customFormat="1" x14ac:dyDescent="0.2">
      <c r="A55" s="85"/>
      <c r="B55" s="85"/>
      <c r="D55" s="108"/>
      <c r="E55" s="16"/>
      <c r="F55" s="16"/>
      <c r="G55" s="16"/>
      <c r="H55" s="109"/>
      <c r="I55" s="89"/>
      <c r="J55" s="108"/>
      <c r="K55" s="16"/>
      <c r="L55" s="16"/>
      <c r="M55" s="16"/>
      <c r="N55" s="109"/>
      <c r="O55" s="108"/>
      <c r="P55" s="16"/>
      <c r="Q55" s="16"/>
      <c r="R55" s="108"/>
      <c r="S55" s="16"/>
      <c r="T55" s="16"/>
      <c r="U55" s="16"/>
      <c r="V55" s="109"/>
      <c r="W55" s="108"/>
      <c r="X55" s="16"/>
      <c r="Y55" s="16"/>
      <c r="AA55" s="16"/>
      <c r="AB55" s="16"/>
      <c r="AC55" s="16"/>
      <c r="AD55" s="109"/>
      <c r="AE55" s="16"/>
      <c r="AF55" s="16"/>
      <c r="AG55" s="108"/>
      <c r="AH55" s="16"/>
      <c r="AI55" s="16"/>
      <c r="AJ55" s="16"/>
      <c r="AK55" s="109"/>
      <c r="AL55" s="108"/>
      <c r="AM55" s="16"/>
      <c r="AN55" s="16"/>
      <c r="AO55" s="89"/>
      <c r="AP55" s="89"/>
      <c r="AQ55" s="89"/>
      <c r="AR55" s="108"/>
      <c r="AS55" s="16"/>
      <c r="AT55" s="16"/>
      <c r="AU55" s="16"/>
      <c r="AV55" s="109"/>
      <c r="AW55" s="108"/>
      <c r="AX55" s="16"/>
      <c r="AY55" s="16"/>
      <c r="AZ55" s="108"/>
      <c r="BA55" s="16"/>
      <c r="BB55" s="16"/>
      <c r="BC55" s="16"/>
      <c r="BD55" s="109"/>
      <c r="BE55" s="108"/>
      <c r="BF55" s="16"/>
      <c r="BG55" s="16"/>
    </row>
    <row r="56" spans="1:59" s="11" customFormat="1" ht="15" x14ac:dyDescent="0.25">
      <c r="A56" s="101"/>
      <c r="B56" s="101"/>
      <c r="D56" s="110" t="s">
        <v>89</v>
      </c>
      <c r="E56" s="111"/>
      <c r="F56" s="111"/>
      <c r="G56" s="111"/>
      <c r="H56" s="112"/>
      <c r="I56" s="113"/>
      <c r="K56" s="111"/>
      <c r="M56" s="114" t="s">
        <v>97</v>
      </c>
      <c r="N56" s="112"/>
      <c r="O56" s="115"/>
      <c r="P56" s="115"/>
      <c r="Q56" s="115"/>
      <c r="R56" s="116"/>
      <c r="S56" s="111"/>
      <c r="T56" s="111"/>
      <c r="U56" s="111"/>
      <c r="V56" s="112"/>
      <c r="W56" s="115"/>
      <c r="X56" s="115"/>
      <c r="Y56" s="115"/>
      <c r="Z56" s="116" t="s">
        <v>91</v>
      </c>
      <c r="AA56" s="111"/>
      <c r="AB56" s="111"/>
      <c r="AC56" s="111"/>
      <c r="AD56" s="112"/>
      <c r="AE56" s="111"/>
      <c r="AF56" s="111"/>
      <c r="AG56" s="114" t="s">
        <v>92</v>
      </c>
      <c r="AH56" s="111"/>
      <c r="AI56" s="111"/>
      <c r="AJ56" s="111"/>
      <c r="AK56" s="112"/>
      <c r="AL56" s="115"/>
      <c r="AM56" s="115"/>
      <c r="AN56" s="115"/>
      <c r="AR56" s="115" t="s">
        <v>90</v>
      </c>
      <c r="AS56" s="111"/>
      <c r="AT56" s="111"/>
      <c r="AU56" s="111"/>
      <c r="AV56" s="112"/>
      <c r="AW56" s="115"/>
      <c r="AX56" s="115"/>
      <c r="AY56" s="115"/>
      <c r="AZ56" s="116"/>
      <c r="BA56" s="111"/>
      <c r="BB56" s="111"/>
      <c r="BC56" s="111"/>
      <c r="BD56" s="112"/>
      <c r="BE56" s="115"/>
      <c r="BF56" s="115"/>
      <c r="BG56" s="115"/>
    </row>
    <row r="57" spans="1:59" s="10" customFormat="1" x14ac:dyDescent="0.2">
      <c r="A57" s="85"/>
      <c r="B57" s="85"/>
      <c r="D57" s="108"/>
      <c r="E57" s="16"/>
      <c r="F57" s="16"/>
      <c r="G57" s="16"/>
      <c r="H57" s="109"/>
      <c r="I57" s="89"/>
      <c r="J57" s="108"/>
      <c r="K57" s="16"/>
      <c r="M57" s="16"/>
      <c r="N57" s="109"/>
      <c r="O57" s="108"/>
      <c r="P57" s="16"/>
      <c r="Q57" s="16"/>
      <c r="R57" s="108"/>
      <c r="S57" s="16"/>
      <c r="T57" s="16"/>
      <c r="U57" s="16"/>
      <c r="V57" s="109"/>
      <c r="W57" s="108"/>
      <c r="X57" s="16"/>
      <c r="Y57" s="16"/>
      <c r="Z57" s="108"/>
      <c r="AA57" s="16"/>
      <c r="AB57" s="16"/>
      <c r="AC57" s="16"/>
      <c r="AD57" s="109"/>
      <c r="AE57" s="16"/>
      <c r="AF57" s="16"/>
      <c r="AG57" s="108"/>
      <c r="AH57" s="16"/>
      <c r="AI57" s="16"/>
      <c r="AJ57" s="16"/>
      <c r="AK57" s="109"/>
      <c r="AL57" s="108"/>
      <c r="AM57" s="16"/>
      <c r="AN57" s="16"/>
      <c r="AO57" s="89"/>
      <c r="AP57" s="89"/>
      <c r="AQ57" s="89"/>
      <c r="AR57" s="108"/>
      <c r="AS57" s="16"/>
      <c r="AT57" s="16"/>
      <c r="AU57" s="16"/>
      <c r="AV57" s="109"/>
      <c r="AW57" s="108"/>
      <c r="AX57" s="16"/>
      <c r="AY57" s="16"/>
      <c r="AZ57" s="108"/>
      <c r="BA57" s="16"/>
      <c r="BB57" s="16"/>
      <c r="BC57" s="16"/>
      <c r="BD57" s="109"/>
      <c r="BE57" s="108"/>
      <c r="BF57" s="16"/>
      <c r="BG57" s="16"/>
    </row>
    <row r="58" spans="1:59" s="10" customFormat="1" x14ac:dyDescent="0.2">
      <c r="A58" s="85"/>
      <c r="B58" s="85"/>
      <c r="D58" s="108"/>
      <c r="E58" s="16"/>
      <c r="F58" s="16"/>
      <c r="G58" s="16"/>
      <c r="H58" s="109"/>
      <c r="I58" s="89"/>
      <c r="J58" s="108"/>
      <c r="K58" s="16"/>
      <c r="L58" s="16"/>
      <c r="M58" s="16"/>
      <c r="N58" s="109"/>
      <c r="O58" s="108"/>
      <c r="P58" s="16"/>
      <c r="Q58" s="16"/>
      <c r="R58" s="108"/>
      <c r="S58" s="16"/>
      <c r="T58" s="16"/>
      <c r="U58" s="16"/>
      <c r="V58" s="109"/>
      <c r="W58" s="108"/>
      <c r="X58" s="16"/>
      <c r="Y58" s="16"/>
      <c r="Z58" s="108"/>
      <c r="AA58" s="16"/>
      <c r="AB58" s="16"/>
      <c r="AC58" s="16"/>
      <c r="AD58" s="109"/>
      <c r="AE58" s="16"/>
      <c r="AF58" s="16"/>
      <c r="AG58" s="108"/>
      <c r="AH58" s="16"/>
      <c r="AI58" s="16"/>
      <c r="AJ58" s="16"/>
      <c r="AK58" s="109"/>
      <c r="AL58" s="108"/>
      <c r="AM58" s="16"/>
      <c r="AN58" s="16"/>
      <c r="AO58" s="89"/>
      <c r="AP58" s="89"/>
      <c r="AQ58" s="89"/>
      <c r="AR58" s="108"/>
      <c r="AS58" s="16"/>
      <c r="AT58" s="16"/>
      <c r="AU58" s="16"/>
      <c r="AV58" s="109"/>
      <c r="AW58" s="108"/>
      <c r="AX58" s="16"/>
      <c r="AY58" s="16"/>
      <c r="AZ58" s="108"/>
      <c r="BA58" s="16"/>
      <c r="BB58" s="16"/>
      <c r="BC58" s="16"/>
      <c r="BD58" s="109"/>
      <c r="BE58" s="108"/>
      <c r="BF58" s="16"/>
      <c r="BG58" s="16"/>
    </row>
    <row r="59" spans="1:59" s="10" customFormat="1" x14ac:dyDescent="0.2">
      <c r="A59" s="85"/>
      <c r="B59" s="85"/>
      <c r="D59" s="108"/>
      <c r="E59" s="16"/>
      <c r="F59" s="16"/>
      <c r="G59" s="16"/>
      <c r="H59" s="109"/>
      <c r="I59" s="89"/>
      <c r="J59" s="108"/>
      <c r="K59" s="16"/>
      <c r="L59" s="16"/>
      <c r="M59" s="16"/>
      <c r="N59" s="109"/>
      <c r="O59" s="108"/>
      <c r="P59" s="16"/>
      <c r="Q59" s="16"/>
      <c r="R59" s="108"/>
      <c r="S59" s="16"/>
      <c r="T59" s="16"/>
      <c r="U59" s="16"/>
      <c r="V59" s="109"/>
      <c r="W59" s="108"/>
      <c r="X59" s="16"/>
      <c r="Y59" s="16"/>
      <c r="Z59" s="108"/>
      <c r="AA59" s="16"/>
      <c r="AB59" s="16"/>
      <c r="AC59" s="16"/>
      <c r="AD59" s="109"/>
      <c r="AE59" s="16"/>
      <c r="AF59" s="16"/>
      <c r="AG59" s="108"/>
      <c r="AH59" s="16"/>
      <c r="AI59" s="16"/>
      <c r="AJ59" s="16"/>
      <c r="AK59" s="109"/>
      <c r="AL59" s="108"/>
      <c r="AM59" s="16"/>
      <c r="AN59" s="16"/>
      <c r="AO59" s="89"/>
      <c r="AP59" s="89"/>
      <c r="AQ59" s="89"/>
      <c r="AR59" s="108"/>
      <c r="AS59" s="16"/>
      <c r="AT59" s="16"/>
      <c r="AU59" s="16"/>
      <c r="AV59" s="109"/>
      <c r="AW59" s="108"/>
      <c r="AX59" s="16"/>
      <c r="AY59" s="16"/>
      <c r="AZ59" s="108"/>
      <c r="BA59" s="16"/>
      <c r="BB59" s="16"/>
      <c r="BC59" s="16"/>
      <c r="BD59" s="109"/>
      <c r="BE59" s="108"/>
      <c r="BF59" s="16"/>
      <c r="BG59" s="16"/>
    </row>
    <row r="60" spans="1:59" s="10" customFormat="1" x14ac:dyDescent="0.2">
      <c r="A60" s="85"/>
      <c r="B60" s="85"/>
      <c r="D60" s="108"/>
      <c r="E60" s="16"/>
      <c r="F60" s="16"/>
      <c r="G60" s="16"/>
      <c r="H60" s="109"/>
      <c r="I60" s="89"/>
      <c r="J60" s="108"/>
      <c r="K60" s="16"/>
      <c r="L60" s="16"/>
      <c r="M60" s="16"/>
      <c r="N60" s="109"/>
      <c r="O60" s="108"/>
      <c r="P60" s="16"/>
      <c r="Q60" s="16"/>
      <c r="R60" s="108"/>
      <c r="S60" s="16"/>
      <c r="T60" s="16"/>
      <c r="U60" s="16"/>
      <c r="V60" s="109"/>
      <c r="W60" s="108"/>
      <c r="X60" s="16"/>
      <c r="Y60" s="16"/>
      <c r="Z60" s="108"/>
      <c r="AA60" s="16"/>
      <c r="AB60" s="16"/>
      <c r="AC60" s="16"/>
      <c r="AD60" s="109"/>
      <c r="AE60" s="16"/>
      <c r="AF60" s="16"/>
      <c r="AG60" s="108"/>
      <c r="AH60" s="16"/>
      <c r="AI60" s="16"/>
      <c r="AJ60" s="16"/>
      <c r="AK60" s="109"/>
      <c r="AL60" s="108"/>
      <c r="AM60" s="16"/>
      <c r="AN60" s="16"/>
      <c r="AO60" s="89"/>
      <c r="AP60" s="89"/>
      <c r="AQ60" s="89"/>
      <c r="AR60" s="108"/>
      <c r="AS60" s="16"/>
      <c r="AT60" s="16"/>
      <c r="AU60" s="16"/>
      <c r="AV60" s="109"/>
      <c r="AW60" s="108"/>
      <c r="AX60" s="16"/>
      <c r="AY60" s="16"/>
      <c r="AZ60" s="108"/>
      <c r="BA60" s="16"/>
      <c r="BB60" s="16"/>
      <c r="BC60" s="16"/>
      <c r="BD60" s="109"/>
      <c r="BE60" s="108"/>
      <c r="BF60" s="16"/>
      <c r="BG60" s="16"/>
    </row>
    <row r="61" spans="1:59" s="10" customFormat="1" x14ac:dyDescent="0.2">
      <c r="A61" s="85"/>
      <c r="B61" s="85"/>
      <c r="D61" s="108"/>
      <c r="E61" s="16"/>
      <c r="F61" s="16"/>
      <c r="G61" s="16"/>
      <c r="H61" s="109"/>
      <c r="I61" s="89"/>
      <c r="J61" s="108"/>
      <c r="K61" s="16"/>
      <c r="L61" s="16"/>
      <c r="M61" s="16"/>
      <c r="N61" s="109"/>
      <c r="O61" s="108"/>
      <c r="P61" s="16"/>
      <c r="Q61" s="16"/>
      <c r="R61" s="108"/>
      <c r="S61" s="16"/>
      <c r="T61" s="16"/>
      <c r="U61" s="16"/>
      <c r="V61" s="109"/>
      <c r="W61" s="108"/>
      <c r="X61" s="16"/>
      <c r="Y61" s="16"/>
      <c r="Z61" s="108"/>
      <c r="AA61" s="16"/>
      <c r="AB61" s="16"/>
      <c r="AC61" s="16"/>
      <c r="AD61" s="109"/>
      <c r="AE61" s="16"/>
      <c r="AF61" s="16"/>
      <c r="AG61" s="108"/>
      <c r="AH61" s="16"/>
      <c r="AI61" s="16"/>
      <c r="AJ61" s="16"/>
      <c r="AK61" s="109"/>
      <c r="AL61" s="108"/>
      <c r="AM61" s="16"/>
      <c r="AN61" s="16"/>
      <c r="AO61" s="89"/>
      <c r="AP61" s="89"/>
      <c r="AQ61" s="89"/>
      <c r="AR61" s="108"/>
      <c r="AS61" s="16"/>
      <c r="AT61" s="16"/>
      <c r="AU61" s="16"/>
      <c r="AV61" s="109"/>
      <c r="AW61" s="108"/>
      <c r="AX61" s="16"/>
      <c r="AY61" s="16"/>
      <c r="AZ61" s="108"/>
      <c r="BA61" s="16"/>
      <c r="BB61" s="16"/>
      <c r="BC61" s="16"/>
      <c r="BD61" s="109"/>
      <c r="BE61" s="108"/>
      <c r="BF61" s="16"/>
      <c r="BG61" s="16"/>
    </row>
    <row r="62" spans="1:59" s="10" customFormat="1" x14ac:dyDescent="0.2">
      <c r="A62" s="85"/>
      <c r="B62" s="85"/>
      <c r="D62" s="108"/>
      <c r="E62" s="16"/>
      <c r="F62" s="16"/>
      <c r="G62" s="16"/>
      <c r="H62" s="109"/>
      <c r="I62" s="89"/>
      <c r="J62" s="108"/>
      <c r="K62" s="16"/>
      <c r="L62" s="16"/>
      <c r="M62" s="16"/>
      <c r="N62" s="109"/>
      <c r="O62" s="108"/>
      <c r="P62" s="16"/>
      <c r="Q62" s="16"/>
      <c r="R62" s="108"/>
      <c r="S62" s="16"/>
      <c r="T62" s="16"/>
      <c r="U62" s="16"/>
      <c r="V62" s="109"/>
      <c r="W62" s="108"/>
      <c r="X62" s="16"/>
      <c r="Y62" s="16"/>
      <c r="Z62" s="108"/>
      <c r="AA62" s="16"/>
      <c r="AB62" s="16"/>
      <c r="AC62" s="16"/>
      <c r="AD62" s="109"/>
      <c r="AE62" s="16"/>
      <c r="AF62" s="16"/>
      <c r="AG62" s="108"/>
      <c r="AH62" s="16"/>
      <c r="AI62" s="16"/>
      <c r="AJ62" s="16"/>
      <c r="AK62" s="109"/>
      <c r="AL62" s="108"/>
      <c r="AM62" s="16"/>
      <c r="AN62" s="16"/>
      <c r="AO62" s="89"/>
      <c r="AP62" s="89"/>
      <c r="AQ62" s="89"/>
      <c r="AR62" s="108"/>
      <c r="AS62" s="16"/>
      <c r="AT62" s="16"/>
      <c r="AU62" s="16"/>
      <c r="AV62" s="109"/>
      <c r="AW62" s="108"/>
      <c r="AX62" s="16"/>
      <c r="AY62" s="16"/>
      <c r="AZ62" s="108"/>
      <c r="BA62" s="16"/>
      <c r="BB62" s="16"/>
      <c r="BC62" s="16"/>
      <c r="BD62" s="109"/>
      <c r="BE62" s="108"/>
      <c r="BF62" s="16"/>
      <c r="BG62" s="16"/>
    </row>
    <row r="63" spans="1:59" s="10" customFormat="1" x14ac:dyDescent="0.2">
      <c r="A63" s="85"/>
      <c r="B63" s="85"/>
      <c r="D63" s="108"/>
      <c r="E63" s="16"/>
      <c r="F63" s="16"/>
      <c r="G63" s="16"/>
      <c r="H63" s="109"/>
      <c r="I63" s="89"/>
      <c r="J63" s="108"/>
      <c r="K63" s="16"/>
      <c r="L63" s="16"/>
      <c r="M63" s="16"/>
      <c r="N63" s="109"/>
      <c r="O63" s="108"/>
      <c r="P63" s="16"/>
      <c r="Q63" s="16"/>
      <c r="R63" s="108"/>
      <c r="S63" s="16"/>
      <c r="T63" s="16"/>
      <c r="U63" s="16"/>
      <c r="V63" s="109"/>
      <c r="W63" s="108"/>
      <c r="X63" s="16"/>
      <c r="Y63" s="16"/>
      <c r="Z63" s="108"/>
      <c r="AA63" s="16"/>
      <c r="AB63" s="16"/>
      <c r="AC63" s="16"/>
      <c r="AD63" s="109"/>
      <c r="AE63" s="16"/>
      <c r="AF63" s="16"/>
      <c r="AG63" s="108"/>
      <c r="AH63" s="16"/>
      <c r="AI63" s="16"/>
      <c r="AJ63" s="16"/>
      <c r="AK63" s="109"/>
      <c r="AL63" s="108"/>
      <c r="AM63" s="16"/>
      <c r="AN63" s="16"/>
      <c r="AO63" s="89"/>
      <c r="AP63" s="89"/>
      <c r="AQ63" s="89"/>
      <c r="AR63" s="108"/>
      <c r="AS63" s="16"/>
      <c r="AT63" s="16"/>
      <c r="AU63" s="16"/>
      <c r="AV63" s="109"/>
      <c r="AW63" s="108"/>
      <c r="AX63" s="16"/>
      <c r="AY63" s="16"/>
      <c r="AZ63" s="108"/>
      <c r="BA63" s="16"/>
      <c r="BB63" s="16"/>
      <c r="BC63" s="16"/>
      <c r="BD63" s="109"/>
      <c r="BE63" s="108"/>
      <c r="BF63" s="16"/>
      <c r="BG63" s="16"/>
    </row>
    <row r="64" spans="1:59" s="10" customFormat="1" x14ac:dyDescent="0.2">
      <c r="A64" s="85"/>
      <c r="B64" s="85"/>
      <c r="D64" s="108"/>
      <c r="E64" s="16"/>
      <c r="F64" s="16"/>
      <c r="G64" s="16"/>
      <c r="H64" s="109"/>
      <c r="I64" s="89"/>
      <c r="J64" s="108"/>
      <c r="K64" s="16"/>
      <c r="L64" s="16"/>
      <c r="M64" s="16"/>
      <c r="N64" s="109"/>
      <c r="O64" s="108"/>
      <c r="P64" s="16"/>
      <c r="Q64" s="16"/>
      <c r="R64" s="108"/>
      <c r="S64" s="16"/>
      <c r="T64" s="16"/>
      <c r="U64" s="16"/>
      <c r="V64" s="109"/>
      <c r="W64" s="108"/>
      <c r="X64" s="16"/>
      <c r="Y64" s="16"/>
      <c r="Z64" s="108"/>
      <c r="AA64" s="16"/>
      <c r="AB64" s="16"/>
      <c r="AC64" s="16"/>
      <c r="AD64" s="109"/>
      <c r="AE64" s="16"/>
      <c r="AF64" s="16"/>
      <c r="AG64" s="108"/>
      <c r="AH64" s="16"/>
      <c r="AI64" s="16"/>
      <c r="AJ64" s="16"/>
      <c r="AK64" s="109"/>
      <c r="AL64" s="108"/>
      <c r="AM64" s="16"/>
      <c r="AN64" s="16"/>
      <c r="AO64" s="89"/>
      <c r="AP64" s="89"/>
      <c r="AQ64" s="89"/>
      <c r="AR64" s="108"/>
      <c r="AS64" s="16"/>
      <c r="AT64" s="16"/>
      <c r="AU64" s="16"/>
      <c r="AV64" s="109"/>
      <c r="AW64" s="108"/>
      <c r="AX64" s="16"/>
      <c r="AY64" s="16"/>
      <c r="AZ64" s="108"/>
      <c r="BA64" s="16"/>
      <c r="BB64" s="16"/>
      <c r="BC64" s="16"/>
      <c r="BD64" s="109"/>
      <c r="BE64" s="108"/>
      <c r="BF64" s="16"/>
      <c r="BG64" s="16"/>
    </row>
    <row r="65" spans="1:59" s="10" customFormat="1" x14ac:dyDescent="0.2">
      <c r="A65" s="85"/>
      <c r="B65" s="85"/>
      <c r="D65" s="108"/>
      <c r="E65" s="16"/>
      <c r="F65" s="16"/>
      <c r="G65" s="16"/>
      <c r="H65" s="109"/>
      <c r="I65" s="89"/>
      <c r="J65" s="108"/>
      <c r="K65" s="16"/>
      <c r="L65" s="16"/>
      <c r="M65" s="16"/>
      <c r="N65" s="109"/>
      <c r="O65" s="108"/>
      <c r="P65" s="16"/>
      <c r="Q65" s="16"/>
      <c r="R65" s="108"/>
      <c r="S65" s="16"/>
      <c r="T65" s="16"/>
      <c r="U65" s="16"/>
      <c r="V65" s="109"/>
      <c r="W65" s="108"/>
      <c r="X65" s="16"/>
      <c r="Y65" s="16"/>
      <c r="Z65" s="108"/>
      <c r="AA65" s="16"/>
      <c r="AB65" s="16"/>
      <c r="AC65" s="16"/>
      <c r="AD65" s="109"/>
      <c r="AE65" s="16"/>
      <c r="AF65" s="16"/>
      <c r="AG65" s="108"/>
      <c r="AH65" s="16"/>
      <c r="AI65" s="16"/>
      <c r="AJ65" s="16"/>
      <c r="AK65" s="109"/>
      <c r="AL65" s="108"/>
      <c r="AM65" s="16"/>
      <c r="AN65" s="16"/>
      <c r="AO65" s="89"/>
      <c r="AP65" s="89"/>
      <c r="AQ65" s="89"/>
      <c r="AR65" s="108"/>
      <c r="AS65" s="16"/>
      <c r="AT65" s="16"/>
      <c r="AU65" s="16"/>
      <c r="AV65" s="109"/>
      <c r="AW65" s="108"/>
      <c r="AX65" s="16"/>
      <c r="AY65" s="16"/>
      <c r="AZ65" s="108"/>
      <c r="BA65" s="16"/>
      <c r="BB65" s="16"/>
      <c r="BC65" s="16"/>
      <c r="BD65" s="109"/>
      <c r="BE65" s="108"/>
      <c r="BF65" s="16"/>
      <c r="BG65" s="16"/>
    </row>
    <row r="66" spans="1:59" s="10" customFormat="1" x14ac:dyDescent="0.2">
      <c r="A66" s="85"/>
      <c r="B66" s="85"/>
      <c r="D66" s="108"/>
      <c r="E66" s="16"/>
      <c r="F66" s="16"/>
      <c r="G66" s="16"/>
      <c r="H66" s="109"/>
      <c r="I66" s="89"/>
      <c r="J66" s="108"/>
      <c r="K66" s="16"/>
      <c r="L66" s="16"/>
      <c r="M66" s="16"/>
      <c r="N66" s="109"/>
      <c r="O66" s="108"/>
      <c r="P66" s="16"/>
      <c r="Q66" s="16"/>
      <c r="R66" s="108"/>
      <c r="S66" s="16"/>
      <c r="T66" s="16"/>
      <c r="U66" s="16"/>
      <c r="V66" s="109"/>
      <c r="W66" s="108"/>
      <c r="X66" s="16"/>
      <c r="Y66" s="16"/>
      <c r="Z66" s="108"/>
      <c r="AA66" s="16"/>
      <c r="AB66" s="16"/>
      <c r="AC66" s="16"/>
      <c r="AD66" s="109"/>
      <c r="AE66" s="16"/>
      <c r="AF66" s="16"/>
      <c r="AG66" s="108"/>
      <c r="AH66" s="16"/>
      <c r="AI66" s="16"/>
      <c r="AJ66" s="16"/>
      <c r="AK66" s="109"/>
      <c r="AL66" s="108"/>
      <c r="AM66" s="16"/>
      <c r="AN66" s="16"/>
      <c r="AO66" s="89"/>
      <c r="AP66" s="89"/>
      <c r="AQ66" s="89"/>
      <c r="AR66" s="108"/>
      <c r="AS66" s="16"/>
      <c r="AT66" s="16"/>
      <c r="AU66" s="16"/>
      <c r="AV66" s="109"/>
      <c r="AW66" s="108"/>
      <c r="AX66" s="16"/>
      <c r="AY66" s="16"/>
      <c r="AZ66" s="108"/>
      <c r="BA66" s="16"/>
      <c r="BB66" s="16"/>
      <c r="BC66" s="16"/>
      <c r="BD66" s="109"/>
      <c r="BE66" s="108"/>
      <c r="BF66" s="16"/>
      <c r="BG66" s="16"/>
    </row>
    <row r="67" spans="1:59" s="10" customFormat="1" x14ac:dyDescent="0.2">
      <c r="A67" s="85"/>
      <c r="B67" s="85"/>
      <c r="D67" s="108"/>
      <c r="E67" s="16"/>
      <c r="F67" s="16"/>
      <c r="G67" s="16"/>
      <c r="H67" s="109"/>
      <c r="I67" s="89"/>
      <c r="J67" s="108"/>
      <c r="K67" s="16"/>
      <c r="L67" s="16"/>
      <c r="M67" s="16"/>
      <c r="N67" s="109"/>
      <c r="O67" s="108"/>
      <c r="P67" s="16"/>
      <c r="Q67" s="16"/>
      <c r="R67" s="108"/>
      <c r="S67" s="16"/>
      <c r="T67" s="16"/>
      <c r="U67" s="16"/>
      <c r="V67" s="109"/>
      <c r="W67" s="108"/>
      <c r="X67" s="16"/>
      <c r="Y67" s="16"/>
      <c r="Z67" s="108"/>
      <c r="AA67" s="16"/>
      <c r="AB67" s="16"/>
      <c r="AC67" s="16"/>
      <c r="AD67" s="109"/>
      <c r="AE67" s="16"/>
      <c r="AF67" s="16"/>
      <c r="AG67" s="108"/>
      <c r="AH67" s="16"/>
      <c r="AI67" s="16"/>
      <c r="AJ67" s="16"/>
      <c r="AK67" s="109"/>
      <c r="AL67" s="108"/>
      <c r="AM67" s="16"/>
      <c r="AN67" s="16"/>
      <c r="AO67" s="89"/>
      <c r="AP67" s="89"/>
      <c r="AQ67" s="89"/>
      <c r="AR67" s="108"/>
      <c r="AS67" s="16"/>
      <c r="AT67" s="16"/>
      <c r="AU67" s="16"/>
      <c r="AV67" s="109"/>
      <c r="AW67" s="108"/>
      <c r="AX67" s="16"/>
      <c r="AY67" s="16"/>
      <c r="AZ67" s="108"/>
      <c r="BA67" s="16"/>
      <c r="BB67" s="16"/>
      <c r="BC67" s="16"/>
      <c r="BD67" s="109"/>
      <c r="BE67" s="108"/>
      <c r="BF67" s="16"/>
      <c r="BG67" s="16"/>
    </row>
    <row r="68" spans="1:59" s="10" customFormat="1" x14ac:dyDescent="0.2">
      <c r="A68" s="85"/>
      <c r="B68" s="85"/>
      <c r="D68" s="108"/>
      <c r="E68" s="16"/>
      <c r="F68" s="16"/>
      <c r="G68" s="16"/>
      <c r="H68" s="109"/>
      <c r="I68" s="89"/>
      <c r="J68" s="108"/>
      <c r="K68" s="16"/>
      <c r="L68" s="16"/>
      <c r="M68" s="16"/>
      <c r="N68" s="109"/>
      <c r="O68" s="108"/>
      <c r="P68" s="16"/>
      <c r="Q68" s="16"/>
      <c r="R68" s="108"/>
      <c r="S68" s="16"/>
      <c r="T68" s="16"/>
      <c r="U68" s="16"/>
      <c r="V68" s="109"/>
      <c r="W68" s="108"/>
      <c r="X68" s="16"/>
      <c r="Y68" s="16"/>
      <c r="Z68" s="108"/>
      <c r="AA68" s="16"/>
      <c r="AB68" s="16"/>
      <c r="AC68" s="16"/>
      <c r="AD68" s="109"/>
      <c r="AE68" s="16"/>
      <c r="AF68" s="16"/>
      <c r="AG68" s="108"/>
      <c r="AH68" s="16"/>
      <c r="AI68" s="16"/>
      <c r="AJ68" s="16"/>
      <c r="AK68" s="109"/>
      <c r="AL68" s="108"/>
      <c r="AM68" s="16"/>
      <c r="AN68" s="16"/>
      <c r="AO68" s="89"/>
      <c r="AP68" s="89"/>
      <c r="AQ68" s="89"/>
      <c r="AR68" s="108"/>
      <c r="AS68" s="16"/>
      <c r="AT68" s="16"/>
      <c r="AU68" s="16"/>
      <c r="AV68" s="109"/>
      <c r="AW68" s="108"/>
      <c r="AX68" s="16"/>
      <c r="AY68" s="16"/>
      <c r="AZ68" s="108"/>
      <c r="BA68" s="16"/>
      <c r="BB68" s="16"/>
      <c r="BC68" s="16"/>
      <c r="BD68" s="109"/>
      <c r="BE68" s="108"/>
      <c r="BF68" s="16"/>
      <c r="BG68" s="16"/>
    </row>
    <row r="69" spans="1:59" s="10" customFormat="1" x14ac:dyDescent="0.2">
      <c r="A69" s="85"/>
      <c r="B69" s="85"/>
      <c r="D69" s="108"/>
      <c r="E69" s="16"/>
      <c r="F69" s="16"/>
      <c r="G69" s="16"/>
      <c r="H69" s="109"/>
      <c r="I69" s="89"/>
      <c r="J69" s="108"/>
      <c r="K69" s="16"/>
      <c r="L69" s="16"/>
      <c r="M69" s="16"/>
      <c r="N69" s="109"/>
      <c r="O69" s="108"/>
      <c r="P69" s="16"/>
      <c r="Q69" s="16"/>
      <c r="R69" s="108"/>
      <c r="S69" s="16"/>
      <c r="T69" s="16"/>
      <c r="U69" s="16"/>
      <c r="V69" s="109"/>
      <c r="W69" s="108"/>
      <c r="X69" s="16"/>
      <c r="Y69" s="16"/>
      <c r="Z69" s="108"/>
      <c r="AA69" s="16"/>
      <c r="AB69" s="16"/>
      <c r="AC69" s="16"/>
      <c r="AD69" s="109"/>
      <c r="AE69" s="16"/>
      <c r="AF69" s="16"/>
      <c r="AG69" s="108"/>
      <c r="AH69" s="16"/>
      <c r="AI69" s="16"/>
      <c r="AJ69" s="16"/>
      <c r="AK69" s="109"/>
      <c r="AL69" s="108"/>
      <c r="AM69" s="16"/>
      <c r="AN69" s="16"/>
      <c r="AO69" s="89"/>
      <c r="AP69" s="89"/>
      <c r="AQ69" s="89"/>
      <c r="AR69" s="108"/>
      <c r="AS69" s="16"/>
      <c r="AT69" s="16"/>
      <c r="AU69" s="16"/>
      <c r="AV69" s="109"/>
      <c r="AW69" s="108"/>
      <c r="AX69" s="16"/>
      <c r="AY69" s="16"/>
      <c r="AZ69" s="108"/>
      <c r="BA69" s="16"/>
      <c r="BB69" s="16"/>
      <c r="BC69" s="16"/>
      <c r="BD69" s="109"/>
      <c r="BE69" s="108"/>
      <c r="BF69" s="16"/>
      <c r="BG69" s="16"/>
    </row>
    <row r="70" spans="1:59" s="10" customFormat="1" x14ac:dyDescent="0.2">
      <c r="A70" s="85"/>
      <c r="B70" s="85"/>
      <c r="D70" s="108"/>
      <c r="E70" s="16"/>
      <c r="F70" s="16"/>
      <c r="G70" s="16"/>
      <c r="H70" s="109"/>
      <c r="I70" s="89"/>
      <c r="J70" s="108"/>
      <c r="K70" s="16"/>
      <c r="L70" s="16"/>
      <c r="M70" s="16"/>
      <c r="N70" s="109"/>
      <c r="O70" s="108"/>
      <c r="P70" s="16"/>
      <c r="Q70" s="16"/>
      <c r="R70" s="108"/>
      <c r="S70" s="16"/>
      <c r="T70" s="16"/>
      <c r="U70" s="16"/>
      <c r="V70" s="109"/>
      <c r="W70" s="108"/>
      <c r="X70" s="16"/>
      <c r="Y70" s="16"/>
      <c r="Z70" s="108"/>
      <c r="AA70" s="16"/>
      <c r="AB70" s="16"/>
      <c r="AC70" s="16"/>
      <c r="AD70" s="109"/>
      <c r="AE70" s="16"/>
      <c r="AF70" s="16"/>
      <c r="AG70" s="108"/>
      <c r="AH70" s="16"/>
      <c r="AI70" s="16"/>
      <c r="AJ70" s="16"/>
      <c r="AK70" s="109"/>
      <c r="AL70" s="108"/>
      <c r="AM70" s="16"/>
      <c r="AN70" s="16"/>
      <c r="AO70" s="89"/>
      <c r="AP70" s="89"/>
      <c r="AQ70" s="89"/>
      <c r="AR70" s="108"/>
      <c r="AS70" s="16"/>
      <c r="AT70" s="16"/>
      <c r="AU70" s="16"/>
      <c r="AV70" s="109"/>
      <c r="AW70" s="108"/>
      <c r="AX70" s="16"/>
      <c r="AY70" s="16"/>
      <c r="AZ70" s="108"/>
      <c r="BA70" s="16"/>
      <c r="BB70" s="16"/>
      <c r="BC70" s="16"/>
      <c r="BD70" s="109"/>
      <c r="BE70" s="108"/>
      <c r="BF70" s="16"/>
      <c r="BG70" s="16"/>
    </row>
    <row r="71" spans="1:59" s="10" customFormat="1" x14ac:dyDescent="0.2">
      <c r="A71" s="85"/>
      <c r="B71" s="85"/>
      <c r="D71" s="108"/>
      <c r="E71" s="16"/>
      <c r="F71" s="16"/>
      <c r="G71" s="16"/>
      <c r="H71" s="109"/>
      <c r="I71" s="89"/>
      <c r="J71" s="108"/>
      <c r="K71" s="16"/>
      <c r="L71" s="16"/>
      <c r="M71" s="16"/>
      <c r="N71" s="109"/>
      <c r="O71" s="108"/>
      <c r="P71" s="16"/>
      <c r="Q71" s="16"/>
      <c r="R71" s="108"/>
      <c r="S71" s="16"/>
      <c r="T71" s="16"/>
      <c r="U71" s="16"/>
      <c r="V71" s="109"/>
      <c r="W71" s="108"/>
      <c r="X71" s="16"/>
      <c r="Y71" s="16"/>
      <c r="Z71" s="108"/>
      <c r="AA71" s="16"/>
      <c r="AB71" s="16"/>
      <c r="AC71" s="16"/>
      <c r="AD71" s="109"/>
      <c r="AE71" s="16"/>
      <c r="AF71" s="16"/>
      <c r="AG71" s="108"/>
      <c r="AH71" s="16"/>
      <c r="AI71" s="16"/>
      <c r="AJ71" s="16"/>
      <c r="AK71" s="109"/>
      <c r="AL71" s="108"/>
      <c r="AM71" s="16"/>
      <c r="AN71" s="16"/>
      <c r="AO71" s="89"/>
      <c r="AP71" s="89"/>
      <c r="AQ71" s="89"/>
      <c r="AR71" s="108"/>
      <c r="AS71" s="16"/>
      <c r="AT71" s="16"/>
      <c r="AU71" s="16"/>
      <c r="AV71" s="109"/>
      <c r="AW71" s="108"/>
      <c r="AX71" s="16"/>
      <c r="AY71" s="16"/>
      <c r="AZ71" s="108"/>
      <c r="BA71" s="16"/>
      <c r="BB71" s="16"/>
      <c r="BC71" s="16"/>
      <c r="BD71" s="109"/>
      <c r="BE71" s="108"/>
      <c r="BF71" s="16"/>
      <c r="BG71" s="16"/>
    </row>
    <row r="72" spans="1:59" s="10" customFormat="1" x14ac:dyDescent="0.2">
      <c r="A72" s="85"/>
      <c r="B72" s="85"/>
      <c r="D72" s="108"/>
      <c r="E72" s="16"/>
      <c r="F72" s="16"/>
      <c r="G72" s="16"/>
      <c r="H72" s="109"/>
      <c r="I72" s="89"/>
      <c r="J72" s="108"/>
      <c r="K72" s="16"/>
      <c r="L72" s="16"/>
      <c r="M72" s="16"/>
      <c r="N72" s="109"/>
      <c r="O72" s="108"/>
      <c r="P72" s="16"/>
      <c r="Q72" s="16"/>
      <c r="R72" s="108"/>
      <c r="S72" s="16"/>
      <c r="T72" s="16"/>
      <c r="U72" s="16"/>
      <c r="V72" s="109"/>
      <c r="W72" s="108"/>
      <c r="X72" s="16"/>
      <c r="Y72" s="16"/>
      <c r="Z72" s="108"/>
      <c r="AA72" s="16"/>
      <c r="AB72" s="16"/>
      <c r="AC72" s="16"/>
      <c r="AD72" s="109"/>
      <c r="AE72" s="16"/>
      <c r="AF72" s="16"/>
      <c r="AG72" s="108"/>
      <c r="AH72" s="16"/>
      <c r="AI72" s="16"/>
      <c r="AJ72" s="16"/>
      <c r="AK72" s="109"/>
      <c r="AL72" s="108"/>
      <c r="AM72" s="16"/>
      <c r="AN72" s="16"/>
      <c r="AO72" s="89"/>
      <c r="AP72" s="89"/>
      <c r="AQ72" s="89"/>
      <c r="AR72" s="108"/>
      <c r="AS72" s="16"/>
      <c r="AT72" s="16"/>
      <c r="AU72" s="16"/>
      <c r="AV72" s="109"/>
      <c r="AW72" s="108"/>
      <c r="AX72" s="16"/>
      <c r="AY72" s="16"/>
      <c r="AZ72" s="108"/>
      <c r="BA72" s="16"/>
      <c r="BB72" s="16"/>
      <c r="BC72" s="16"/>
      <c r="BD72" s="109"/>
      <c r="BE72" s="108"/>
      <c r="BF72" s="16"/>
      <c r="BG72" s="16"/>
    </row>
    <row r="73" spans="1:59" s="10" customFormat="1" x14ac:dyDescent="0.2">
      <c r="A73" s="85"/>
      <c r="B73" s="85"/>
      <c r="D73" s="108"/>
      <c r="E73" s="16"/>
      <c r="F73" s="16"/>
      <c r="G73" s="16"/>
      <c r="H73" s="109"/>
      <c r="I73" s="89"/>
      <c r="J73" s="108"/>
      <c r="K73" s="16"/>
      <c r="L73" s="16"/>
      <c r="M73" s="16"/>
      <c r="N73" s="109"/>
      <c r="O73" s="108"/>
      <c r="P73" s="16"/>
      <c r="Q73" s="16"/>
      <c r="R73" s="108"/>
      <c r="S73" s="16"/>
      <c r="T73" s="16"/>
      <c r="U73" s="16"/>
      <c r="V73" s="109"/>
      <c r="W73" s="108"/>
      <c r="X73" s="16"/>
      <c r="Y73" s="16"/>
      <c r="Z73" s="108"/>
      <c r="AA73" s="16"/>
      <c r="AB73" s="16"/>
      <c r="AC73" s="16"/>
      <c r="AD73" s="109"/>
      <c r="AE73" s="16"/>
      <c r="AF73" s="16"/>
      <c r="AG73" s="108"/>
      <c r="AH73" s="16"/>
      <c r="AI73" s="16"/>
      <c r="AJ73" s="16"/>
      <c r="AK73" s="109"/>
      <c r="AL73" s="108"/>
      <c r="AM73" s="16"/>
      <c r="AN73" s="16"/>
      <c r="AO73" s="89"/>
      <c r="AP73" s="89"/>
      <c r="AQ73" s="89"/>
      <c r="AR73" s="108"/>
      <c r="AS73" s="16"/>
      <c r="AT73" s="16"/>
      <c r="AU73" s="16"/>
      <c r="AV73" s="109"/>
      <c r="AW73" s="108"/>
      <c r="AX73" s="16"/>
      <c r="AY73" s="16"/>
      <c r="AZ73" s="108"/>
      <c r="BA73" s="16"/>
      <c r="BB73" s="16"/>
      <c r="BC73" s="16"/>
      <c r="BD73" s="109"/>
      <c r="BE73" s="108"/>
      <c r="BF73" s="16"/>
      <c r="BG73" s="16"/>
    </row>
    <row r="74" spans="1:59" s="10" customFormat="1" x14ac:dyDescent="0.2">
      <c r="A74" s="85"/>
      <c r="B74" s="85"/>
      <c r="D74" s="108"/>
      <c r="E74" s="16"/>
      <c r="F74" s="16"/>
      <c r="G74" s="16"/>
      <c r="H74" s="109"/>
      <c r="I74" s="89"/>
      <c r="J74" s="108"/>
      <c r="K74" s="16"/>
      <c r="L74" s="16"/>
      <c r="M74" s="16"/>
      <c r="N74" s="109"/>
      <c r="O74" s="108"/>
      <c r="P74" s="16"/>
      <c r="Q74" s="16"/>
      <c r="R74" s="108"/>
      <c r="S74" s="16"/>
      <c r="T74" s="16"/>
      <c r="U74" s="16"/>
      <c r="V74" s="109"/>
      <c r="W74" s="108"/>
      <c r="X74" s="16"/>
      <c r="Y74" s="16"/>
      <c r="Z74" s="108"/>
      <c r="AA74" s="16"/>
      <c r="AB74" s="16"/>
      <c r="AC74" s="16"/>
      <c r="AD74" s="109"/>
      <c r="AE74" s="16"/>
      <c r="AF74" s="16"/>
      <c r="AG74" s="108"/>
      <c r="AH74" s="16"/>
      <c r="AI74" s="16"/>
      <c r="AJ74" s="16"/>
      <c r="AK74" s="109"/>
      <c r="AL74" s="108"/>
      <c r="AM74" s="16"/>
      <c r="AN74" s="16"/>
      <c r="AO74" s="89"/>
      <c r="AP74" s="89"/>
      <c r="AQ74" s="89"/>
      <c r="AR74" s="108"/>
      <c r="AS74" s="16"/>
      <c r="AT74" s="16"/>
      <c r="AU74" s="16"/>
      <c r="AV74" s="109"/>
      <c r="AW74" s="108"/>
      <c r="AX74" s="16"/>
      <c r="AY74" s="16"/>
      <c r="AZ74" s="108"/>
      <c r="BA74" s="16"/>
      <c r="BB74" s="16"/>
      <c r="BC74" s="16"/>
      <c r="BD74" s="109"/>
      <c r="BE74" s="108"/>
      <c r="BF74" s="16"/>
      <c r="BG74" s="16"/>
    </row>
    <row r="75" spans="1:59" s="10" customFormat="1" x14ac:dyDescent="0.2">
      <c r="A75" s="85"/>
      <c r="B75" s="85"/>
      <c r="D75" s="108"/>
      <c r="E75" s="16"/>
      <c r="F75" s="16"/>
      <c r="G75" s="16"/>
      <c r="H75" s="109"/>
      <c r="I75" s="89"/>
      <c r="J75" s="108"/>
      <c r="K75" s="16"/>
      <c r="L75" s="16"/>
      <c r="M75" s="16"/>
      <c r="N75" s="109"/>
      <c r="O75" s="108"/>
      <c r="P75" s="16"/>
      <c r="Q75" s="16"/>
      <c r="R75" s="108"/>
      <c r="S75" s="16"/>
      <c r="T75" s="16"/>
      <c r="U75" s="16"/>
      <c r="V75" s="109"/>
      <c r="W75" s="108"/>
      <c r="X75" s="16"/>
      <c r="Y75" s="16"/>
      <c r="Z75" s="108"/>
      <c r="AA75" s="16"/>
      <c r="AB75" s="16"/>
      <c r="AC75" s="16"/>
      <c r="AD75" s="109"/>
      <c r="AE75" s="16"/>
      <c r="AF75" s="16"/>
      <c r="AH75" s="16"/>
      <c r="AI75" s="16"/>
      <c r="AJ75" s="16"/>
      <c r="AK75" s="109"/>
      <c r="AL75" s="108"/>
      <c r="AM75" s="16"/>
      <c r="AN75" s="16"/>
      <c r="AO75" s="89"/>
      <c r="AP75" s="89"/>
      <c r="AQ75" s="89"/>
      <c r="AR75" s="108"/>
      <c r="AS75" s="16"/>
      <c r="AT75" s="16"/>
      <c r="AU75" s="16"/>
      <c r="AV75" s="109"/>
      <c r="AW75" s="108"/>
      <c r="AX75" s="16"/>
      <c r="AY75" s="16"/>
      <c r="AZ75" s="108"/>
      <c r="BA75" s="16"/>
      <c r="BB75" s="16"/>
      <c r="BC75" s="16"/>
      <c r="BD75" s="109"/>
      <c r="BE75" s="108"/>
      <c r="BF75" s="16"/>
      <c r="BG75" s="16"/>
    </row>
    <row r="76" spans="1:59" s="10" customFormat="1" x14ac:dyDescent="0.2">
      <c r="A76" s="85"/>
      <c r="B76" s="85"/>
      <c r="D76" s="108"/>
      <c r="E76" s="16"/>
      <c r="F76" s="16"/>
      <c r="G76" s="16"/>
      <c r="H76" s="109"/>
      <c r="I76" s="89"/>
      <c r="J76" s="108"/>
      <c r="K76" s="16"/>
      <c r="L76" s="16"/>
      <c r="M76" s="16"/>
      <c r="N76" s="109"/>
      <c r="O76" s="108"/>
      <c r="P76" s="16"/>
      <c r="Q76" s="16"/>
      <c r="R76" s="108"/>
      <c r="S76" s="16"/>
      <c r="T76" s="16"/>
      <c r="U76" s="16"/>
      <c r="V76" s="109"/>
      <c r="W76" s="108"/>
      <c r="X76" s="16"/>
      <c r="Y76" s="16"/>
      <c r="Z76" s="108"/>
      <c r="AA76" s="16"/>
      <c r="AB76" s="16"/>
      <c r="AC76" s="16"/>
      <c r="AD76" s="109"/>
      <c r="AE76" s="16"/>
      <c r="AF76" s="16"/>
      <c r="AG76" s="108"/>
      <c r="AH76" s="16"/>
      <c r="AI76" s="16"/>
      <c r="AJ76" s="16"/>
      <c r="AK76" s="109"/>
      <c r="AL76" s="108"/>
      <c r="AM76" s="16"/>
      <c r="AN76" s="16"/>
      <c r="AO76" s="89"/>
      <c r="AP76" s="89"/>
      <c r="AQ76" s="89"/>
      <c r="AR76" s="108"/>
      <c r="AS76" s="16"/>
      <c r="AT76" s="16"/>
      <c r="AU76" s="16"/>
      <c r="AV76" s="109"/>
      <c r="AW76" s="108"/>
      <c r="AX76" s="16"/>
      <c r="AY76" s="16"/>
      <c r="AZ76" s="108"/>
      <c r="BA76" s="16"/>
      <c r="BB76" s="16"/>
      <c r="BC76" s="16"/>
      <c r="BD76" s="109"/>
      <c r="BE76" s="108"/>
      <c r="BF76" s="16"/>
      <c r="BG76" s="16"/>
    </row>
    <row r="77" spans="1:59" s="10" customFormat="1" ht="15" x14ac:dyDescent="0.2">
      <c r="A77" s="85"/>
      <c r="B77" s="85"/>
      <c r="D77" s="108"/>
      <c r="E77" s="16"/>
      <c r="F77" s="16"/>
      <c r="G77" s="16"/>
      <c r="H77" s="109"/>
      <c r="I77" s="89"/>
      <c r="K77" s="16"/>
      <c r="M77" s="114" t="s">
        <v>207</v>
      </c>
      <c r="N77" s="109"/>
      <c r="O77" s="108"/>
      <c r="P77" s="16"/>
      <c r="Q77" s="16"/>
      <c r="R77" s="108"/>
      <c r="S77" s="16"/>
      <c r="T77" s="16"/>
      <c r="U77" s="16"/>
      <c r="V77" s="109"/>
      <c r="W77" s="108"/>
      <c r="X77" s="16"/>
      <c r="Y77" s="16"/>
      <c r="Z77" s="108"/>
      <c r="AA77" s="16"/>
      <c r="AB77" s="16"/>
      <c r="AC77" s="16"/>
      <c r="AD77" s="109"/>
      <c r="AE77" s="16"/>
      <c r="AF77" s="16"/>
      <c r="AG77" s="108"/>
      <c r="AH77" s="16"/>
      <c r="AI77" s="16"/>
      <c r="AJ77" s="16"/>
      <c r="AK77" s="109"/>
      <c r="AL77" s="108"/>
      <c r="AM77" s="16"/>
      <c r="AN77" s="16"/>
      <c r="AO77" s="89"/>
      <c r="AP77" s="89"/>
      <c r="AQ77" s="89"/>
      <c r="AR77" s="108"/>
      <c r="AS77" s="16"/>
      <c r="AT77" s="16"/>
      <c r="AU77" s="16"/>
      <c r="AV77" s="109"/>
      <c r="AW77" s="108"/>
      <c r="AX77" s="16"/>
      <c r="AY77" s="16"/>
      <c r="AZ77" s="108"/>
      <c r="BA77" s="16"/>
      <c r="BB77" s="16"/>
      <c r="BC77" s="16"/>
      <c r="BD77" s="109"/>
      <c r="BE77" s="108"/>
      <c r="BF77" s="16"/>
      <c r="BG77" s="16"/>
    </row>
    <row r="78" spans="1:59" s="10" customFormat="1" x14ac:dyDescent="0.2">
      <c r="A78" s="85"/>
      <c r="B78" s="85"/>
      <c r="D78" s="108"/>
      <c r="E78" s="16"/>
      <c r="F78" s="16"/>
      <c r="G78" s="16"/>
      <c r="H78" s="109"/>
      <c r="I78" s="89"/>
      <c r="J78" s="108"/>
      <c r="K78" s="16"/>
      <c r="M78" s="16"/>
      <c r="N78" s="109"/>
      <c r="O78" s="108"/>
      <c r="P78" s="16"/>
      <c r="Q78" s="16"/>
      <c r="R78" s="108"/>
      <c r="S78" s="16"/>
      <c r="T78" s="16"/>
      <c r="U78" s="16"/>
      <c r="V78" s="109"/>
      <c r="W78" s="108"/>
      <c r="X78" s="16"/>
      <c r="Y78" s="16"/>
      <c r="Z78" s="108"/>
      <c r="AA78" s="16"/>
      <c r="AB78" s="16"/>
      <c r="AC78" s="16"/>
      <c r="AD78" s="109"/>
      <c r="AE78" s="16"/>
      <c r="AF78" s="16"/>
      <c r="AG78" s="108"/>
      <c r="AH78" s="16"/>
      <c r="AI78" s="16"/>
      <c r="AJ78" s="16"/>
      <c r="AK78" s="109"/>
      <c r="AL78" s="108"/>
      <c r="AM78" s="16"/>
      <c r="AN78" s="16"/>
      <c r="AO78" s="89"/>
      <c r="AP78" s="89"/>
      <c r="AQ78" s="89"/>
      <c r="AR78" s="108"/>
      <c r="AS78" s="16"/>
      <c r="AT78" s="16"/>
      <c r="AU78" s="16"/>
      <c r="AV78" s="109"/>
      <c r="AW78" s="108"/>
      <c r="AX78" s="16"/>
      <c r="AY78" s="16"/>
      <c r="AZ78" s="108"/>
      <c r="BA78" s="16"/>
      <c r="BB78" s="16"/>
      <c r="BC78" s="16"/>
      <c r="BD78" s="109"/>
      <c r="BE78" s="108"/>
      <c r="BF78" s="16"/>
      <c r="BG78" s="16"/>
    </row>
    <row r="79" spans="1:59" s="10" customFormat="1" ht="15" x14ac:dyDescent="0.2">
      <c r="A79" s="85"/>
      <c r="B79" s="85"/>
      <c r="D79" s="108"/>
      <c r="E79" s="16"/>
      <c r="F79" s="16"/>
      <c r="G79" s="16"/>
      <c r="H79" s="109"/>
      <c r="I79" s="89"/>
      <c r="J79" s="108"/>
      <c r="K79" s="16"/>
      <c r="L79" s="16"/>
      <c r="M79" s="16"/>
      <c r="N79" s="109"/>
      <c r="O79" s="108"/>
      <c r="P79" s="16"/>
      <c r="Q79" s="16"/>
      <c r="R79" s="108"/>
      <c r="S79" s="16"/>
      <c r="T79" s="16"/>
      <c r="U79" s="16"/>
      <c r="V79" s="109"/>
      <c r="W79" s="108"/>
      <c r="X79" s="16"/>
      <c r="Y79" s="16"/>
      <c r="Z79" s="114" t="s">
        <v>93</v>
      </c>
      <c r="AA79" s="16"/>
      <c r="AB79" s="16"/>
      <c r="AC79" s="16"/>
      <c r="AD79" s="109"/>
      <c r="AE79" s="16"/>
      <c r="AF79" s="16"/>
      <c r="AG79" s="114" t="s">
        <v>94</v>
      </c>
      <c r="AH79" s="16"/>
      <c r="AI79" s="16"/>
      <c r="AJ79" s="16"/>
      <c r="AK79" s="109"/>
      <c r="AL79" s="108"/>
      <c r="AM79" s="16"/>
      <c r="AN79" s="16"/>
      <c r="AO79" s="89"/>
      <c r="AP79" s="89"/>
      <c r="AQ79" s="89"/>
      <c r="AR79" s="108"/>
      <c r="AS79" s="16"/>
      <c r="AT79" s="16"/>
      <c r="AU79" s="16"/>
      <c r="AV79" s="109"/>
      <c r="AW79" s="108"/>
      <c r="AX79" s="16"/>
      <c r="AY79" s="16"/>
      <c r="AZ79" s="108"/>
      <c r="BA79" s="16"/>
      <c r="BB79" s="16"/>
      <c r="BC79" s="16"/>
      <c r="BD79" s="109"/>
      <c r="BE79" s="108"/>
      <c r="BF79" s="16"/>
      <c r="BG79" s="16"/>
    </row>
    <row r="80" spans="1:59" s="10" customFormat="1" ht="15" x14ac:dyDescent="0.2">
      <c r="A80" s="85"/>
      <c r="B80" s="85"/>
      <c r="D80" s="108"/>
      <c r="E80" s="16"/>
      <c r="F80" s="16"/>
      <c r="G80" s="16"/>
      <c r="H80" s="109"/>
      <c r="I80" s="89"/>
      <c r="J80" s="108"/>
      <c r="K80" s="16"/>
      <c r="L80" s="16"/>
      <c r="M80" s="16"/>
      <c r="N80" s="109"/>
      <c r="O80" s="108"/>
      <c r="P80" s="16"/>
      <c r="Q80" s="16"/>
      <c r="R80" s="108"/>
      <c r="S80" s="16"/>
      <c r="T80" s="16"/>
      <c r="U80" s="16"/>
      <c r="V80" s="109"/>
      <c r="W80" s="108"/>
      <c r="X80" s="16"/>
      <c r="Y80" s="16"/>
      <c r="Z80" s="108"/>
      <c r="AA80" s="16"/>
      <c r="AB80" s="16"/>
      <c r="AC80" s="16"/>
      <c r="AD80" s="109"/>
      <c r="AE80" s="16"/>
      <c r="AF80" s="16"/>
      <c r="AG80" s="108"/>
      <c r="AH80" s="16"/>
      <c r="AI80" s="16"/>
      <c r="AJ80" s="16"/>
      <c r="AK80" s="109"/>
      <c r="AL80" s="108"/>
      <c r="AM80" s="16"/>
      <c r="AN80" s="16"/>
      <c r="AO80" s="89"/>
      <c r="AP80" s="89"/>
      <c r="AQ80" s="89"/>
      <c r="AR80" s="114" t="s">
        <v>100</v>
      </c>
      <c r="AS80" s="16"/>
      <c r="AT80" s="16"/>
      <c r="AU80" s="16"/>
      <c r="AV80" s="109"/>
      <c r="AW80" s="108"/>
      <c r="AX80" s="16"/>
      <c r="AY80" s="16"/>
      <c r="AZ80" s="108"/>
      <c r="BA80" s="114" t="s">
        <v>99</v>
      </c>
      <c r="BB80" s="16"/>
      <c r="BC80" s="16"/>
      <c r="BD80" s="109"/>
      <c r="BE80" s="108"/>
      <c r="BF80" s="16"/>
      <c r="BG80" s="16"/>
    </row>
    <row r="81" spans="1:59" s="10" customFormat="1" x14ac:dyDescent="0.2">
      <c r="A81" s="85"/>
      <c r="B81" s="85"/>
      <c r="D81" s="108"/>
      <c r="E81" s="16"/>
      <c r="F81" s="16"/>
      <c r="G81" s="16"/>
      <c r="H81" s="109"/>
      <c r="I81" s="89"/>
      <c r="J81" s="108"/>
      <c r="K81" s="16"/>
      <c r="L81" s="16"/>
      <c r="M81" s="16"/>
      <c r="N81" s="109"/>
      <c r="O81" s="108"/>
      <c r="P81" s="16"/>
      <c r="Q81" s="16"/>
      <c r="R81" s="108"/>
      <c r="S81" s="16"/>
      <c r="T81" s="16"/>
      <c r="U81" s="16"/>
      <c r="V81" s="109"/>
      <c r="W81" s="108"/>
      <c r="X81" s="16"/>
      <c r="Y81" s="16"/>
      <c r="Z81" s="108"/>
      <c r="AA81" s="16"/>
      <c r="AB81" s="16"/>
      <c r="AC81" s="16"/>
      <c r="AD81" s="109"/>
      <c r="AE81" s="16"/>
      <c r="AF81" s="16"/>
      <c r="AG81" s="108"/>
      <c r="AH81" s="16"/>
      <c r="AI81" s="16"/>
      <c r="AJ81" s="16"/>
      <c r="AK81" s="109"/>
      <c r="AL81" s="108"/>
      <c r="AM81" s="16"/>
      <c r="AN81" s="16"/>
      <c r="AO81" s="89"/>
      <c r="AP81" s="89"/>
      <c r="AQ81" s="89"/>
      <c r="AR81" s="108"/>
      <c r="AS81" s="16"/>
      <c r="AT81" s="16"/>
      <c r="AU81" s="16"/>
      <c r="AV81" s="109"/>
      <c r="AW81" s="108"/>
      <c r="AX81" s="16"/>
      <c r="AY81" s="16"/>
      <c r="AZ81" s="108"/>
      <c r="BA81" s="16"/>
      <c r="BB81" s="16"/>
      <c r="BC81" s="16"/>
      <c r="BD81" s="109"/>
      <c r="BE81" s="108"/>
      <c r="BF81" s="16"/>
      <c r="BG81" s="16"/>
    </row>
    <row r="82" spans="1:59" s="10" customFormat="1" x14ac:dyDescent="0.2">
      <c r="A82" s="85"/>
      <c r="B82" s="85"/>
      <c r="D82" s="108"/>
      <c r="E82" s="16"/>
      <c r="F82" s="16"/>
      <c r="G82" s="16"/>
      <c r="H82" s="109"/>
      <c r="I82" s="89"/>
      <c r="J82" s="108"/>
      <c r="K82" s="16"/>
      <c r="L82" s="16"/>
      <c r="M82" s="16"/>
      <c r="N82" s="109"/>
      <c r="O82" s="108"/>
      <c r="P82" s="16"/>
      <c r="Q82" s="16"/>
      <c r="R82" s="108"/>
      <c r="S82" s="16"/>
      <c r="T82" s="16"/>
      <c r="U82" s="16"/>
      <c r="V82" s="109"/>
      <c r="W82" s="108"/>
      <c r="X82" s="16"/>
      <c r="Y82" s="16"/>
      <c r="Z82" s="108"/>
      <c r="AA82" s="16"/>
      <c r="AB82" s="16"/>
      <c r="AC82" s="16"/>
      <c r="AD82" s="109"/>
      <c r="AE82" s="16"/>
      <c r="AF82" s="16"/>
      <c r="AG82" s="108"/>
      <c r="AH82" s="16"/>
      <c r="AI82" s="16"/>
      <c r="AJ82" s="16"/>
      <c r="AK82" s="109"/>
      <c r="AL82" s="108"/>
      <c r="AM82" s="16"/>
      <c r="AN82" s="16"/>
      <c r="AO82" s="89"/>
      <c r="AP82" s="89"/>
      <c r="AQ82" s="89"/>
      <c r="AR82" s="108"/>
      <c r="AS82" s="16"/>
      <c r="AT82" s="16"/>
      <c r="AU82" s="16"/>
      <c r="AV82" s="109"/>
      <c r="AW82" s="108"/>
      <c r="AX82" s="16"/>
      <c r="AY82" s="16"/>
      <c r="AZ82" s="108"/>
      <c r="BA82" s="16"/>
      <c r="BB82" s="16"/>
      <c r="BC82" s="16"/>
      <c r="BD82" s="109"/>
      <c r="BE82" s="108"/>
      <c r="BF82" s="16"/>
      <c r="BG82" s="16"/>
    </row>
    <row r="83" spans="1:59" s="10" customFormat="1" x14ac:dyDescent="0.2">
      <c r="A83" s="85"/>
      <c r="B83" s="85"/>
      <c r="D83" s="108"/>
      <c r="E83" s="16"/>
      <c r="F83" s="16"/>
      <c r="G83" s="16"/>
      <c r="H83" s="109"/>
      <c r="I83" s="89"/>
      <c r="J83" s="108"/>
      <c r="K83" s="16"/>
      <c r="L83" s="16"/>
      <c r="M83" s="16"/>
      <c r="N83" s="109"/>
      <c r="O83" s="108"/>
      <c r="P83" s="16"/>
      <c r="Q83" s="16"/>
      <c r="R83" s="108"/>
      <c r="S83" s="16"/>
      <c r="T83" s="16"/>
      <c r="U83" s="16"/>
      <c r="V83" s="109"/>
      <c r="W83" s="108"/>
      <c r="X83" s="16"/>
      <c r="Y83" s="16"/>
      <c r="Z83" s="108"/>
      <c r="AA83" s="16"/>
      <c r="AB83" s="16"/>
      <c r="AC83" s="16"/>
      <c r="AD83" s="109"/>
      <c r="AE83" s="16"/>
      <c r="AF83" s="16"/>
      <c r="AG83" s="108"/>
      <c r="AH83" s="16"/>
      <c r="AI83" s="16"/>
      <c r="AJ83" s="16"/>
      <c r="AK83" s="109"/>
      <c r="AL83" s="108"/>
      <c r="AM83" s="16"/>
      <c r="AN83" s="16"/>
      <c r="AO83" s="89"/>
      <c r="AP83" s="89"/>
      <c r="AQ83" s="89"/>
      <c r="AR83" s="108"/>
      <c r="AS83" s="16"/>
      <c r="AT83" s="16"/>
      <c r="AU83" s="16"/>
      <c r="AV83" s="109"/>
      <c r="AW83" s="108"/>
      <c r="AX83" s="16"/>
      <c r="AY83" s="16"/>
      <c r="AZ83" s="108"/>
      <c r="BA83" s="16"/>
      <c r="BB83" s="16"/>
      <c r="BC83" s="16"/>
      <c r="BD83" s="109"/>
      <c r="BE83" s="108"/>
      <c r="BF83" s="16"/>
      <c r="BG83" s="16"/>
    </row>
    <row r="84" spans="1:59" s="10" customFormat="1" x14ac:dyDescent="0.2">
      <c r="A84" s="85"/>
      <c r="B84" s="85"/>
      <c r="D84" s="108"/>
      <c r="E84" s="16"/>
      <c r="F84" s="16"/>
      <c r="G84" s="16"/>
      <c r="H84" s="109"/>
      <c r="I84" s="89"/>
      <c r="J84" s="108"/>
      <c r="K84" s="16"/>
      <c r="L84" s="16"/>
      <c r="M84" s="16"/>
      <c r="N84" s="109"/>
      <c r="O84" s="108"/>
      <c r="P84" s="16"/>
      <c r="Q84" s="16"/>
      <c r="R84" s="108"/>
      <c r="S84" s="16"/>
      <c r="T84" s="16"/>
      <c r="U84" s="16"/>
      <c r="V84" s="109"/>
      <c r="W84" s="108"/>
      <c r="X84" s="16"/>
      <c r="Y84" s="16"/>
      <c r="Z84" s="108"/>
      <c r="AA84" s="16"/>
      <c r="AB84" s="16"/>
      <c r="AC84" s="16"/>
      <c r="AD84" s="109"/>
      <c r="AE84" s="16"/>
      <c r="AF84" s="16"/>
      <c r="AG84" s="108"/>
      <c r="AH84" s="16"/>
      <c r="AI84" s="16"/>
      <c r="AJ84" s="16"/>
      <c r="AK84" s="109"/>
      <c r="AL84" s="108"/>
      <c r="AM84" s="16"/>
      <c r="AN84" s="16"/>
      <c r="AO84" s="89"/>
      <c r="AP84" s="89"/>
      <c r="AQ84" s="89"/>
      <c r="AR84" s="108"/>
      <c r="AS84" s="16"/>
      <c r="AT84" s="16"/>
      <c r="AU84" s="16"/>
      <c r="AV84" s="109"/>
      <c r="AW84" s="108"/>
      <c r="AX84" s="16"/>
      <c r="AY84" s="16"/>
      <c r="AZ84" s="108"/>
      <c r="BA84" s="16"/>
      <c r="BB84" s="16"/>
      <c r="BC84" s="16"/>
      <c r="BD84" s="109"/>
      <c r="BE84" s="108"/>
      <c r="BF84" s="16"/>
      <c r="BG84" s="16"/>
    </row>
    <row r="85" spans="1:59" s="10" customFormat="1" x14ac:dyDescent="0.2">
      <c r="A85" s="85"/>
      <c r="B85" s="85"/>
      <c r="D85" s="108"/>
      <c r="E85" s="16"/>
      <c r="F85" s="16"/>
      <c r="G85" s="16"/>
      <c r="H85" s="109"/>
      <c r="I85" s="89"/>
      <c r="J85" s="108"/>
      <c r="K85" s="16"/>
      <c r="L85" s="16"/>
      <c r="M85" s="16"/>
      <c r="N85" s="109"/>
      <c r="O85" s="108"/>
      <c r="P85" s="16"/>
      <c r="Q85" s="16"/>
      <c r="R85" s="108"/>
      <c r="S85" s="16"/>
      <c r="T85" s="16"/>
      <c r="U85" s="16"/>
      <c r="V85" s="109"/>
      <c r="W85" s="108"/>
      <c r="X85" s="16"/>
      <c r="Y85" s="16"/>
      <c r="Z85" s="108"/>
      <c r="AA85" s="16"/>
      <c r="AB85" s="16"/>
      <c r="AC85" s="16"/>
      <c r="AD85" s="109"/>
      <c r="AE85" s="16"/>
      <c r="AF85" s="16"/>
      <c r="AG85" s="108"/>
      <c r="AH85" s="16"/>
      <c r="AI85" s="16"/>
      <c r="AJ85" s="16"/>
      <c r="AK85" s="109"/>
      <c r="AL85" s="108"/>
      <c r="AM85" s="16"/>
      <c r="AN85" s="16"/>
      <c r="AO85" s="89"/>
      <c r="AP85" s="89"/>
      <c r="AQ85" s="89"/>
      <c r="AR85" s="108"/>
      <c r="AS85" s="16"/>
      <c r="AT85" s="16"/>
      <c r="AU85" s="16"/>
      <c r="AV85" s="109"/>
      <c r="AW85" s="108"/>
      <c r="AX85" s="16"/>
      <c r="AY85" s="16"/>
      <c r="AZ85" s="108"/>
      <c r="BA85" s="16"/>
      <c r="BB85" s="16"/>
      <c r="BC85" s="16"/>
      <c r="BD85" s="109"/>
      <c r="BE85" s="108"/>
      <c r="BF85" s="16"/>
      <c r="BG85" s="16"/>
    </row>
    <row r="86" spans="1:59" s="10" customFormat="1" x14ac:dyDescent="0.2">
      <c r="A86" s="85"/>
      <c r="B86" s="85"/>
      <c r="D86" s="108"/>
      <c r="E86" s="16"/>
      <c r="F86" s="16"/>
      <c r="G86" s="16"/>
      <c r="H86" s="109"/>
      <c r="I86" s="89"/>
      <c r="J86" s="108"/>
      <c r="K86" s="16"/>
      <c r="L86" s="16"/>
      <c r="M86" s="16"/>
      <c r="N86" s="109"/>
      <c r="O86" s="108"/>
      <c r="P86" s="16"/>
      <c r="Q86" s="16"/>
      <c r="R86" s="108"/>
      <c r="S86" s="16"/>
      <c r="T86" s="16"/>
      <c r="U86" s="16"/>
      <c r="V86" s="109"/>
      <c r="W86" s="108"/>
      <c r="X86" s="16"/>
      <c r="Y86" s="16"/>
      <c r="Z86" s="108"/>
      <c r="AA86" s="16"/>
      <c r="AB86" s="16"/>
      <c r="AC86" s="16"/>
      <c r="AD86" s="109"/>
      <c r="AE86" s="16"/>
      <c r="AF86" s="16"/>
      <c r="AG86" s="108"/>
      <c r="AH86" s="16"/>
      <c r="AI86" s="16"/>
      <c r="AJ86" s="16"/>
      <c r="AK86" s="109"/>
      <c r="AL86" s="108"/>
      <c r="AM86" s="16"/>
      <c r="AN86" s="16"/>
      <c r="AO86" s="89"/>
      <c r="AP86" s="89"/>
      <c r="AQ86" s="89"/>
      <c r="AR86" s="108"/>
      <c r="AS86" s="16"/>
      <c r="AT86" s="16"/>
      <c r="AU86" s="16"/>
      <c r="AV86" s="109"/>
      <c r="AW86" s="108"/>
      <c r="AX86" s="16"/>
      <c r="AY86" s="16"/>
      <c r="AZ86" s="108"/>
      <c r="BA86" s="16"/>
      <c r="BB86" s="16"/>
      <c r="BC86" s="16"/>
      <c r="BD86" s="109"/>
      <c r="BE86" s="108"/>
      <c r="BF86" s="16"/>
      <c r="BG86" s="16"/>
    </row>
    <row r="87" spans="1:59" s="10" customFormat="1" x14ac:dyDescent="0.2">
      <c r="A87" s="85"/>
      <c r="B87" s="85"/>
      <c r="D87" s="108"/>
      <c r="E87" s="16"/>
      <c r="F87" s="16"/>
      <c r="G87" s="16"/>
      <c r="H87" s="109"/>
      <c r="I87" s="89"/>
      <c r="J87" s="108"/>
      <c r="K87" s="16"/>
      <c r="L87" s="16"/>
      <c r="M87" s="16"/>
      <c r="N87" s="109"/>
      <c r="O87" s="108"/>
      <c r="P87" s="16"/>
      <c r="Q87" s="16"/>
      <c r="R87" s="108"/>
      <c r="S87" s="16"/>
      <c r="T87" s="16"/>
      <c r="U87" s="16"/>
      <c r="V87" s="109"/>
      <c r="W87" s="108"/>
      <c r="X87" s="16"/>
      <c r="Y87" s="16"/>
      <c r="Z87" s="108"/>
      <c r="AA87" s="16"/>
      <c r="AB87" s="16"/>
      <c r="AC87" s="16"/>
      <c r="AD87" s="109"/>
      <c r="AE87" s="16"/>
      <c r="AF87" s="16"/>
      <c r="AG87" s="108"/>
      <c r="AH87" s="16"/>
      <c r="AI87" s="16"/>
      <c r="AJ87" s="16"/>
      <c r="AK87" s="109"/>
      <c r="AL87" s="108"/>
      <c r="AM87" s="16"/>
      <c r="AN87" s="16"/>
      <c r="AO87" s="89"/>
      <c r="AP87" s="89"/>
      <c r="AQ87" s="89"/>
      <c r="AR87" s="108"/>
      <c r="AS87" s="16"/>
      <c r="AT87" s="16"/>
      <c r="AU87" s="16"/>
      <c r="AV87" s="109"/>
      <c r="AW87" s="108"/>
      <c r="AX87" s="16"/>
      <c r="AY87" s="16"/>
      <c r="AZ87" s="108"/>
      <c r="BA87" s="16"/>
      <c r="BB87" s="16"/>
      <c r="BC87" s="16"/>
      <c r="BD87" s="109"/>
      <c r="BE87" s="108"/>
      <c r="BF87" s="16"/>
      <c r="BG87" s="16"/>
    </row>
    <row r="88" spans="1:59" s="10" customFormat="1" x14ac:dyDescent="0.2">
      <c r="A88" s="85"/>
      <c r="B88" s="85"/>
      <c r="D88" s="108"/>
      <c r="E88" s="16"/>
      <c r="F88" s="16"/>
      <c r="G88" s="16"/>
      <c r="H88" s="109"/>
      <c r="I88" s="89"/>
      <c r="J88" s="108"/>
      <c r="K88" s="16"/>
      <c r="L88" s="16"/>
      <c r="M88" s="16"/>
      <c r="N88" s="109"/>
      <c r="O88" s="108"/>
      <c r="P88" s="16"/>
      <c r="Q88" s="16"/>
      <c r="R88" s="108"/>
      <c r="S88" s="16"/>
      <c r="T88" s="16"/>
      <c r="U88" s="16"/>
      <c r="V88" s="109"/>
      <c r="W88" s="108"/>
      <c r="X88" s="16"/>
      <c r="Y88" s="16"/>
      <c r="Z88" s="108"/>
      <c r="AA88" s="16"/>
      <c r="AB88" s="16"/>
      <c r="AC88" s="16"/>
      <c r="AD88" s="109"/>
      <c r="AE88" s="16"/>
      <c r="AF88" s="16"/>
      <c r="AG88" s="108"/>
      <c r="AH88" s="16"/>
      <c r="AI88" s="16"/>
      <c r="AJ88" s="16"/>
      <c r="AK88" s="109"/>
      <c r="AL88" s="108"/>
      <c r="AM88" s="16"/>
      <c r="AN88" s="16"/>
      <c r="AO88" s="89"/>
      <c r="AP88" s="89"/>
      <c r="AQ88" s="89"/>
      <c r="AR88" s="108"/>
      <c r="AS88" s="16"/>
      <c r="AT88" s="16"/>
      <c r="AU88" s="16"/>
      <c r="AV88" s="109"/>
      <c r="AW88" s="108"/>
      <c r="AX88" s="16"/>
      <c r="AY88" s="16"/>
      <c r="AZ88" s="108"/>
      <c r="BA88" s="16"/>
      <c r="BB88" s="16"/>
      <c r="BC88" s="16"/>
      <c r="BD88" s="109"/>
      <c r="BE88" s="108"/>
      <c r="BF88" s="16"/>
      <c r="BG88" s="16"/>
    </row>
    <row r="89" spans="1:59" s="10" customFormat="1" x14ac:dyDescent="0.2">
      <c r="A89" s="85"/>
      <c r="B89" s="85"/>
      <c r="D89" s="108"/>
      <c r="E89" s="16"/>
      <c r="F89" s="16"/>
      <c r="G89" s="16"/>
      <c r="H89" s="109"/>
      <c r="I89" s="89"/>
      <c r="J89" s="108"/>
      <c r="K89" s="16"/>
      <c r="L89" s="16"/>
      <c r="M89" s="16"/>
      <c r="N89" s="109"/>
      <c r="O89" s="108"/>
      <c r="P89" s="16"/>
      <c r="Q89" s="16"/>
      <c r="R89" s="108"/>
      <c r="S89" s="16"/>
      <c r="T89" s="16"/>
      <c r="U89" s="16"/>
      <c r="V89" s="109"/>
      <c r="W89" s="108"/>
      <c r="X89" s="16"/>
      <c r="Y89" s="16"/>
      <c r="Z89" s="108"/>
      <c r="AA89" s="16"/>
      <c r="AB89" s="16"/>
      <c r="AC89" s="16"/>
      <c r="AD89" s="109"/>
      <c r="AE89" s="16"/>
      <c r="AF89" s="16"/>
      <c r="AG89" s="108"/>
      <c r="AH89" s="16"/>
      <c r="AI89" s="16"/>
      <c r="AJ89" s="16"/>
      <c r="AK89" s="109"/>
      <c r="AL89" s="108"/>
      <c r="AM89" s="16"/>
      <c r="AN89" s="16"/>
      <c r="AO89" s="89"/>
      <c r="AP89" s="89"/>
      <c r="AQ89" s="89"/>
      <c r="AR89" s="108"/>
      <c r="AS89" s="16"/>
      <c r="AT89" s="16"/>
      <c r="AU89" s="16"/>
      <c r="AV89" s="109"/>
      <c r="AW89" s="108"/>
      <c r="AX89" s="16"/>
      <c r="AY89" s="16"/>
      <c r="AZ89" s="108"/>
      <c r="BA89" s="16"/>
      <c r="BB89" s="16"/>
      <c r="BC89" s="16"/>
      <c r="BD89" s="109"/>
      <c r="BE89" s="108"/>
      <c r="BF89" s="16"/>
      <c r="BG89" s="16"/>
    </row>
    <row r="90" spans="1:59" s="10" customFormat="1" x14ac:dyDescent="0.2">
      <c r="A90" s="85"/>
      <c r="B90" s="85"/>
      <c r="D90" s="108"/>
      <c r="E90" s="16"/>
      <c r="F90" s="16"/>
      <c r="G90" s="16"/>
      <c r="H90" s="109"/>
      <c r="I90" s="89"/>
      <c r="J90" s="108"/>
      <c r="K90" s="16"/>
      <c r="L90" s="16"/>
      <c r="M90" s="16"/>
      <c r="N90" s="109"/>
      <c r="O90" s="108"/>
      <c r="P90" s="16"/>
      <c r="Q90" s="16"/>
      <c r="R90" s="108"/>
      <c r="S90" s="16"/>
      <c r="T90" s="16"/>
      <c r="U90" s="16"/>
      <c r="V90" s="109"/>
      <c r="W90" s="108"/>
      <c r="X90" s="16"/>
      <c r="Y90" s="16"/>
      <c r="Z90" s="108"/>
      <c r="AA90" s="16"/>
      <c r="AB90" s="16"/>
      <c r="AC90" s="16"/>
      <c r="AD90" s="109"/>
      <c r="AE90" s="16"/>
      <c r="AF90" s="16"/>
      <c r="AG90" s="108"/>
      <c r="AH90" s="16"/>
      <c r="AI90" s="16"/>
      <c r="AJ90" s="16"/>
      <c r="AK90" s="109"/>
      <c r="AL90" s="108"/>
      <c r="AM90" s="16"/>
      <c r="AN90" s="16"/>
      <c r="AO90" s="89"/>
      <c r="AP90" s="89"/>
      <c r="AQ90" s="89"/>
      <c r="AR90" s="108"/>
      <c r="AS90" s="16"/>
      <c r="AT90" s="16"/>
      <c r="AU90" s="16"/>
      <c r="AV90" s="109"/>
      <c r="AW90" s="108"/>
      <c r="AX90" s="16"/>
      <c r="AY90" s="16"/>
      <c r="AZ90" s="108"/>
      <c r="BA90" s="16"/>
      <c r="BB90" s="16"/>
      <c r="BC90" s="16"/>
      <c r="BD90" s="109"/>
      <c r="BE90" s="108"/>
      <c r="BF90" s="16"/>
      <c r="BG90" s="16"/>
    </row>
    <row r="91" spans="1:59" s="10" customFormat="1" x14ac:dyDescent="0.2">
      <c r="A91" s="85"/>
      <c r="B91" s="85"/>
      <c r="D91" s="108"/>
      <c r="E91" s="16"/>
      <c r="F91" s="16"/>
      <c r="G91" s="16"/>
      <c r="H91" s="109"/>
      <c r="I91" s="89"/>
      <c r="J91" s="108"/>
      <c r="K91" s="16"/>
      <c r="L91" s="16"/>
      <c r="M91" s="16"/>
      <c r="N91" s="109"/>
      <c r="O91" s="108"/>
      <c r="P91" s="16"/>
      <c r="Q91" s="16"/>
      <c r="R91" s="108"/>
      <c r="S91" s="16"/>
      <c r="T91" s="16"/>
      <c r="U91" s="16"/>
      <c r="V91" s="109"/>
      <c r="W91" s="108"/>
      <c r="X91" s="16"/>
      <c r="Y91" s="16"/>
      <c r="Z91" s="108"/>
      <c r="AA91" s="16"/>
      <c r="AB91" s="16"/>
      <c r="AC91" s="16"/>
      <c r="AD91" s="109"/>
      <c r="AE91" s="16"/>
      <c r="AF91" s="16"/>
      <c r="AG91" s="108"/>
      <c r="AH91" s="16"/>
      <c r="AI91" s="16"/>
      <c r="AJ91" s="16"/>
      <c r="AK91" s="109"/>
      <c r="AL91" s="108"/>
      <c r="AM91" s="16"/>
      <c r="AN91" s="16"/>
      <c r="AO91" s="89"/>
      <c r="AP91" s="89"/>
      <c r="AQ91" s="89"/>
      <c r="AR91" s="108"/>
      <c r="AS91" s="16"/>
      <c r="AT91" s="16"/>
      <c r="AU91" s="16"/>
      <c r="AV91" s="109"/>
      <c r="AW91" s="108"/>
      <c r="AX91" s="16"/>
      <c r="AY91" s="16"/>
      <c r="AZ91" s="108"/>
      <c r="BA91" s="16"/>
      <c r="BB91" s="16"/>
      <c r="BC91" s="16"/>
      <c r="BD91" s="109"/>
      <c r="BE91" s="108"/>
      <c r="BF91" s="16"/>
      <c r="BG91" s="16"/>
    </row>
    <row r="92" spans="1:59" s="10" customFormat="1" x14ac:dyDescent="0.2">
      <c r="A92" s="85"/>
      <c r="B92" s="85"/>
      <c r="D92" s="108"/>
      <c r="E92" s="16"/>
      <c r="F92" s="16"/>
      <c r="G92" s="16"/>
      <c r="H92" s="109"/>
      <c r="I92" s="89"/>
      <c r="J92" s="108"/>
      <c r="K92" s="16"/>
      <c r="L92" s="16"/>
      <c r="M92" s="16"/>
      <c r="N92" s="109"/>
      <c r="O92" s="108"/>
      <c r="P92" s="16"/>
      <c r="Q92" s="16"/>
      <c r="R92" s="108"/>
      <c r="S92" s="16"/>
      <c r="T92" s="16"/>
      <c r="U92" s="16"/>
      <c r="V92" s="109"/>
      <c r="W92" s="108"/>
      <c r="X92" s="16"/>
      <c r="Y92" s="16"/>
      <c r="Z92" s="108"/>
      <c r="AA92" s="16"/>
      <c r="AB92" s="16"/>
      <c r="AC92" s="16"/>
      <c r="AD92" s="109"/>
      <c r="AE92" s="16"/>
      <c r="AF92" s="16"/>
      <c r="AG92" s="108"/>
      <c r="AH92" s="16"/>
      <c r="AI92" s="16"/>
      <c r="AJ92" s="16"/>
      <c r="AK92" s="109"/>
      <c r="AL92" s="108"/>
      <c r="AM92" s="16"/>
      <c r="AN92" s="16"/>
      <c r="AO92" s="89"/>
      <c r="AP92" s="89"/>
      <c r="AQ92" s="89"/>
      <c r="AR92" s="108"/>
      <c r="AS92" s="16"/>
      <c r="AT92" s="16"/>
      <c r="AU92" s="16"/>
      <c r="AV92" s="109"/>
      <c r="AW92" s="108"/>
      <c r="AX92" s="16"/>
      <c r="AY92" s="16"/>
      <c r="AZ92" s="108"/>
      <c r="BA92" s="16"/>
      <c r="BB92" s="16"/>
      <c r="BC92" s="16"/>
      <c r="BD92" s="109"/>
      <c r="BE92" s="108"/>
      <c r="BF92" s="16"/>
      <c r="BG92" s="16"/>
    </row>
    <row r="93" spans="1:59" s="10" customFormat="1" x14ac:dyDescent="0.2">
      <c r="A93" s="85"/>
      <c r="B93" s="85"/>
      <c r="D93" s="108"/>
      <c r="E93" s="16"/>
      <c r="F93" s="16"/>
      <c r="G93" s="16"/>
      <c r="H93" s="109"/>
      <c r="I93" s="89"/>
      <c r="J93" s="108"/>
      <c r="K93" s="16"/>
      <c r="L93" s="16"/>
      <c r="M93" s="16"/>
      <c r="N93" s="109"/>
      <c r="O93" s="108"/>
      <c r="P93" s="16"/>
      <c r="Q93" s="16"/>
      <c r="R93" s="108"/>
      <c r="S93" s="16"/>
      <c r="T93" s="16"/>
      <c r="U93" s="16"/>
      <c r="V93" s="109"/>
      <c r="W93" s="108"/>
      <c r="X93" s="16"/>
      <c r="Y93" s="16"/>
      <c r="Z93" s="108"/>
      <c r="AA93" s="16"/>
      <c r="AB93" s="16"/>
      <c r="AC93" s="16"/>
      <c r="AD93" s="109"/>
      <c r="AE93" s="16"/>
      <c r="AF93" s="16"/>
      <c r="AG93" s="108"/>
      <c r="AH93" s="16"/>
      <c r="AI93" s="16"/>
      <c r="AJ93" s="16"/>
      <c r="AK93" s="109"/>
      <c r="AL93" s="108"/>
      <c r="AM93" s="16"/>
      <c r="AN93" s="16"/>
      <c r="AO93" s="89"/>
      <c r="AP93" s="89"/>
      <c r="AQ93" s="89"/>
      <c r="AR93" s="108"/>
      <c r="AS93" s="16"/>
      <c r="AT93" s="16"/>
      <c r="AU93" s="16"/>
      <c r="AV93" s="109"/>
      <c r="AW93" s="108"/>
      <c r="AX93" s="16"/>
      <c r="AY93" s="16"/>
      <c r="AZ93" s="108"/>
      <c r="BA93" s="16"/>
      <c r="BB93" s="16"/>
      <c r="BC93" s="16"/>
      <c r="BD93" s="109"/>
      <c r="BE93" s="108"/>
      <c r="BF93" s="16"/>
      <c r="BG93" s="16"/>
    </row>
    <row r="94" spans="1:59" s="10" customFormat="1" x14ac:dyDescent="0.2">
      <c r="A94" s="85"/>
      <c r="B94" s="85"/>
      <c r="D94" s="108"/>
      <c r="E94" s="16"/>
      <c r="F94" s="16"/>
      <c r="G94" s="16"/>
      <c r="H94" s="109"/>
      <c r="I94" s="89"/>
      <c r="J94" s="108"/>
      <c r="K94" s="16"/>
      <c r="L94" s="16"/>
      <c r="M94" s="16"/>
      <c r="N94" s="109"/>
      <c r="O94" s="108"/>
      <c r="P94" s="16"/>
      <c r="Q94" s="16"/>
      <c r="R94" s="108"/>
      <c r="S94" s="16"/>
      <c r="T94" s="16"/>
      <c r="U94" s="16"/>
      <c r="V94" s="109"/>
      <c r="W94" s="108"/>
      <c r="X94" s="16"/>
      <c r="Y94" s="16"/>
      <c r="Z94" s="108"/>
      <c r="AA94" s="16"/>
      <c r="AB94" s="16"/>
      <c r="AC94" s="16"/>
      <c r="AD94" s="109"/>
      <c r="AE94" s="16"/>
      <c r="AF94" s="16"/>
      <c r="AG94" s="108"/>
      <c r="AH94" s="16"/>
      <c r="AI94" s="16"/>
      <c r="AJ94" s="16"/>
      <c r="AK94" s="109"/>
      <c r="AL94" s="108"/>
      <c r="AM94" s="16"/>
      <c r="AN94" s="16"/>
      <c r="AO94" s="89"/>
      <c r="AP94" s="89"/>
      <c r="AQ94" s="89"/>
      <c r="AR94" s="108"/>
      <c r="AS94" s="16"/>
      <c r="AT94" s="16"/>
      <c r="AU94" s="16"/>
      <c r="AV94" s="109"/>
      <c r="AW94" s="108"/>
      <c r="AX94" s="16"/>
      <c r="AY94" s="16"/>
      <c r="AZ94" s="108"/>
      <c r="BA94" s="16"/>
      <c r="BB94" s="16"/>
      <c r="BC94" s="16"/>
      <c r="BD94" s="109"/>
      <c r="BE94" s="108"/>
      <c r="BF94" s="16"/>
      <c r="BG94" s="16"/>
    </row>
    <row r="95" spans="1:59" s="10" customFormat="1" x14ac:dyDescent="0.2">
      <c r="A95" s="85"/>
      <c r="B95" s="85"/>
      <c r="D95" s="108"/>
      <c r="E95" s="16"/>
      <c r="F95" s="16"/>
      <c r="G95" s="16"/>
      <c r="H95" s="109"/>
      <c r="I95" s="89"/>
      <c r="J95" s="108"/>
      <c r="K95" s="16"/>
      <c r="L95" s="16"/>
      <c r="M95" s="16"/>
      <c r="N95" s="109"/>
      <c r="O95" s="108"/>
      <c r="P95" s="16"/>
      <c r="Q95" s="16"/>
      <c r="R95" s="108"/>
      <c r="S95" s="16"/>
      <c r="T95" s="16"/>
      <c r="U95" s="16"/>
      <c r="V95" s="109"/>
      <c r="W95" s="108"/>
      <c r="X95" s="16"/>
      <c r="Y95" s="16"/>
      <c r="Z95" s="108"/>
      <c r="AA95" s="16"/>
      <c r="AB95" s="16"/>
      <c r="AC95" s="16"/>
      <c r="AD95" s="109"/>
      <c r="AE95" s="16"/>
      <c r="AF95" s="16"/>
      <c r="AH95" s="16"/>
      <c r="AI95" s="16"/>
      <c r="AJ95" s="16"/>
      <c r="AK95" s="109"/>
      <c r="AL95" s="108"/>
      <c r="AM95" s="16"/>
      <c r="AN95" s="16"/>
      <c r="AO95" s="89"/>
      <c r="AP95" s="89"/>
      <c r="AQ95" s="89"/>
      <c r="AR95" s="108"/>
      <c r="AS95" s="16"/>
      <c r="AT95" s="16"/>
      <c r="AU95" s="16"/>
      <c r="AV95" s="109"/>
      <c r="AW95" s="108"/>
      <c r="AX95" s="16"/>
      <c r="AY95" s="16"/>
      <c r="AZ95" s="108"/>
      <c r="BA95" s="16"/>
      <c r="BB95" s="16"/>
      <c r="BC95" s="16"/>
      <c r="BD95" s="109"/>
      <c r="BE95" s="108"/>
      <c r="BF95" s="16"/>
      <c r="BG95" s="16"/>
    </row>
    <row r="96" spans="1:59" s="10" customFormat="1" x14ac:dyDescent="0.2">
      <c r="A96" s="85"/>
      <c r="B96" s="85"/>
      <c r="D96" s="108"/>
      <c r="E96" s="16"/>
      <c r="F96" s="16"/>
      <c r="G96" s="16"/>
      <c r="H96" s="109"/>
      <c r="I96" s="89"/>
      <c r="J96" s="108"/>
      <c r="K96" s="16"/>
      <c r="L96" s="16"/>
      <c r="M96" s="16"/>
      <c r="N96" s="109"/>
      <c r="O96" s="108"/>
      <c r="P96" s="16"/>
      <c r="Q96" s="16"/>
      <c r="R96" s="108"/>
      <c r="S96" s="16"/>
      <c r="T96" s="16"/>
      <c r="U96" s="16"/>
      <c r="V96" s="109"/>
      <c r="W96" s="108"/>
      <c r="X96" s="16"/>
      <c r="Y96" s="16"/>
      <c r="Z96" s="108"/>
      <c r="AA96" s="16"/>
      <c r="AB96" s="16"/>
      <c r="AC96" s="16"/>
      <c r="AD96" s="109"/>
      <c r="AE96" s="16"/>
      <c r="AF96" s="16"/>
      <c r="AG96" s="108"/>
      <c r="AH96" s="16"/>
      <c r="AI96" s="16"/>
      <c r="AJ96" s="16"/>
      <c r="AK96" s="109"/>
      <c r="AL96" s="108"/>
      <c r="AM96" s="16"/>
      <c r="AN96" s="16"/>
      <c r="AO96" s="89"/>
      <c r="AP96" s="89"/>
      <c r="AQ96" s="89"/>
      <c r="AR96" s="108"/>
      <c r="AS96" s="16"/>
      <c r="AT96" s="16"/>
      <c r="AU96" s="16"/>
      <c r="AV96" s="109"/>
      <c r="AW96" s="108"/>
      <c r="AX96" s="16"/>
      <c r="AY96" s="16"/>
      <c r="AZ96" s="108"/>
      <c r="BA96" s="16"/>
      <c r="BB96" s="16"/>
      <c r="BC96" s="16"/>
      <c r="BD96" s="109"/>
      <c r="BE96" s="108"/>
      <c r="BF96" s="16"/>
      <c r="BG96" s="16"/>
    </row>
    <row r="97" spans="1:59" s="10" customFormat="1" x14ac:dyDescent="0.2">
      <c r="A97" s="85"/>
      <c r="B97" s="85"/>
      <c r="D97" s="108"/>
      <c r="E97" s="16"/>
      <c r="F97" s="16"/>
      <c r="G97" s="16"/>
      <c r="H97" s="109"/>
      <c r="I97" s="89"/>
      <c r="J97" s="108"/>
      <c r="K97" s="16"/>
      <c r="L97" s="16"/>
      <c r="M97" s="16"/>
      <c r="N97" s="109"/>
      <c r="O97" s="108"/>
      <c r="P97" s="16"/>
      <c r="Q97" s="16"/>
      <c r="R97" s="108"/>
      <c r="S97" s="16"/>
      <c r="T97" s="16"/>
      <c r="U97" s="16"/>
      <c r="V97" s="109"/>
      <c r="W97" s="108"/>
      <c r="X97" s="16"/>
      <c r="Y97" s="16"/>
      <c r="Z97" s="108"/>
      <c r="AA97" s="16"/>
      <c r="AB97" s="16"/>
      <c r="AC97" s="16"/>
      <c r="AD97" s="109"/>
      <c r="AE97" s="16"/>
      <c r="AF97" s="16"/>
      <c r="AG97" s="108"/>
      <c r="AH97" s="16"/>
      <c r="AI97" s="16"/>
      <c r="AJ97" s="16"/>
      <c r="AK97" s="109"/>
      <c r="AL97" s="108"/>
      <c r="AM97" s="16"/>
      <c r="AN97" s="16"/>
      <c r="AO97" s="89"/>
      <c r="AP97" s="89"/>
      <c r="AQ97" s="89"/>
      <c r="AR97" s="108"/>
      <c r="AS97" s="16"/>
      <c r="AT97" s="16"/>
      <c r="AU97" s="16"/>
      <c r="AV97" s="109"/>
      <c r="AW97" s="108"/>
      <c r="AX97" s="16"/>
      <c r="AY97" s="16"/>
      <c r="AZ97" s="108"/>
      <c r="BA97" s="16"/>
      <c r="BB97" s="16"/>
      <c r="BC97" s="16"/>
      <c r="BD97" s="109"/>
      <c r="BE97" s="108"/>
      <c r="BF97" s="16"/>
      <c r="BG97" s="16"/>
    </row>
    <row r="98" spans="1:59" s="10" customFormat="1" x14ac:dyDescent="0.2">
      <c r="A98" s="85"/>
      <c r="B98" s="85"/>
      <c r="D98" s="108"/>
      <c r="E98" s="16"/>
      <c r="F98" s="16"/>
      <c r="G98" s="16"/>
      <c r="H98" s="109"/>
      <c r="I98" s="89"/>
      <c r="J98" s="108"/>
      <c r="K98" s="16"/>
      <c r="L98" s="16"/>
      <c r="M98" s="16"/>
      <c r="N98" s="109"/>
      <c r="O98" s="108"/>
      <c r="P98" s="16"/>
      <c r="Q98" s="16"/>
      <c r="R98" s="108"/>
      <c r="S98" s="16"/>
      <c r="T98" s="16"/>
      <c r="U98" s="16"/>
      <c r="V98" s="109"/>
      <c r="W98" s="108"/>
      <c r="X98" s="16"/>
      <c r="Y98" s="16"/>
      <c r="Z98" s="108"/>
      <c r="AA98" s="16"/>
      <c r="AB98" s="16"/>
      <c r="AC98" s="16"/>
      <c r="AD98" s="109"/>
      <c r="AE98" s="16"/>
      <c r="AF98" s="16"/>
      <c r="AG98" s="108"/>
      <c r="AH98" s="16"/>
      <c r="AI98" s="16"/>
      <c r="AJ98" s="16"/>
      <c r="AK98" s="109"/>
      <c r="AL98" s="108"/>
      <c r="AM98" s="16"/>
      <c r="AN98" s="16"/>
      <c r="AO98" s="89"/>
      <c r="AP98" s="89"/>
      <c r="AQ98" s="89"/>
      <c r="AR98" s="108"/>
      <c r="AS98" s="16"/>
      <c r="AT98" s="16"/>
      <c r="AU98" s="16"/>
      <c r="AV98" s="109"/>
      <c r="AW98" s="108"/>
      <c r="AX98" s="16"/>
      <c r="AY98" s="16"/>
      <c r="AZ98" s="108"/>
      <c r="BA98" s="16"/>
      <c r="BB98" s="16"/>
      <c r="BC98" s="16"/>
      <c r="BD98" s="109"/>
      <c r="BE98" s="108"/>
      <c r="BF98" s="16"/>
      <c r="BG98" s="16"/>
    </row>
    <row r="99" spans="1:59" s="10" customFormat="1" x14ac:dyDescent="0.2">
      <c r="A99" s="85"/>
      <c r="B99" s="85"/>
      <c r="D99" s="108"/>
      <c r="E99" s="16"/>
      <c r="F99" s="16"/>
      <c r="G99" s="16"/>
      <c r="H99" s="109"/>
      <c r="I99" s="89"/>
      <c r="J99" s="108"/>
      <c r="K99" s="16"/>
      <c r="L99" s="16"/>
      <c r="M99" s="16"/>
      <c r="N99" s="109"/>
      <c r="O99" s="108"/>
      <c r="P99" s="16"/>
      <c r="Q99" s="16"/>
      <c r="R99" s="108"/>
      <c r="S99" s="16"/>
      <c r="T99" s="16"/>
      <c r="U99" s="16"/>
      <c r="V99" s="109"/>
      <c r="W99" s="108"/>
      <c r="X99" s="16"/>
      <c r="Y99" s="16"/>
      <c r="Z99" s="108"/>
      <c r="AA99" s="16"/>
      <c r="AB99" s="16"/>
      <c r="AC99" s="16"/>
      <c r="AD99" s="109"/>
      <c r="AE99" s="16"/>
      <c r="AF99" s="16"/>
      <c r="AG99" s="108"/>
      <c r="AH99" s="16"/>
      <c r="AI99" s="16"/>
      <c r="AJ99" s="16"/>
      <c r="AK99" s="109"/>
      <c r="AL99" s="108"/>
      <c r="AM99" s="16"/>
      <c r="AN99" s="16"/>
      <c r="AO99" s="89"/>
      <c r="AP99" s="89"/>
      <c r="AQ99" s="89"/>
      <c r="AR99" s="108"/>
      <c r="AS99" s="16"/>
      <c r="AT99" s="16"/>
      <c r="AU99" s="16"/>
      <c r="AV99" s="109"/>
      <c r="AW99" s="108"/>
      <c r="AX99" s="16"/>
      <c r="AY99" s="16"/>
      <c r="AZ99" s="108"/>
      <c r="BA99" s="16"/>
      <c r="BB99" s="16"/>
      <c r="BC99" s="16"/>
      <c r="BD99" s="109"/>
      <c r="BE99" s="108"/>
      <c r="BF99" s="16"/>
      <c r="BG99" s="16"/>
    </row>
    <row r="100" spans="1:59" s="10" customFormat="1" x14ac:dyDescent="0.2">
      <c r="A100" s="85"/>
      <c r="B100" s="85"/>
      <c r="D100" s="108"/>
      <c r="E100" s="16"/>
      <c r="F100" s="16"/>
      <c r="G100" s="16"/>
      <c r="H100" s="109"/>
      <c r="I100" s="89"/>
      <c r="J100" s="108"/>
      <c r="K100" s="16"/>
      <c r="L100" s="16"/>
      <c r="M100" s="16"/>
      <c r="N100" s="109"/>
      <c r="O100" s="108"/>
      <c r="P100" s="16"/>
      <c r="Q100" s="16"/>
      <c r="R100" s="108"/>
      <c r="S100" s="16"/>
      <c r="T100" s="16"/>
      <c r="U100" s="16"/>
      <c r="V100" s="109"/>
      <c r="W100" s="108"/>
      <c r="X100" s="16"/>
      <c r="Y100" s="16"/>
      <c r="Z100" s="108"/>
      <c r="AA100" s="16"/>
      <c r="AB100" s="16"/>
      <c r="AC100" s="16"/>
      <c r="AD100" s="109"/>
      <c r="AE100" s="16"/>
      <c r="AF100" s="16"/>
      <c r="AG100" s="108"/>
      <c r="AH100" s="16"/>
      <c r="AI100" s="16"/>
      <c r="AJ100" s="16"/>
      <c r="AK100" s="109"/>
      <c r="AL100" s="108"/>
      <c r="AM100" s="16"/>
      <c r="AN100" s="16"/>
      <c r="AO100" s="89"/>
      <c r="AP100" s="89"/>
      <c r="AQ100" s="89"/>
      <c r="AR100" s="108"/>
      <c r="AS100" s="16"/>
      <c r="AT100" s="16"/>
      <c r="AU100" s="16"/>
      <c r="AV100" s="109"/>
      <c r="AW100" s="108"/>
      <c r="AX100" s="16"/>
      <c r="AY100" s="16"/>
      <c r="AZ100" s="108"/>
      <c r="BA100" s="16"/>
      <c r="BB100" s="16"/>
      <c r="BC100" s="16"/>
      <c r="BD100" s="109"/>
      <c r="BE100" s="108"/>
      <c r="BF100" s="16"/>
      <c r="BG100" s="16"/>
    </row>
    <row r="101" spans="1:59" s="10" customFormat="1" x14ac:dyDescent="0.2">
      <c r="A101" s="85"/>
      <c r="B101" s="85"/>
      <c r="D101" s="108"/>
      <c r="E101" s="16"/>
      <c r="F101" s="16"/>
      <c r="G101" s="16"/>
      <c r="H101" s="109"/>
      <c r="I101" s="89"/>
      <c r="J101" s="108"/>
      <c r="K101" s="16"/>
      <c r="L101" s="16"/>
      <c r="M101" s="16"/>
      <c r="N101" s="109"/>
      <c r="O101" s="108"/>
      <c r="P101" s="16"/>
      <c r="Q101" s="16"/>
      <c r="R101" s="108"/>
      <c r="S101" s="16"/>
      <c r="T101" s="16"/>
      <c r="U101" s="16"/>
      <c r="V101" s="109"/>
      <c r="W101" s="108"/>
      <c r="X101" s="16"/>
      <c r="Y101" s="16"/>
      <c r="Z101" s="108"/>
      <c r="AA101" s="16"/>
      <c r="AB101" s="16"/>
      <c r="AC101" s="16"/>
      <c r="AD101" s="109"/>
      <c r="AE101" s="16"/>
      <c r="AF101" s="16"/>
      <c r="AG101" s="108"/>
      <c r="AH101" s="16"/>
      <c r="AI101" s="16"/>
      <c r="AJ101" s="16"/>
      <c r="AK101" s="109"/>
      <c r="AL101" s="108"/>
      <c r="AM101" s="16"/>
      <c r="AN101" s="16"/>
      <c r="AO101" s="89"/>
      <c r="AP101" s="89"/>
      <c r="AQ101" s="89"/>
      <c r="AR101" s="108"/>
      <c r="AS101" s="16"/>
      <c r="AT101" s="16"/>
      <c r="AU101" s="16"/>
      <c r="AV101" s="109"/>
      <c r="AW101" s="108"/>
      <c r="AX101" s="16"/>
      <c r="AY101" s="16"/>
      <c r="AZ101" s="108"/>
      <c r="BA101" s="16"/>
      <c r="BB101" s="16"/>
      <c r="BC101" s="16"/>
      <c r="BD101" s="109"/>
      <c r="BE101" s="108"/>
      <c r="BF101" s="16"/>
      <c r="BG101" s="16"/>
    </row>
    <row r="102" spans="1:59" s="10" customFormat="1" x14ac:dyDescent="0.2">
      <c r="A102" s="85"/>
      <c r="B102" s="85"/>
      <c r="D102" s="108"/>
      <c r="E102" s="16"/>
      <c r="F102" s="16"/>
      <c r="G102" s="16"/>
      <c r="H102" s="109"/>
      <c r="I102" s="89"/>
      <c r="J102" s="108"/>
      <c r="K102" s="16"/>
      <c r="L102" s="16"/>
      <c r="M102" s="16"/>
      <c r="N102" s="109"/>
      <c r="O102" s="108"/>
      <c r="P102" s="16"/>
      <c r="Q102" s="16"/>
      <c r="R102" s="108"/>
      <c r="S102" s="16"/>
      <c r="T102" s="16"/>
      <c r="U102" s="16"/>
      <c r="V102" s="109"/>
      <c r="W102" s="108"/>
      <c r="X102" s="16"/>
      <c r="Y102" s="16"/>
      <c r="Z102" s="108"/>
      <c r="AA102" s="16"/>
      <c r="AB102" s="16"/>
      <c r="AC102" s="16"/>
      <c r="AD102" s="109"/>
      <c r="AE102" s="16"/>
      <c r="AF102" s="16"/>
      <c r="AG102" s="108"/>
      <c r="AH102" s="16"/>
      <c r="AI102" s="16"/>
      <c r="AJ102" s="16"/>
      <c r="AK102" s="109"/>
      <c r="AL102" s="108"/>
      <c r="AM102" s="16"/>
      <c r="AN102" s="16"/>
      <c r="AO102" s="89"/>
      <c r="AP102" s="89"/>
      <c r="AQ102" s="89"/>
      <c r="AR102" s="108"/>
      <c r="AS102" s="16"/>
      <c r="AT102" s="16"/>
      <c r="AU102" s="16"/>
      <c r="AV102" s="109"/>
      <c r="AW102" s="108"/>
      <c r="AX102" s="16"/>
      <c r="AY102" s="16"/>
      <c r="AZ102" s="108"/>
      <c r="BA102" s="16"/>
      <c r="BB102" s="16"/>
      <c r="BC102" s="16"/>
      <c r="BD102" s="109"/>
      <c r="BE102" s="108"/>
      <c r="BF102" s="16"/>
      <c r="BG102" s="16"/>
    </row>
    <row r="103" spans="1:59" s="10" customFormat="1" x14ac:dyDescent="0.2">
      <c r="A103" s="85"/>
      <c r="B103" s="85"/>
      <c r="D103" s="108"/>
      <c r="E103" s="16"/>
      <c r="F103" s="16"/>
      <c r="G103" s="16"/>
      <c r="H103" s="109"/>
      <c r="I103" s="89"/>
      <c r="J103" s="108"/>
      <c r="K103" s="16"/>
      <c r="L103" s="16"/>
      <c r="M103" s="16"/>
      <c r="N103" s="109"/>
      <c r="O103" s="108"/>
      <c r="P103" s="16"/>
      <c r="Q103" s="16"/>
      <c r="R103" s="108"/>
      <c r="S103" s="16"/>
      <c r="T103" s="16"/>
      <c r="U103" s="16"/>
      <c r="V103" s="109"/>
      <c r="W103" s="108"/>
      <c r="X103" s="16"/>
      <c r="Y103" s="16"/>
      <c r="Z103" s="108"/>
      <c r="AA103" s="16"/>
      <c r="AB103" s="16"/>
      <c r="AC103" s="16"/>
      <c r="AD103" s="109"/>
      <c r="AE103" s="16"/>
      <c r="AF103" s="16"/>
      <c r="AG103" s="108"/>
      <c r="AH103" s="16"/>
      <c r="AI103" s="16"/>
      <c r="AJ103" s="16"/>
      <c r="AK103" s="109"/>
      <c r="AL103" s="108"/>
      <c r="AM103" s="16"/>
      <c r="AN103" s="16"/>
      <c r="AO103" s="89"/>
      <c r="AP103" s="89"/>
      <c r="AQ103" s="89"/>
      <c r="AR103" s="108"/>
      <c r="AS103" s="16"/>
      <c r="AT103" s="16"/>
      <c r="AU103" s="16"/>
      <c r="AV103" s="109"/>
      <c r="AW103" s="108"/>
      <c r="AX103" s="16"/>
      <c r="AY103" s="16"/>
      <c r="AZ103" s="108"/>
      <c r="BA103" s="16"/>
      <c r="BB103" s="16"/>
      <c r="BC103" s="16"/>
      <c r="BD103" s="109"/>
      <c r="BE103" s="108"/>
      <c r="BF103" s="16"/>
      <c r="BG103" s="16"/>
    </row>
    <row r="104" spans="1:59" s="10" customFormat="1" x14ac:dyDescent="0.2">
      <c r="A104" s="85"/>
      <c r="B104" s="85"/>
      <c r="D104" s="108"/>
      <c r="E104" s="16"/>
      <c r="F104" s="16"/>
      <c r="G104" s="16"/>
      <c r="H104" s="109"/>
      <c r="I104" s="89"/>
      <c r="J104" s="108"/>
      <c r="K104" s="16"/>
      <c r="L104" s="16"/>
      <c r="M104" s="16"/>
      <c r="N104" s="109"/>
      <c r="O104" s="108"/>
      <c r="P104" s="16"/>
      <c r="Q104" s="16"/>
      <c r="R104" s="108"/>
      <c r="S104" s="16"/>
      <c r="T104" s="16"/>
      <c r="U104" s="16"/>
      <c r="V104" s="109"/>
      <c r="W104" s="108"/>
      <c r="X104" s="16"/>
      <c r="Y104" s="16"/>
      <c r="Z104" s="108"/>
      <c r="AA104" s="16"/>
      <c r="AB104" s="16"/>
      <c r="AC104" s="16"/>
      <c r="AD104" s="109"/>
      <c r="AE104" s="16"/>
      <c r="AF104" s="16"/>
      <c r="AG104" s="108"/>
      <c r="AH104" s="16"/>
      <c r="AI104" s="16"/>
      <c r="AJ104" s="16"/>
      <c r="AK104" s="109"/>
      <c r="AL104" s="108"/>
      <c r="AM104" s="16"/>
      <c r="AN104" s="16"/>
      <c r="AO104" s="89"/>
      <c r="AP104" s="89"/>
      <c r="AQ104" s="89"/>
      <c r="AR104" s="108"/>
      <c r="AS104" s="16"/>
      <c r="AT104" s="16"/>
      <c r="AU104" s="16"/>
      <c r="AV104" s="109"/>
      <c r="AW104" s="108"/>
      <c r="AX104" s="16"/>
      <c r="AY104" s="16"/>
      <c r="AZ104" s="108"/>
      <c r="BA104" s="16"/>
      <c r="BB104" s="16"/>
      <c r="BC104" s="16"/>
      <c r="BD104" s="109"/>
      <c r="BE104" s="108"/>
      <c r="BF104" s="16"/>
      <c r="BG104" s="16"/>
    </row>
    <row r="105" spans="1:59" s="10" customFormat="1" x14ac:dyDescent="0.2">
      <c r="A105" s="85"/>
      <c r="B105" s="85"/>
      <c r="D105" s="108"/>
      <c r="E105" s="16"/>
      <c r="F105" s="16"/>
      <c r="G105" s="16"/>
      <c r="H105" s="109"/>
      <c r="I105" s="89"/>
      <c r="J105" s="108"/>
      <c r="K105" s="16"/>
      <c r="L105" s="16"/>
      <c r="M105" s="16"/>
      <c r="N105" s="109"/>
      <c r="O105" s="108"/>
      <c r="P105" s="16"/>
      <c r="Q105" s="16"/>
      <c r="R105" s="108"/>
      <c r="S105" s="16"/>
      <c r="T105" s="16"/>
      <c r="U105" s="16"/>
      <c r="V105" s="109"/>
      <c r="W105" s="108"/>
      <c r="X105" s="16"/>
      <c r="Y105" s="16"/>
      <c r="Z105" s="108"/>
      <c r="AA105" s="16"/>
      <c r="AB105" s="16"/>
      <c r="AC105" s="16"/>
      <c r="AD105" s="109"/>
      <c r="AE105" s="16"/>
      <c r="AF105" s="16"/>
      <c r="AG105" s="108"/>
      <c r="AH105" s="16"/>
      <c r="AI105" s="16"/>
      <c r="AJ105" s="16"/>
      <c r="AK105" s="109"/>
      <c r="AL105" s="108"/>
      <c r="AM105" s="16"/>
      <c r="AN105" s="16"/>
      <c r="AO105" s="89"/>
      <c r="AP105" s="89"/>
      <c r="AQ105" s="89"/>
      <c r="AR105" s="108"/>
      <c r="AS105" s="16"/>
      <c r="AT105" s="16"/>
      <c r="AU105" s="16"/>
      <c r="AV105" s="109"/>
      <c r="AW105" s="108"/>
      <c r="AX105" s="16"/>
      <c r="AY105" s="16"/>
      <c r="AZ105" s="108"/>
      <c r="BA105" s="16"/>
      <c r="BB105" s="16"/>
      <c r="BC105" s="16"/>
      <c r="BD105" s="109"/>
      <c r="BE105" s="108"/>
      <c r="BF105" s="16"/>
      <c r="BG105" s="16"/>
    </row>
  </sheetData>
  <autoFilter ref="A3:BO3"/>
  <mergeCells count="14">
    <mergeCell ref="AZ2:BD2"/>
    <mergeCell ref="BE2:BG2"/>
    <mergeCell ref="AE2:AF2"/>
    <mergeCell ref="AG2:AK2"/>
    <mergeCell ref="AL2:AN2"/>
    <mergeCell ref="AP2:AQ2"/>
    <mergeCell ref="AR2:AV2"/>
    <mergeCell ref="AW2:AY2"/>
    <mergeCell ref="Z2:AD2"/>
    <mergeCell ref="D2:H2"/>
    <mergeCell ref="J2:N2"/>
    <mergeCell ref="O2:Q2"/>
    <mergeCell ref="R2:V2"/>
    <mergeCell ref="W2:Y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33"/>
  <sheetViews>
    <sheetView workbookViewId="0">
      <selection activeCell="B2" sqref="B2"/>
    </sheetView>
  </sheetViews>
  <sheetFormatPr defaultColWidth="9.140625" defaultRowHeight="12.75" x14ac:dyDescent="0.2"/>
  <cols>
    <col min="1" max="1" width="23.42578125" style="203" bestFit="1" customWidth="1"/>
    <col min="2" max="3" width="10.140625" style="203" bestFit="1" customWidth="1"/>
    <col min="4" max="4" width="8.42578125" style="203" bestFit="1" customWidth="1"/>
    <col min="5" max="5" width="10.140625" style="203" bestFit="1" customWidth="1"/>
    <col min="6" max="6" width="10.28515625" style="203" bestFit="1" customWidth="1"/>
    <col min="7" max="8" width="9.140625" style="203" bestFit="1" customWidth="1"/>
    <col min="9" max="9" width="8.42578125" style="203" bestFit="1" customWidth="1"/>
    <col min="10" max="10" width="9.140625" style="203" bestFit="1" customWidth="1"/>
    <col min="11" max="11" width="10.28515625" style="203" bestFit="1" customWidth="1"/>
    <col min="12" max="13" width="7.5703125" style="203" bestFit="1" customWidth="1"/>
    <col min="14" max="14" width="8.42578125" style="203" bestFit="1" customWidth="1"/>
    <col min="15" max="15" width="7.5703125" style="203" bestFit="1" customWidth="1"/>
    <col min="16" max="16" width="8.42578125" style="203" bestFit="1" customWidth="1"/>
    <col min="17" max="16384" width="9.140625" style="203"/>
  </cols>
  <sheetData>
    <row r="1" spans="1:16" x14ac:dyDescent="0.2">
      <c r="A1" s="203" t="s">
        <v>277</v>
      </c>
    </row>
    <row r="2" spans="1:16" x14ac:dyDescent="0.2">
      <c r="A2" s="203" t="s">
        <v>278</v>
      </c>
    </row>
    <row r="3" spans="1:16" ht="13.5" thickBot="1" x14ac:dyDescent="0.25"/>
    <row r="4" spans="1:16" ht="15.75" thickBot="1" x14ac:dyDescent="0.25">
      <c r="A4" s="321" t="s">
        <v>242</v>
      </c>
      <c r="B4" s="365" t="s">
        <v>279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7"/>
    </row>
    <row r="5" spans="1:16" ht="15.75" thickBot="1" x14ac:dyDescent="0.25">
      <c r="A5" s="322"/>
      <c r="B5" s="327" t="s">
        <v>280</v>
      </c>
      <c r="C5" s="328"/>
      <c r="D5" s="328"/>
      <c r="E5" s="328"/>
      <c r="F5" s="329"/>
      <c r="G5" s="327" t="s">
        <v>281</v>
      </c>
      <c r="H5" s="328"/>
      <c r="I5" s="328"/>
      <c r="J5" s="328"/>
      <c r="K5" s="329"/>
      <c r="L5" s="327" t="s">
        <v>282</v>
      </c>
      <c r="M5" s="328"/>
      <c r="N5" s="328"/>
      <c r="O5" s="328"/>
      <c r="P5" s="368"/>
    </row>
    <row r="6" spans="1:16" ht="30.75" thickBot="1" x14ac:dyDescent="0.25">
      <c r="A6" s="364"/>
      <c r="B6" s="251">
        <v>2010</v>
      </c>
      <c r="C6" s="251">
        <v>2011</v>
      </c>
      <c r="D6" s="250" t="s">
        <v>123</v>
      </c>
      <c r="E6" s="251">
        <v>2012</v>
      </c>
      <c r="F6" s="272" t="s">
        <v>124</v>
      </c>
      <c r="G6" s="251">
        <v>2010</v>
      </c>
      <c r="H6" s="251">
        <v>2011</v>
      </c>
      <c r="I6" s="250" t="s">
        <v>123</v>
      </c>
      <c r="J6" s="251">
        <v>2012</v>
      </c>
      <c r="K6" s="272" t="s">
        <v>124</v>
      </c>
      <c r="L6" s="251">
        <v>2010</v>
      </c>
      <c r="M6" s="251">
        <v>2011</v>
      </c>
      <c r="N6" s="250" t="s">
        <v>123</v>
      </c>
      <c r="O6" s="251">
        <v>2012</v>
      </c>
      <c r="P6" s="273" t="s">
        <v>124</v>
      </c>
    </row>
    <row r="7" spans="1:16" ht="15.75" thickBot="1" x14ac:dyDescent="0.25">
      <c r="A7" s="274" t="s">
        <v>125</v>
      </c>
      <c r="B7" s="253">
        <v>45211749</v>
      </c>
      <c r="C7" s="253">
        <v>48755252</v>
      </c>
      <c r="D7" s="266">
        <v>7.8399999999999997E-2</v>
      </c>
      <c r="E7" s="253">
        <v>51035590</v>
      </c>
      <c r="F7" s="267">
        <v>4.6800000000000001E-2</v>
      </c>
      <c r="G7" s="253">
        <v>1512256</v>
      </c>
      <c r="H7" s="253">
        <v>1523806</v>
      </c>
      <c r="I7" s="266">
        <v>7.6E-3</v>
      </c>
      <c r="J7" s="253">
        <v>1483448</v>
      </c>
      <c r="K7" s="255">
        <v>-2.6499999999999999E-2</v>
      </c>
      <c r="L7" s="253">
        <v>386316</v>
      </c>
      <c r="M7" s="253">
        <v>420249</v>
      </c>
      <c r="N7" s="266">
        <v>8.7800000000000003E-2</v>
      </c>
      <c r="O7" s="253">
        <v>423407</v>
      </c>
      <c r="P7" s="275">
        <v>7.4999999999999997E-3</v>
      </c>
    </row>
    <row r="8" spans="1:16" ht="15.75" thickBot="1" x14ac:dyDescent="0.25">
      <c r="A8" s="274" t="s">
        <v>8</v>
      </c>
      <c r="B8" s="253">
        <v>162840</v>
      </c>
      <c r="C8" s="253">
        <v>166078</v>
      </c>
      <c r="D8" s="266">
        <v>1.9900000000000001E-2</v>
      </c>
      <c r="E8" s="253">
        <v>140139</v>
      </c>
      <c r="F8" s="255">
        <v>-0.15620000000000001</v>
      </c>
      <c r="G8" s="253">
        <v>4213</v>
      </c>
      <c r="H8" s="253">
        <v>4232</v>
      </c>
      <c r="I8" s="266">
        <v>4.4999999999999997E-3</v>
      </c>
      <c r="J8" s="253">
        <v>4286</v>
      </c>
      <c r="K8" s="267">
        <v>1.2800000000000001E-2</v>
      </c>
      <c r="L8" s="253">
        <v>51703</v>
      </c>
      <c r="M8" s="253">
        <v>52701</v>
      </c>
      <c r="N8" s="266">
        <v>1.9300000000000001E-2</v>
      </c>
      <c r="O8" s="253">
        <v>46962</v>
      </c>
      <c r="P8" s="276">
        <v>-0.1089</v>
      </c>
    </row>
    <row r="9" spans="1:16" ht="15.75" thickBot="1" x14ac:dyDescent="0.25">
      <c r="A9" s="274" t="s">
        <v>251</v>
      </c>
      <c r="B9" s="253">
        <v>15411099</v>
      </c>
      <c r="C9" s="253">
        <v>14446963</v>
      </c>
      <c r="D9" s="254">
        <v>-6.2600000000000003E-2</v>
      </c>
      <c r="E9" s="253">
        <v>12944041</v>
      </c>
      <c r="F9" s="255">
        <v>-0.104</v>
      </c>
      <c r="G9" s="253">
        <v>96676</v>
      </c>
      <c r="H9" s="253">
        <v>85832</v>
      </c>
      <c r="I9" s="254">
        <v>-0.11219999999999999</v>
      </c>
      <c r="J9" s="253">
        <v>76425</v>
      </c>
      <c r="K9" s="255">
        <v>-0.1096</v>
      </c>
      <c r="L9" s="253">
        <v>191766</v>
      </c>
      <c r="M9" s="253">
        <v>173296</v>
      </c>
      <c r="N9" s="254">
        <v>-9.6299999999999997E-2</v>
      </c>
      <c r="O9" s="253">
        <v>153295</v>
      </c>
      <c r="P9" s="276">
        <v>-0.1154</v>
      </c>
    </row>
    <row r="10" spans="1:16" ht="15.75" thickBot="1" x14ac:dyDescent="0.25">
      <c r="A10" s="274" t="s">
        <v>126</v>
      </c>
      <c r="B10" s="253">
        <v>29209595</v>
      </c>
      <c r="C10" s="253">
        <v>34398226</v>
      </c>
      <c r="D10" s="266">
        <v>0.17760000000000001</v>
      </c>
      <c r="E10" s="253">
        <v>35145176</v>
      </c>
      <c r="F10" s="267">
        <v>2.1700000000000001E-2</v>
      </c>
      <c r="G10" s="253">
        <v>104279</v>
      </c>
      <c r="H10" s="253">
        <v>96572</v>
      </c>
      <c r="I10" s="254">
        <v>-7.3899999999999993E-2</v>
      </c>
      <c r="J10" s="253">
        <v>96617</v>
      </c>
      <c r="K10" s="267">
        <v>5.0000000000000001E-4</v>
      </c>
      <c r="L10" s="253">
        <v>277832</v>
      </c>
      <c r="M10" s="253">
        <v>303064</v>
      </c>
      <c r="N10" s="266">
        <v>9.0800000000000006E-2</v>
      </c>
      <c r="O10" s="253">
        <v>290004</v>
      </c>
      <c r="P10" s="276">
        <v>-4.3099999999999999E-2</v>
      </c>
    </row>
    <row r="11" spans="1:16" ht="15.75" thickBot="1" x14ac:dyDescent="0.25">
      <c r="A11" s="274" t="s">
        <v>254</v>
      </c>
      <c r="B11" s="253">
        <v>7297911</v>
      </c>
      <c r="C11" s="253">
        <v>7113989</v>
      </c>
      <c r="D11" s="254">
        <v>-2.52E-2</v>
      </c>
      <c r="E11" s="253">
        <v>7097272</v>
      </c>
      <c r="F11" s="255">
        <v>-2.3E-3</v>
      </c>
      <c r="G11" s="253">
        <v>4827</v>
      </c>
      <c r="H11" s="253">
        <v>4649</v>
      </c>
      <c r="I11" s="266">
        <v>-3.6900000000000002E-2</v>
      </c>
      <c r="J11" s="253">
        <v>5206</v>
      </c>
      <c r="K11" s="267">
        <v>0.1198</v>
      </c>
      <c r="L11" s="253">
        <v>76595</v>
      </c>
      <c r="M11" s="253">
        <v>73577</v>
      </c>
      <c r="N11" s="254">
        <v>-3.9399999999999998E-2</v>
      </c>
      <c r="O11" s="253">
        <v>71758</v>
      </c>
      <c r="P11" s="276">
        <v>-2.47E-2</v>
      </c>
    </row>
    <row r="12" spans="1:16" ht="15.75" thickBot="1" x14ac:dyDescent="0.25">
      <c r="A12" s="274" t="s">
        <v>255</v>
      </c>
      <c r="B12" s="253">
        <v>15025600</v>
      </c>
      <c r="C12" s="253">
        <v>16919820</v>
      </c>
      <c r="D12" s="266">
        <v>0.12609999999999999</v>
      </c>
      <c r="E12" s="253">
        <v>18164203</v>
      </c>
      <c r="F12" s="267">
        <v>7.3499999999999996E-2</v>
      </c>
      <c r="G12" s="253">
        <v>22060</v>
      </c>
      <c r="H12" s="253">
        <v>26578</v>
      </c>
      <c r="I12" s="266">
        <v>0.20480000000000001</v>
      </c>
      <c r="J12" s="253">
        <v>26933</v>
      </c>
      <c r="K12" s="267">
        <v>1.34E-2</v>
      </c>
      <c r="L12" s="253">
        <v>158570</v>
      </c>
      <c r="M12" s="253">
        <v>169384</v>
      </c>
      <c r="N12" s="266">
        <v>6.8199999999999997E-2</v>
      </c>
      <c r="O12" s="253">
        <v>171114</v>
      </c>
      <c r="P12" s="275">
        <v>1.0200000000000001E-2</v>
      </c>
    </row>
    <row r="13" spans="1:16" ht="15.75" thickBot="1" x14ac:dyDescent="0.25">
      <c r="A13" s="274" t="s">
        <v>256</v>
      </c>
      <c r="B13" s="253">
        <v>17180606</v>
      </c>
      <c r="C13" s="253">
        <v>18786034</v>
      </c>
      <c r="D13" s="266">
        <v>9.3399999999999997E-2</v>
      </c>
      <c r="E13" s="253">
        <v>18971332</v>
      </c>
      <c r="F13" s="267">
        <v>9.9000000000000008E-3</v>
      </c>
      <c r="G13" s="253">
        <v>476135</v>
      </c>
      <c r="H13" s="253">
        <v>475124</v>
      </c>
      <c r="I13" s="254">
        <v>-2.0999999999999999E-3</v>
      </c>
      <c r="J13" s="253">
        <v>459265</v>
      </c>
      <c r="K13" s="255">
        <v>-3.3399999999999999E-2</v>
      </c>
      <c r="L13" s="253">
        <v>225682</v>
      </c>
      <c r="M13" s="253">
        <v>233758</v>
      </c>
      <c r="N13" s="266">
        <v>3.5799999999999998E-2</v>
      </c>
      <c r="O13" s="253">
        <v>223431</v>
      </c>
      <c r="P13" s="276">
        <v>-4.4200000000000003E-2</v>
      </c>
    </row>
    <row r="14" spans="1:16" ht="15.75" thickBot="1" x14ac:dyDescent="0.25">
      <c r="A14" s="274" t="s">
        <v>129</v>
      </c>
      <c r="B14" s="253">
        <v>5195372</v>
      </c>
      <c r="C14" s="253">
        <v>5901007</v>
      </c>
      <c r="D14" s="266">
        <v>0.1358</v>
      </c>
      <c r="E14" s="253">
        <v>6516427</v>
      </c>
      <c r="F14" s="267">
        <v>0.1043</v>
      </c>
      <c r="G14" s="265">
        <v>0</v>
      </c>
      <c r="H14" s="265">
        <v>0</v>
      </c>
      <c r="I14" s="266">
        <v>0</v>
      </c>
      <c r="J14" s="265">
        <v>26</v>
      </c>
      <c r="K14" s="277" t="s">
        <v>283</v>
      </c>
      <c r="L14" s="253">
        <v>80009</v>
      </c>
      <c r="M14" s="253">
        <v>85597</v>
      </c>
      <c r="N14" s="266">
        <v>6.9800000000000001E-2</v>
      </c>
      <c r="O14" s="253">
        <v>84313</v>
      </c>
      <c r="P14" s="276">
        <v>-1.4999999999999999E-2</v>
      </c>
    </row>
    <row r="15" spans="1:16" ht="15.75" thickBot="1" x14ac:dyDescent="0.25">
      <c r="A15" s="274" t="s">
        <v>257</v>
      </c>
      <c r="B15" s="253">
        <v>21501750</v>
      </c>
      <c r="C15" s="253">
        <v>22725517</v>
      </c>
      <c r="D15" s="266">
        <v>5.6899999999999999E-2</v>
      </c>
      <c r="E15" s="253">
        <v>23336187</v>
      </c>
      <c r="F15" s="267">
        <v>2.69E-2</v>
      </c>
      <c r="G15" s="253">
        <v>194888</v>
      </c>
      <c r="H15" s="253">
        <v>214513</v>
      </c>
      <c r="I15" s="266">
        <v>0.1007</v>
      </c>
      <c r="J15" s="253">
        <v>354263</v>
      </c>
      <c r="K15" s="267">
        <v>0.65149999999999997</v>
      </c>
      <c r="L15" s="253">
        <v>245640</v>
      </c>
      <c r="M15" s="253">
        <v>253762</v>
      </c>
      <c r="N15" s="266">
        <v>3.3099999999999997E-2</v>
      </c>
      <c r="O15" s="253">
        <v>242992</v>
      </c>
      <c r="P15" s="276">
        <v>-4.24E-2</v>
      </c>
    </row>
    <row r="16" spans="1:16" ht="15.75" thickBot="1" x14ac:dyDescent="0.25">
      <c r="A16" s="274" t="s">
        <v>130</v>
      </c>
      <c r="B16" s="253">
        <v>18431064</v>
      </c>
      <c r="C16" s="253">
        <v>18740593</v>
      </c>
      <c r="D16" s="266">
        <v>1.6799999999999999E-2</v>
      </c>
      <c r="E16" s="253">
        <v>19090954</v>
      </c>
      <c r="F16" s="267">
        <v>1.8700000000000001E-2</v>
      </c>
      <c r="G16" s="253">
        <v>87458</v>
      </c>
      <c r="H16" s="253">
        <v>93723</v>
      </c>
      <c r="I16" s="266">
        <v>7.1599999999999997E-2</v>
      </c>
      <c r="J16" s="253">
        <v>101956</v>
      </c>
      <c r="K16" s="267">
        <v>8.7800000000000003E-2</v>
      </c>
      <c r="L16" s="253">
        <v>160320</v>
      </c>
      <c r="M16" s="253">
        <v>162016</v>
      </c>
      <c r="N16" s="266">
        <v>1.06E-2</v>
      </c>
      <c r="O16" s="253">
        <v>156582</v>
      </c>
      <c r="P16" s="276">
        <v>-3.3500000000000002E-2</v>
      </c>
    </row>
    <row r="17" spans="1:16" ht="15.75" thickBot="1" x14ac:dyDescent="0.25">
      <c r="A17" s="274" t="s">
        <v>131</v>
      </c>
      <c r="B17" s="253">
        <v>53013771</v>
      </c>
      <c r="C17" s="253">
        <v>56443657</v>
      </c>
      <c r="D17" s="266">
        <v>6.4699999999999994E-2</v>
      </c>
      <c r="E17" s="253">
        <v>57527851</v>
      </c>
      <c r="F17" s="267">
        <v>1.9199999999999998E-2</v>
      </c>
      <c r="G17" s="253">
        <v>2307793</v>
      </c>
      <c r="H17" s="253">
        <v>2251618</v>
      </c>
      <c r="I17" s="254">
        <v>-2.4299999999999999E-2</v>
      </c>
      <c r="J17" s="253">
        <v>2100747</v>
      </c>
      <c r="K17" s="255">
        <v>-6.7000000000000004E-2</v>
      </c>
      <c r="L17" s="253">
        <v>464432</v>
      </c>
      <c r="M17" s="253">
        <v>487162</v>
      </c>
      <c r="N17" s="266">
        <v>4.8899999999999999E-2</v>
      </c>
      <c r="O17" s="253">
        <v>482242</v>
      </c>
      <c r="P17" s="276">
        <v>-1.01E-2</v>
      </c>
    </row>
    <row r="18" spans="1:16" ht="15.75" thickBot="1" x14ac:dyDescent="0.25">
      <c r="A18" s="274" t="s">
        <v>132</v>
      </c>
      <c r="B18" s="253">
        <v>3493629</v>
      </c>
      <c r="C18" s="253">
        <v>2894363</v>
      </c>
      <c r="D18" s="254">
        <v>-0.17150000000000001</v>
      </c>
      <c r="E18" s="253">
        <v>2791185</v>
      </c>
      <c r="F18" s="255">
        <v>-3.56E-2</v>
      </c>
      <c r="G18" s="253">
        <v>228547</v>
      </c>
      <c r="H18" s="253">
        <v>286416</v>
      </c>
      <c r="I18" s="266">
        <v>0.25319999999999998</v>
      </c>
      <c r="J18" s="253">
        <v>207520</v>
      </c>
      <c r="K18" s="255">
        <v>-0.27550000000000002</v>
      </c>
      <c r="L18" s="253">
        <v>37081</v>
      </c>
      <c r="M18" s="253">
        <v>32923</v>
      </c>
      <c r="N18" s="254">
        <v>-0.11210000000000001</v>
      </c>
      <c r="O18" s="253">
        <v>30015</v>
      </c>
      <c r="P18" s="276">
        <v>-8.8300000000000003E-2</v>
      </c>
    </row>
    <row r="19" spans="1:16" ht="15.75" thickBot="1" x14ac:dyDescent="0.25">
      <c r="A19" s="274" t="s">
        <v>261</v>
      </c>
      <c r="B19" s="253">
        <v>12872622</v>
      </c>
      <c r="C19" s="253">
        <v>14865871</v>
      </c>
      <c r="D19" s="266">
        <v>0.15479999999999999</v>
      </c>
      <c r="E19" s="253">
        <v>13760494</v>
      </c>
      <c r="F19" s="255">
        <v>-7.4399999999999994E-2</v>
      </c>
      <c r="G19" s="253">
        <v>157341</v>
      </c>
      <c r="H19" s="253">
        <v>169985</v>
      </c>
      <c r="I19" s="266">
        <v>8.0399999999999999E-2</v>
      </c>
      <c r="J19" s="253">
        <v>192161</v>
      </c>
      <c r="K19" s="267">
        <v>0.1305</v>
      </c>
      <c r="L19" s="253">
        <v>126174</v>
      </c>
      <c r="M19" s="253">
        <v>138759</v>
      </c>
      <c r="N19" s="266">
        <v>9.9699999999999997E-2</v>
      </c>
      <c r="O19" s="253">
        <v>124402</v>
      </c>
      <c r="P19" s="276">
        <v>-0.10349999999999999</v>
      </c>
    </row>
    <row r="20" spans="1:16" ht="15.75" thickBot="1" x14ac:dyDescent="0.25">
      <c r="A20" s="274" t="s">
        <v>133</v>
      </c>
      <c r="B20" s="253">
        <v>32145619</v>
      </c>
      <c r="C20" s="253">
        <v>37452187</v>
      </c>
      <c r="D20" s="266">
        <v>0.1651</v>
      </c>
      <c r="E20" s="253">
        <v>44998508</v>
      </c>
      <c r="F20" s="267">
        <v>0.20150000000000001</v>
      </c>
      <c r="G20" s="253">
        <v>393476</v>
      </c>
      <c r="H20" s="253">
        <v>378241</v>
      </c>
      <c r="I20" s="254">
        <v>-3.8699999999999998E-2</v>
      </c>
      <c r="J20" s="253">
        <v>401235</v>
      </c>
      <c r="K20" s="267">
        <v>6.08E-2</v>
      </c>
      <c r="L20" s="253">
        <v>273700</v>
      </c>
      <c r="M20" s="253">
        <v>301000</v>
      </c>
      <c r="N20" s="266">
        <v>9.9699999999999997E-2</v>
      </c>
      <c r="O20" s="253">
        <v>349000</v>
      </c>
      <c r="P20" s="275">
        <v>0.1595</v>
      </c>
    </row>
    <row r="21" spans="1:16" ht="15.75" thickBot="1" x14ac:dyDescent="0.25">
      <c r="A21" s="274" t="s">
        <v>145</v>
      </c>
      <c r="B21" s="253">
        <v>2352827</v>
      </c>
      <c r="C21" s="253">
        <v>2266743</v>
      </c>
      <c r="D21" s="254">
        <v>-3.6600000000000001E-2</v>
      </c>
      <c r="E21" s="253">
        <v>2286151</v>
      </c>
      <c r="F21" s="267">
        <v>8.6E-3</v>
      </c>
      <c r="G21" s="253">
        <v>663059</v>
      </c>
      <c r="H21" s="253">
        <v>760355</v>
      </c>
      <c r="I21" s="266">
        <v>0.1467</v>
      </c>
      <c r="J21" s="253">
        <v>863665</v>
      </c>
      <c r="K21" s="267">
        <v>0.13589999999999999</v>
      </c>
      <c r="L21" s="253">
        <v>62247</v>
      </c>
      <c r="M21" s="253">
        <v>64097</v>
      </c>
      <c r="N21" s="266">
        <v>2.9700000000000001E-2</v>
      </c>
      <c r="O21" s="253">
        <v>62688</v>
      </c>
      <c r="P21" s="276">
        <v>-2.1999999999999999E-2</v>
      </c>
    </row>
    <row r="22" spans="1:16" ht="15.75" thickBot="1" x14ac:dyDescent="0.25">
      <c r="A22" s="274" t="s">
        <v>264</v>
      </c>
      <c r="B22" s="253">
        <v>299043</v>
      </c>
      <c r="C22" s="253">
        <v>309206</v>
      </c>
      <c r="D22" s="266">
        <v>3.4000000000000002E-2</v>
      </c>
      <c r="E22" s="253">
        <v>303795</v>
      </c>
      <c r="F22" s="255">
        <v>-1.7500000000000002E-2</v>
      </c>
      <c r="G22" s="253">
        <v>639434</v>
      </c>
      <c r="H22" s="253">
        <v>674470</v>
      </c>
      <c r="I22" s="266">
        <v>5.4800000000000001E-2</v>
      </c>
      <c r="J22" s="253">
        <v>576664</v>
      </c>
      <c r="K22" s="255">
        <v>-0.14499999999999999</v>
      </c>
      <c r="L22" s="253">
        <v>48515</v>
      </c>
      <c r="M22" s="253">
        <v>54404</v>
      </c>
      <c r="N22" s="266">
        <v>0.12139999999999999</v>
      </c>
      <c r="O22" s="253">
        <v>45269</v>
      </c>
      <c r="P22" s="276">
        <v>-0.16789999999999999</v>
      </c>
    </row>
    <row r="23" spans="1:16" ht="15.75" thickBot="1" x14ac:dyDescent="0.25">
      <c r="A23" s="274" t="s">
        <v>265</v>
      </c>
      <c r="B23" s="253">
        <v>31375290</v>
      </c>
      <c r="C23" s="253">
        <v>33674264</v>
      </c>
      <c r="D23" s="266">
        <v>7.3300000000000004E-2</v>
      </c>
      <c r="E23" s="253">
        <v>34235982</v>
      </c>
      <c r="F23" s="267">
        <v>1.67E-2</v>
      </c>
      <c r="G23" s="253">
        <v>104032</v>
      </c>
      <c r="H23" s="253">
        <v>88085</v>
      </c>
      <c r="I23" s="254">
        <v>-0.15329999999999999</v>
      </c>
      <c r="J23" s="253">
        <v>97567</v>
      </c>
      <c r="K23" s="267">
        <v>0.1076</v>
      </c>
      <c r="L23" s="253">
        <v>240500</v>
      </c>
      <c r="M23" s="253">
        <v>251067</v>
      </c>
      <c r="N23" s="266">
        <v>4.3900000000000002E-2</v>
      </c>
      <c r="O23" s="253">
        <v>246987</v>
      </c>
      <c r="P23" s="276">
        <v>-1.6299999999999999E-2</v>
      </c>
    </row>
    <row r="24" spans="1:16" ht="15.75" thickBot="1" x14ac:dyDescent="0.25">
      <c r="A24" s="274" t="s">
        <v>266</v>
      </c>
      <c r="B24" s="253">
        <v>65881660</v>
      </c>
      <c r="C24" s="253">
        <v>69433230</v>
      </c>
      <c r="D24" s="266">
        <v>5.3900000000000003E-2</v>
      </c>
      <c r="E24" s="253">
        <v>70037417</v>
      </c>
      <c r="F24" s="267">
        <v>8.6999999999999994E-3</v>
      </c>
      <c r="G24" s="253">
        <v>1472988</v>
      </c>
      <c r="H24" s="253">
        <v>1384361</v>
      </c>
      <c r="I24" s="254">
        <v>-6.0199999999999997E-2</v>
      </c>
      <c r="J24" s="253">
        <v>1464390</v>
      </c>
      <c r="K24" s="267">
        <v>5.7799999999999997E-2</v>
      </c>
      <c r="L24" s="253">
        <v>454823</v>
      </c>
      <c r="M24" s="253">
        <v>480906</v>
      </c>
      <c r="N24" s="266">
        <v>5.7299999999999997E-2</v>
      </c>
      <c r="O24" s="253">
        <v>475176</v>
      </c>
      <c r="P24" s="276">
        <v>-1.1900000000000001E-2</v>
      </c>
    </row>
    <row r="25" spans="1:16" ht="15.75" thickBot="1" x14ac:dyDescent="0.25">
      <c r="A25" s="274" t="s">
        <v>136</v>
      </c>
      <c r="B25" s="253">
        <v>49863504</v>
      </c>
      <c r="C25" s="253">
        <v>49671270</v>
      </c>
      <c r="D25" s="254">
        <v>-3.8999999999999998E-3</v>
      </c>
      <c r="E25" s="253">
        <v>45195014</v>
      </c>
      <c r="F25" s="255">
        <v>-9.01E-2</v>
      </c>
      <c r="G25" s="253">
        <v>373380</v>
      </c>
      <c r="H25" s="253">
        <v>393431</v>
      </c>
      <c r="I25" s="266">
        <v>5.3699999999999998E-2</v>
      </c>
      <c r="J25" s="253">
        <v>359362</v>
      </c>
      <c r="K25" s="255">
        <v>-8.6599999999999996E-2</v>
      </c>
      <c r="L25" s="253">
        <v>433683</v>
      </c>
      <c r="M25" s="253">
        <v>429381</v>
      </c>
      <c r="N25" s="254">
        <v>-9.9000000000000008E-3</v>
      </c>
      <c r="O25" s="253">
        <v>373185</v>
      </c>
      <c r="P25" s="276">
        <v>-0.13089999999999999</v>
      </c>
    </row>
    <row r="26" spans="1:16" ht="15.75" thickBot="1" x14ac:dyDescent="0.25">
      <c r="A26" s="274" t="s">
        <v>269</v>
      </c>
      <c r="B26" s="253">
        <v>34721605</v>
      </c>
      <c r="C26" s="253">
        <v>37763701</v>
      </c>
      <c r="D26" s="266">
        <v>8.7599999999999997E-2</v>
      </c>
      <c r="E26" s="253">
        <v>38360604</v>
      </c>
      <c r="F26" s="267">
        <v>1.5800000000000002E-2</v>
      </c>
      <c r="G26" s="253">
        <v>274729</v>
      </c>
      <c r="H26" s="253">
        <v>303655</v>
      </c>
      <c r="I26" s="266">
        <v>0.1053</v>
      </c>
      <c r="J26" s="253">
        <v>290301</v>
      </c>
      <c r="K26" s="255">
        <v>-4.3999999999999997E-2</v>
      </c>
      <c r="L26" s="253">
        <v>389939</v>
      </c>
      <c r="M26" s="253">
        <v>409956</v>
      </c>
      <c r="N26" s="266">
        <v>5.1299999999999998E-2</v>
      </c>
      <c r="O26" s="253">
        <v>398039</v>
      </c>
      <c r="P26" s="276">
        <v>-2.9100000000000001E-2</v>
      </c>
    </row>
    <row r="27" spans="1:16" ht="15.75" thickBot="1" x14ac:dyDescent="0.25">
      <c r="A27" s="274" t="s">
        <v>138</v>
      </c>
      <c r="B27" s="253">
        <v>230983</v>
      </c>
      <c r="C27" s="253">
        <v>232682</v>
      </c>
      <c r="D27" s="266">
        <v>7.4000000000000003E-3</v>
      </c>
      <c r="E27" s="253">
        <v>232651</v>
      </c>
      <c r="F27" s="255">
        <v>-1E-4</v>
      </c>
      <c r="G27" s="253">
        <v>60173</v>
      </c>
      <c r="H27" s="253">
        <v>57381</v>
      </c>
      <c r="I27" s="254">
        <v>-4.6399999999999997E-2</v>
      </c>
      <c r="J27" s="253">
        <v>53166</v>
      </c>
      <c r="K27" s="255">
        <v>-7.3499999999999996E-2</v>
      </c>
      <c r="L27" s="253">
        <v>37875</v>
      </c>
      <c r="M27" s="253">
        <v>37555</v>
      </c>
      <c r="N27" s="254">
        <v>-8.3999999999999995E-3</v>
      </c>
      <c r="O27" s="253">
        <v>28689</v>
      </c>
      <c r="P27" s="276">
        <v>-0.2361</v>
      </c>
    </row>
    <row r="28" spans="1:16" ht="15.75" thickBot="1" x14ac:dyDescent="0.25">
      <c r="A28" s="274" t="s">
        <v>139</v>
      </c>
      <c r="B28" s="253">
        <v>19100000</v>
      </c>
      <c r="C28" s="253">
        <v>21100000</v>
      </c>
      <c r="D28" s="266">
        <v>0.1047</v>
      </c>
      <c r="E28" s="253">
        <v>22100000</v>
      </c>
      <c r="F28" s="267">
        <v>4.7399999999999998E-2</v>
      </c>
      <c r="G28" s="253">
        <v>86999</v>
      </c>
      <c r="H28" s="253">
        <v>97801</v>
      </c>
      <c r="I28" s="266">
        <v>0.1242</v>
      </c>
      <c r="J28" s="253">
        <v>104543</v>
      </c>
      <c r="K28" s="267">
        <v>6.8900000000000003E-2</v>
      </c>
      <c r="L28" s="253">
        <v>212000</v>
      </c>
      <c r="M28" s="253">
        <v>224000</v>
      </c>
      <c r="N28" s="266">
        <v>5.6599999999999998E-2</v>
      </c>
      <c r="O28" s="253">
        <v>230000</v>
      </c>
      <c r="P28" s="275">
        <v>2.6800000000000001E-2</v>
      </c>
    </row>
    <row r="29" spans="1:16" ht="15.75" thickBot="1" x14ac:dyDescent="0.25">
      <c r="A29" s="274" t="s">
        <v>270</v>
      </c>
      <c r="B29" s="253">
        <v>58167062</v>
      </c>
      <c r="C29" s="253">
        <v>60970551</v>
      </c>
      <c r="D29" s="266">
        <v>4.82E-2</v>
      </c>
      <c r="E29" s="253">
        <v>61611934</v>
      </c>
      <c r="F29" s="267">
        <v>1.0500000000000001E-2</v>
      </c>
      <c r="G29" s="253">
        <v>2177377</v>
      </c>
      <c r="H29" s="253">
        <v>2087952</v>
      </c>
      <c r="I29" s="254">
        <v>-4.1099999999999998E-2</v>
      </c>
      <c r="J29" s="253">
        <v>1949660</v>
      </c>
      <c r="K29" s="255">
        <v>-6.6199999999999995E-2</v>
      </c>
      <c r="L29" s="253">
        <v>499997</v>
      </c>
      <c r="M29" s="253">
        <v>514059</v>
      </c>
      <c r="N29" s="266">
        <v>2.81E-2</v>
      </c>
      <c r="O29" s="253">
        <v>491346</v>
      </c>
      <c r="P29" s="276">
        <v>-4.4200000000000003E-2</v>
      </c>
    </row>
    <row r="30" spans="1:16" ht="15.75" thickBot="1" x14ac:dyDescent="0.25">
      <c r="A30" s="274" t="s">
        <v>140</v>
      </c>
      <c r="B30" s="253">
        <v>11556858</v>
      </c>
      <c r="C30" s="253">
        <v>11788629</v>
      </c>
      <c r="D30" s="266">
        <v>2.01E-2</v>
      </c>
      <c r="E30" s="253">
        <v>10807890</v>
      </c>
      <c r="F30" s="255">
        <v>-8.3199999999999996E-2</v>
      </c>
      <c r="G30" s="253">
        <v>58275</v>
      </c>
      <c r="H30" s="253">
        <v>62689</v>
      </c>
      <c r="I30" s="266">
        <v>7.5700000000000003E-2</v>
      </c>
      <c r="J30" s="253">
        <v>52978</v>
      </c>
      <c r="K30" s="255">
        <v>-0.15490000000000001</v>
      </c>
      <c r="L30" s="253">
        <v>156052</v>
      </c>
      <c r="M30" s="253">
        <v>150717</v>
      </c>
      <c r="N30" s="254">
        <v>-3.4200000000000001E-2</v>
      </c>
      <c r="O30" s="253">
        <v>131584</v>
      </c>
      <c r="P30" s="276">
        <v>-0.12690000000000001</v>
      </c>
    </row>
    <row r="31" spans="1:16" ht="15.75" thickBot="1" x14ac:dyDescent="0.25">
      <c r="A31" s="274" t="s">
        <v>141</v>
      </c>
      <c r="B31" s="253">
        <v>36338179</v>
      </c>
      <c r="C31" s="253">
        <v>37693465</v>
      </c>
      <c r="D31" s="266">
        <v>3.73E-2</v>
      </c>
      <c r="E31" s="253">
        <v>37063000</v>
      </c>
      <c r="F31" s="255">
        <v>-1.67E-2</v>
      </c>
      <c r="G31" s="253">
        <v>153679</v>
      </c>
      <c r="H31" s="253">
        <v>142835</v>
      </c>
      <c r="I31" s="254">
        <v>-7.0599999999999996E-2</v>
      </c>
      <c r="J31" s="253">
        <v>135848</v>
      </c>
      <c r="K31" s="255">
        <v>-4.8899999999999999E-2</v>
      </c>
      <c r="L31" s="253">
        <v>329269</v>
      </c>
      <c r="M31" s="253">
        <v>328496</v>
      </c>
      <c r="N31" s="254">
        <v>-2.3E-3</v>
      </c>
      <c r="O31" s="253">
        <v>313850</v>
      </c>
      <c r="P31" s="276">
        <v>-4.4600000000000001E-2</v>
      </c>
    </row>
    <row r="32" spans="1:16" ht="15.75" thickBot="1" x14ac:dyDescent="0.25">
      <c r="A32" s="274" t="s">
        <v>275</v>
      </c>
      <c r="B32" s="253">
        <v>16948129</v>
      </c>
      <c r="C32" s="253">
        <v>19056143</v>
      </c>
      <c r="D32" s="266">
        <v>0.1244</v>
      </c>
      <c r="E32" s="253">
        <v>19600000</v>
      </c>
      <c r="F32" s="267">
        <v>2.8500000000000001E-2</v>
      </c>
      <c r="G32" s="253">
        <v>173800</v>
      </c>
      <c r="H32" s="253">
        <v>156000</v>
      </c>
      <c r="I32" s="254">
        <v>-0.1024</v>
      </c>
      <c r="J32" s="253">
        <v>146000</v>
      </c>
      <c r="K32" s="255">
        <v>-6.4100000000000004E-2</v>
      </c>
      <c r="L32" s="253">
        <v>190000</v>
      </c>
      <c r="M32" s="253">
        <v>212639</v>
      </c>
      <c r="N32" s="266">
        <v>0.1192</v>
      </c>
      <c r="O32" s="253">
        <v>207000</v>
      </c>
      <c r="P32" s="276">
        <v>-2.6499999999999999E-2</v>
      </c>
    </row>
    <row r="33" spans="1:16" ht="15.75" thickBot="1" x14ac:dyDescent="0.25">
      <c r="A33" s="274" t="s">
        <v>276</v>
      </c>
      <c r="B33" s="253">
        <v>19700000</v>
      </c>
      <c r="C33" s="253">
        <v>21100000</v>
      </c>
      <c r="D33" s="266">
        <v>7.1099999999999997E-2</v>
      </c>
      <c r="E33" s="253">
        <v>22165794</v>
      </c>
      <c r="F33" s="267">
        <v>5.0500000000000003E-2</v>
      </c>
      <c r="G33" s="253">
        <v>295989</v>
      </c>
      <c r="H33" s="253">
        <v>277784</v>
      </c>
      <c r="I33" s="254">
        <v>-6.1499999999999999E-2</v>
      </c>
      <c r="J33" s="253">
        <v>252267</v>
      </c>
      <c r="K33" s="255">
        <v>-9.1899999999999996E-2</v>
      </c>
      <c r="L33" s="253">
        <v>246146</v>
      </c>
      <c r="M33" s="253">
        <v>246157</v>
      </c>
      <c r="N33" s="266">
        <v>0</v>
      </c>
      <c r="O33" s="253">
        <v>244650</v>
      </c>
      <c r="P33" s="276">
        <v>-6.1000000000000004E-3</v>
      </c>
    </row>
  </sheetData>
  <mergeCells count="5">
    <mergeCell ref="A4:A6"/>
    <mergeCell ref="B4:P4"/>
    <mergeCell ref="B5:F5"/>
    <mergeCell ref="G5:K5"/>
    <mergeCell ref="L5:P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workbookViewId="0"/>
  </sheetViews>
  <sheetFormatPr defaultColWidth="8.85546875" defaultRowHeight="12.75" x14ac:dyDescent="0.2"/>
  <cols>
    <col min="1" max="1" width="29.140625" style="168" customWidth="1"/>
    <col min="2" max="2" width="17" style="168" customWidth="1"/>
    <col min="3" max="5" width="8.85546875" style="168"/>
    <col min="6" max="6" width="16.7109375" style="168" customWidth="1"/>
    <col min="7" max="9" width="8.85546875" style="168"/>
    <col min="10" max="10" width="16.5703125" style="168" customWidth="1"/>
    <col min="11" max="16384" width="8.85546875" style="168"/>
  </cols>
  <sheetData>
    <row r="1" spans="1:13" x14ac:dyDescent="0.2">
      <c r="A1" s="168" t="s">
        <v>284</v>
      </c>
    </row>
    <row r="2" spans="1:13" x14ac:dyDescent="0.2">
      <c r="A2" s="168" t="s">
        <v>285</v>
      </c>
    </row>
    <row r="3" spans="1:13" ht="13.5" thickBot="1" x14ac:dyDescent="0.25"/>
    <row r="4" spans="1:13" ht="15.75" thickBot="1" x14ac:dyDescent="0.25">
      <c r="A4" s="321" t="s">
        <v>242</v>
      </c>
      <c r="B4" s="369">
        <v>2010</v>
      </c>
      <c r="C4" s="370"/>
      <c r="D4" s="370"/>
      <c r="E4" s="371"/>
      <c r="F4" s="369">
        <v>2011</v>
      </c>
      <c r="G4" s="370"/>
      <c r="H4" s="370"/>
      <c r="I4" s="371"/>
      <c r="J4" s="369">
        <v>2012</v>
      </c>
      <c r="K4" s="370"/>
      <c r="L4" s="370"/>
      <c r="M4" s="371"/>
    </row>
    <row r="5" spans="1:13" ht="15.75" thickBot="1" x14ac:dyDescent="0.25">
      <c r="A5" s="322"/>
      <c r="B5" s="372" t="s">
        <v>286</v>
      </c>
      <c r="C5" s="374" t="s">
        <v>287</v>
      </c>
      <c r="D5" s="375"/>
      <c r="E5" s="376"/>
      <c r="F5" s="372" t="s">
        <v>286</v>
      </c>
      <c r="G5" s="374" t="s">
        <v>287</v>
      </c>
      <c r="H5" s="375"/>
      <c r="I5" s="376"/>
      <c r="J5" s="372" t="s">
        <v>286</v>
      </c>
      <c r="K5" s="374" t="s">
        <v>287</v>
      </c>
      <c r="L5" s="375"/>
      <c r="M5" s="376"/>
    </row>
    <row r="6" spans="1:13" ht="15.75" thickBot="1" x14ac:dyDescent="0.25">
      <c r="A6" s="364"/>
      <c r="B6" s="373"/>
      <c r="C6" s="278"/>
      <c r="D6" s="279" t="s">
        <v>288</v>
      </c>
      <c r="E6" s="279" t="s">
        <v>289</v>
      </c>
      <c r="F6" s="373"/>
      <c r="G6" s="278"/>
      <c r="H6" s="279" t="s">
        <v>288</v>
      </c>
      <c r="I6" s="279" t="s">
        <v>289</v>
      </c>
      <c r="J6" s="373"/>
      <c r="K6" s="278"/>
      <c r="L6" s="279" t="s">
        <v>288</v>
      </c>
      <c r="M6" s="279" t="s">
        <v>289</v>
      </c>
    </row>
    <row r="7" spans="1:13" ht="15.75" thickBot="1" x14ac:dyDescent="0.25">
      <c r="A7" s="274" t="s">
        <v>125</v>
      </c>
      <c r="B7" s="280">
        <v>0.745</v>
      </c>
      <c r="C7" s="281">
        <v>1</v>
      </c>
      <c r="D7" s="282">
        <v>1</v>
      </c>
      <c r="E7" s="283">
        <v>1</v>
      </c>
      <c r="F7" s="280">
        <v>0.81100000000000005</v>
      </c>
      <c r="G7" s="281">
        <v>1</v>
      </c>
      <c r="H7" s="282">
        <v>1</v>
      </c>
      <c r="I7" s="283">
        <v>1</v>
      </c>
      <c r="J7" s="280">
        <v>0.82299999999999995</v>
      </c>
      <c r="K7" s="281">
        <v>1</v>
      </c>
      <c r="L7" s="282">
        <v>1</v>
      </c>
      <c r="M7" s="282">
        <v>1</v>
      </c>
    </row>
    <row r="8" spans="1:13" ht="15.75" thickBot="1" x14ac:dyDescent="0.25">
      <c r="A8" s="274" t="s">
        <v>8</v>
      </c>
      <c r="B8" s="281">
        <v>1</v>
      </c>
      <c r="C8" s="282">
        <v>0.155</v>
      </c>
      <c r="D8" s="282">
        <v>1</v>
      </c>
      <c r="E8" s="284">
        <v>0.155</v>
      </c>
      <c r="F8" s="281">
        <v>1</v>
      </c>
      <c r="G8" s="282">
        <v>0.14199999999999999</v>
      </c>
      <c r="H8" s="282">
        <v>1</v>
      </c>
      <c r="I8" s="284">
        <v>0.14199999999999999</v>
      </c>
      <c r="J8" s="281">
        <v>1</v>
      </c>
      <c r="K8" s="282">
        <v>0.115</v>
      </c>
      <c r="L8" s="282">
        <v>1</v>
      </c>
      <c r="M8" s="285">
        <v>0.115</v>
      </c>
    </row>
    <row r="9" spans="1:13" ht="15.75" thickBot="1" x14ac:dyDescent="0.25">
      <c r="A9" s="274" t="s">
        <v>251</v>
      </c>
      <c r="B9" s="281">
        <v>1</v>
      </c>
      <c r="C9" s="281">
        <v>1</v>
      </c>
      <c r="D9" s="282">
        <v>1</v>
      </c>
      <c r="E9" s="283">
        <v>1</v>
      </c>
      <c r="F9" s="281">
        <v>1</v>
      </c>
      <c r="G9" s="280">
        <v>0.97699999999999998</v>
      </c>
      <c r="H9" s="282">
        <v>1</v>
      </c>
      <c r="I9" s="284">
        <v>0.97699999999999998</v>
      </c>
      <c r="J9" s="280">
        <v>0.97199999999999998</v>
      </c>
      <c r="K9" s="280">
        <v>0.81299999999999994</v>
      </c>
      <c r="L9" s="285">
        <v>0.86299999999999999</v>
      </c>
      <c r="M9" s="285">
        <v>0.94199999999999995</v>
      </c>
    </row>
    <row r="10" spans="1:13" ht="15.75" thickBot="1" x14ac:dyDescent="0.25">
      <c r="A10" s="274" t="s">
        <v>126</v>
      </c>
      <c r="B10" s="280">
        <v>0.92300000000000004</v>
      </c>
      <c r="C10" s="280">
        <v>0.74299999999999999</v>
      </c>
      <c r="D10" s="285">
        <v>0.85</v>
      </c>
      <c r="E10" s="284">
        <v>0.874</v>
      </c>
      <c r="F10" s="281">
        <v>1</v>
      </c>
      <c r="G10" s="280">
        <v>0.81599999999999995</v>
      </c>
      <c r="H10" s="285">
        <v>0.94599999999999995</v>
      </c>
      <c r="I10" s="284">
        <v>0.86299999999999999</v>
      </c>
      <c r="J10" s="280">
        <v>0.95399999999999996</v>
      </c>
      <c r="K10" s="280">
        <v>0.80400000000000005</v>
      </c>
      <c r="L10" s="285">
        <v>0.89900000000000002</v>
      </c>
      <c r="M10" s="285">
        <v>0.89500000000000002</v>
      </c>
    </row>
    <row r="11" spans="1:13" ht="15.75" thickBot="1" x14ac:dyDescent="0.25">
      <c r="A11" s="274" t="s">
        <v>127</v>
      </c>
      <c r="B11" s="280">
        <v>0.86199999999999999</v>
      </c>
      <c r="C11" s="281">
        <v>1</v>
      </c>
      <c r="D11" s="282">
        <v>1</v>
      </c>
      <c r="E11" s="283">
        <v>1</v>
      </c>
      <c r="F11" s="280">
        <v>0.77700000000000002</v>
      </c>
      <c r="G11" s="280">
        <v>0.91700000000000004</v>
      </c>
      <c r="H11" s="282">
        <v>1</v>
      </c>
      <c r="I11" s="284">
        <v>0.91700000000000004</v>
      </c>
      <c r="J11" s="280">
        <v>0.76900000000000002</v>
      </c>
      <c r="K11" s="282">
        <v>0.85399999999999998</v>
      </c>
      <c r="L11" s="282">
        <v>1</v>
      </c>
      <c r="M11" s="285">
        <v>0.85399999999999998</v>
      </c>
    </row>
    <row r="12" spans="1:13" ht="15.75" thickBot="1" x14ac:dyDescent="0.25">
      <c r="A12" s="274" t="s">
        <v>128</v>
      </c>
      <c r="B12" s="281">
        <v>1</v>
      </c>
      <c r="C12" s="281">
        <v>1</v>
      </c>
      <c r="D12" s="282">
        <v>1</v>
      </c>
      <c r="E12" s="283">
        <v>1</v>
      </c>
      <c r="F12" s="281">
        <v>1</v>
      </c>
      <c r="G12" s="281">
        <v>1</v>
      </c>
      <c r="H12" s="282">
        <v>1</v>
      </c>
      <c r="I12" s="283">
        <v>1</v>
      </c>
      <c r="J12" s="281">
        <v>1</v>
      </c>
      <c r="K12" s="281">
        <v>1</v>
      </c>
      <c r="L12" s="282">
        <v>1</v>
      </c>
      <c r="M12" s="282">
        <v>1</v>
      </c>
    </row>
    <row r="13" spans="1:13" ht="15.75" thickBot="1" x14ac:dyDescent="0.25">
      <c r="A13" s="274" t="s">
        <v>66</v>
      </c>
      <c r="B13" s="280">
        <v>0.97099999999999997</v>
      </c>
      <c r="C13" s="280">
        <v>0.9</v>
      </c>
      <c r="D13" s="285">
        <v>0.90600000000000003</v>
      </c>
      <c r="E13" s="284">
        <v>0.99299999999999999</v>
      </c>
      <c r="F13" s="280">
        <v>0.96899999999999997</v>
      </c>
      <c r="G13" s="280">
        <v>0.90400000000000003</v>
      </c>
      <c r="H13" s="285">
        <v>0.91500000000000004</v>
      </c>
      <c r="I13" s="284">
        <v>0.98899999999999999</v>
      </c>
      <c r="J13" s="280">
        <v>0.95</v>
      </c>
      <c r="K13" s="280">
        <v>0.93100000000000005</v>
      </c>
      <c r="L13" s="285">
        <v>0.94199999999999995</v>
      </c>
      <c r="M13" s="285">
        <v>0.98899999999999999</v>
      </c>
    </row>
    <row r="14" spans="1:13" ht="15.75" thickBot="1" x14ac:dyDescent="0.25">
      <c r="A14" s="274" t="s">
        <v>129</v>
      </c>
      <c r="B14" s="281">
        <v>1</v>
      </c>
      <c r="C14" s="281">
        <v>1</v>
      </c>
      <c r="D14" s="282">
        <v>1</v>
      </c>
      <c r="E14" s="283">
        <v>1</v>
      </c>
      <c r="F14" s="281">
        <v>1</v>
      </c>
      <c r="G14" s="281">
        <v>1</v>
      </c>
      <c r="H14" s="282">
        <v>1</v>
      </c>
      <c r="I14" s="283">
        <v>1</v>
      </c>
      <c r="J14" s="281">
        <v>1</v>
      </c>
      <c r="K14" s="281">
        <v>1</v>
      </c>
      <c r="L14" s="282">
        <v>1</v>
      </c>
      <c r="M14" s="282">
        <v>1</v>
      </c>
    </row>
    <row r="15" spans="1:13" ht="15.75" thickBot="1" x14ac:dyDescent="0.25">
      <c r="A15" s="274" t="s">
        <v>130</v>
      </c>
      <c r="B15" s="280">
        <v>0.74</v>
      </c>
      <c r="C15" s="280">
        <v>0.76800000000000002</v>
      </c>
      <c r="D15" s="285">
        <v>0.78800000000000003</v>
      </c>
      <c r="E15" s="284">
        <v>0.97499999999999998</v>
      </c>
      <c r="F15" s="280">
        <v>0.71</v>
      </c>
      <c r="G15" s="280">
        <v>0.72699999999999998</v>
      </c>
      <c r="H15" s="285">
        <v>0.73299999999999998</v>
      </c>
      <c r="I15" s="284">
        <v>0.99099999999999999</v>
      </c>
      <c r="J15" s="280">
        <v>0.64300000000000002</v>
      </c>
      <c r="K15" s="280">
        <v>0.71199999999999997</v>
      </c>
      <c r="L15" s="285">
        <v>0.71199999999999997</v>
      </c>
      <c r="M15" s="285">
        <v>0.999</v>
      </c>
    </row>
    <row r="16" spans="1:13" ht="15.75" thickBot="1" x14ac:dyDescent="0.25">
      <c r="A16" s="274" t="s">
        <v>131</v>
      </c>
      <c r="B16" s="280">
        <v>0.85199999999999998</v>
      </c>
      <c r="C16" s="281">
        <v>1</v>
      </c>
      <c r="D16" s="282">
        <v>1</v>
      </c>
      <c r="E16" s="283">
        <v>1</v>
      </c>
      <c r="F16" s="280">
        <v>0.84899999999999998</v>
      </c>
      <c r="G16" s="281">
        <v>1</v>
      </c>
      <c r="H16" s="282">
        <v>1</v>
      </c>
      <c r="I16" s="283">
        <v>1</v>
      </c>
      <c r="J16" s="280">
        <v>0.84599999999999997</v>
      </c>
      <c r="K16" s="281">
        <v>1</v>
      </c>
      <c r="L16" s="282">
        <v>1</v>
      </c>
      <c r="M16" s="282">
        <v>1</v>
      </c>
    </row>
    <row r="17" spans="1:13" ht="15.75" thickBot="1" x14ac:dyDescent="0.25">
      <c r="A17" s="274" t="s">
        <v>132</v>
      </c>
      <c r="B17" s="280">
        <v>0.49399999999999999</v>
      </c>
      <c r="C17" s="281">
        <v>1</v>
      </c>
      <c r="D17" s="282">
        <v>1</v>
      </c>
      <c r="E17" s="283">
        <v>1</v>
      </c>
      <c r="F17" s="280">
        <v>0.40100000000000002</v>
      </c>
      <c r="G17" s="281">
        <v>1</v>
      </c>
      <c r="H17" s="282">
        <v>1</v>
      </c>
      <c r="I17" s="283">
        <v>1</v>
      </c>
      <c r="J17" s="280">
        <v>0.35599999999999998</v>
      </c>
      <c r="K17" s="280">
        <v>0.75</v>
      </c>
      <c r="L17" s="281">
        <v>1</v>
      </c>
      <c r="M17" s="285">
        <v>0.75</v>
      </c>
    </row>
    <row r="18" spans="1:13" ht="15.75" thickBot="1" x14ac:dyDescent="0.25">
      <c r="A18" s="274" t="s">
        <v>261</v>
      </c>
      <c r="B18" s="280">
        <v>0.62</v>
      </c>
      <c r="C18" s="280">
        <v>0.55900000000000005</v>
      </c>
      <c r="D18" s="285">
        <v>0.58899999999999997</v>
      </c>
      <c r="E18" s="284">
        <v>0.94899999999999995</v>
      </c>
      <c r="F18" s="280">
        <v>0.64</v>
      </c>
      <c r="G18" s="280">
        <v>0.57899999999999996</v>
      </c>
      <c r="H18" s="285">
        <v>0.59899999999999998</v>
      </c>
      <c r="I18" s="284">
        <v>0.96699999999999997</v>
      </c>
      <c r="J18" s="280">
        <v>0.53200000000000003</v>
      </c>
      <c r="K18" s="280">
        <v>0.48599999999999999</v>
      </c>
      <c r="L18" s="285">
        <v>0.49</v>
      </c>
      <c r="M18" s="285">
        <v>0.99</v>
      </c>
    </row>
    <row r="19" spans="1:13" ht="15.75" thickBot="1" x14ac:dyDescent="0.25">
      <c r="A19" s="274" t="s">
        <v>133</v>
      </c>
      <c r="B19" s="281">
        <v>1</v>
      </c>
      <c r="C19" s="281">
        <v>1</v>
      </c>
      <c r="D19" s="282">
        <v>1</v>
      </c>
      <c r="E19" s="283">
        <v>1</v>
      </c>
      <c r="F19" s="281">
        <v>1</v>
      </c>
      <c r="G19" s="281">
        <v>1</v>
      </c>
      <c r="H19" s="282">
        <v>1</v>
      </c>
      <c r="I19" s="283">
        <v>1</v>
      </c>
      <c r="J19" s="281">
        <v>1</v>
      </c>
      <c r="K19" s="281">
        <v>1</v>
      </c>
      <c r="L19" s="282">
        <v>1</v>
      </c>
      <c r="M19" s="282">
        <v>1</v>
      </c>
    </row>
    <row r="20" spans="1:13" ht="15.75" thickBot="1" x14ac:dyDescent="0.25">
      <c r="A20" s="274" t="s">
        <v>144</v>
      </c>
      <c r="B20" s="281">
        <v>1</v>
      </c>
      <c r="C20" s="281">
        <v>1</v>
      </c>
      <c r="D20" s="282">
        <v>1</v>
      </c>
      <c r="E20" s="283">
        <v>1</v>
      </c>
      <c r="F20" s="281">
        <v>1</v>
      </c>
      <c r="G20" s="281">
        <v>1</v>
      </c>
      <c r="H20" s="282">
        <v>1</v>
      </c>
      <c r="I20" s="283">
        <v>1</v>
      </c>
      <c r="J20" s="281">
        <v>1</v>
      </c>
      <c r="K20" s="281">
        <v>1</v>
      </c>
      <c r="L20" s="282">
        <v>1</v>
      </c>
      <c r="M20" s="282">
        <v>1</v>
      </c>
    </row>
    <row r="21" spans="1:13" ht="15.75" thickBot="1" x14ac:dyDescent="0.25">
      <c r="A21" s="274" t="s">
        <v>145</v>
      </c>
      <c r="B21" s="280">
        <v>0.82599999999999996</v>
      </c>
      <c r="C21" s="281">
        <v>1</v>
      </c>
      <c r="D21" s="282">
        <v>1</v>
      </c>
      <c r="E21" s="283">
        <v>1</v>
      </c>
      <c r="F21" s="280">
        <v>0.67100000000000004</v>
      </c>
      <c r="G21" s="281">
        <v>1</v>
      </c>
      <c r="H21" s="282">
        <v>1</v>
      </c>
      <c r="I21" s="283">
        <v>1</v>
      </c>
      <c r="J21" s="280">
        <v>0.66100000000000003</v>
      </c>
      <c r="K21" s="281">
        <v>1</v>
      </c>
      <c r="L21" s="282">
        <v>1</v>
      </c>
      <c r="M21" s="282">
        <v>1</v>
      </c>
    </row>
    <row r="22" spans="1:13" ht="15.75" thickBot="1" x14ac:dyDescent="0.25">
      <c r="A22" s="274" t="s">
        <v>134</v>
      </c>
      <c r="B22" s="281">
        <v>1</v>
      </c>
      <c r="C22" s="281">
        <v>1</v>
      </c>
      <c r="D22" s="282">
        <v>1</v>
      </c>
      <c r="E22" s="283">
        <v>1</v>
      </c>
      <c r="F22" s="281">
        <v>1</v>
      </c>
      <c r="G22" s="281">
        <v>1</v>
      </c>
      <c r="H22" s="282">
        <v>1</v>
      </c>
      <c r="I22" s="283">
        <v>1</v>
      </c>
      <c r="J22" s="281">
        <v>1</v>
      </c>
      <c r="K22" s="281">
        <v>1</v>
      </c>
      <c r="L22" s="282">
        <v>1</v>
      </c>
      <c r="M22" s="282">
        <v>1</v>
      </c>
    </row>
    <row r="23" spans="1:13" ht="15.75" thickBot="1" x14ac:dyDescent="0.25">
      <c r="A23" s="274" t="s">
        <v>135</v>
      </c>
      <c r="B23" s="281">
        <v>1</v>
      </c>
      <c r="C23" s="281">
        <v>1</v>
      </c>
      <c r="D23" s="282">
        <v>1</v>
      </c>
      <c r="E23" s="283">
        <v>1</v>
      </c>
      <c r="F23" s="281">
        <v>1</v>
      </c>
      <c r="G23" s="281">
        <v>1</v>
      </c>
      <c r="H23" s="282">
        <v>1</v>
      </c>
      <c r="I23" s="283">
        <v>1</v>
      </c>
      <c r="J23" s="281">
        <v>1</v>
      </c>
      <c r="K23" s="281">
        <v>1</v>
      </c>
      <c r="L23" s="282">
        <v>1</v>
      </c>
      <c r="M23" s="282">
        <v>1</v>
      </c>
    </row>
    <row r="24" spans="1:13" ht="15.75" thickBot="1" x14ac:dyDescent="0.25">
      <c r="A24" s="274" t="s">
        <v>146</v>
      </c>
      <c r="B24" s="280">
        <v>0.78100000000000003</v>
      </c>
      <c r="C24" s="281">
        <v>1</v>
      </c>
      <c r="D24" s="282">
        <v>1</v>
      </c>
      <c r="E24" s="283">
        <v>1</v>
      </c>
      <c r="F24" s="280">
        <v>0.85799999999999998</v>
      </c>
      <c r="G24" s="281">
        <v>1</v>
      </c>
      <c r="H24" s="282">
        <v>1</v>
      </c>
      <c r="I24" s="283">
        <v>1</v>
      </c>
      <c r="J24" s="280">
        <v>0.76200000000000001</v>
      </c>
      <c r="K24" s="281">
        <v>1</v>
      </c>
      <c r="L24" s="282">
        <v>1</v>
      </c>
      <c r="M24" s="282">
        <v>1</v>
      </c>
    </row>
    <row r="25" spans="1:13" ht="15.75" thickBot="1" x14ac:dyDescent="0.25">
      <c r="A25" s="274" t="s">
        <v>136</v>
      </c>
      <c r="B25" s="281">
        <v>1</v>
      </c>
      <c r="C25" s="282">
        <v>0.76900000000000002</v>
      </c>
      <c r="D25" s="282">
        <v>1</v>
      </c>
      <c r="E25" s="284">
        <v>0.76900000000000002</v>
      </c>
      <c r="F25" s="281">
        <v>1</v>
      </c>
      <c r="G25" s="282">
        <v>0.73</v>
      </c>
      <c r="H25" s="285">
        <v>0.95499999999999996</v>
      </c>
      <c r="I25" s="284">
        <v>0.76500000000000001</v>
      </c>
      <c r="J25" s="280">
        <v>0.99099999999999999</v>
      </c>
      <c r="K25" s="282">
        <v>0.64</v>
      </c>
      <c r="L25" s="285">
        <v>0.71</v>
      </c>
      <c r="M25" s="285">
        <v>0.90200000000000002</v>
      </c>
    </row>
    <row r="26" spans="1:13" ht="15.75" thickBot="1" x14ac:dyDescent="0.25">
      <c r="A26" s="274" t="s">
        <v>137</v>
      </c>
      <c r="B26" s="281">
        <v>1</v>
      </c>
      <c r="C26" s="281">
        <v>1</v>
      </c>
      <c r="D26" s="282">
        <v>1</v>
      </c>
      <c r="E26" s="283">
        <v>1</v>
      </c>
      <c r="F26" s="281">
        <v>1</v>
      </c>
      <c r="G26" s="281">
        <v>1</v>
      </c>
      <c r="H26" s="282">
        <v>1</v>
      </c>
      <c r="I26" s="283">
        <v>1</v>
      </c>
      <c r="J26" s="281">
        <v>1</v>
      </c>
      <c r="K26" s="281">
        <v>1</v>
      </c>
      <c r="L26" s="282">
        <v>1</v>
      </c>
      <c r="M26" s="282">
        <v>1</v>
      </c>
    </row>
    <row r="27" spans="1:13" ht="15.75" thickBot="1" x14ac:dyDescent="0.25">
      <c r="A27" s="274" t="s">
        <v>138</v>
      </c>
      <c r="B27" s="280">
        <v>0.72499999999999998</v>
      </c>
      <c r="C27" s="280">
        <v>0.34599999999999997</v>
      </c>
      <c r="D27" s="282">
        <v>1</v>
      </c>
      <c r="E27" s="284">
        <v>0.34599999999999997</v>
      </c>
      <c r="F27" s="280">
        <v>0.70399999999999996</v>
      </c>
      <c r="G27" s="280">
        <v>0.315</v>
      </c>
      <c r="H27" s="282">
        <v>1</v>
      </c>
      <c r="I27" s="284">
        <v>0.315</v>
      </c>
      <c r="J27" s="280">
        <v>0.60099999999999998</v>
      </c>
      <c r="K27" s="280">
        <v>0.31</v>
      </c>
      <c r="L27" s="282">
        <v>1</v>
      </c>
      <c r="M27" s="285">
        <v>0.31</v>
      </c>
    </row>
    <row r="28" spans="1:13" ht="15.75" thickBot="1" x14ac:dyDescent="0.25">
      <c r="A28" s="274" t="s">
        <v>139</v>
      </c>
      <c r="B28" s="281">
        <v>1</v>
      </c>
      <c r="C28" s="281">
        <v>1</v>
      </c>
      <c r="D28" s="282">
        <v>1</v>
      </c>
      <c r="E28" s="283">
        <v>1</v>
      </c>
      <c r="F28" s="281">
        <v>1</v>
      </c>
      <c r="G28" s="281">
        <v>1</v>
      </c>
      <c r="H28" s="282">
        <v>1</v>
      </c>
      <c r="I28" s="283">
        <v>1</v>
      </c>
      <c r="J28" s="281">
        <v>1</v>
      </c>
      <c r="K28" s="281">
        <v>1</v>
      </c>
      <c r="L28" s="282">
        <v>1</v>
      </c>
      <c r="M28" s="282">
        <v>1</v>
      </c>
    </row>
    <row r="29" spans="1:13" ht="15.75" thickBot="1" x14ac:dyDescent="0.25">
      <c r="A29" s="274" t="s">
        <v>290</v>
      </c>
      <c r="B29" s="280">
        <v>0.71699999999999997</v>
      </c>
      <c r="C29" s="281">
        <v>1</v>
      </c>
      <c r="D29" s="282">
        <v>1</v>
      </c>
      <c r="E29" s="283">
        <v>1</v>
      </c>
      <c r="F29" s="280">
        <v>0.70499999999999996</v>
      </c>
      <c r="G29" s="281">
        <v>1</v>
      </c>
      <c r="H29" s="282">
        <v>1</v>
      </c>
      <c r="I29" s="283">
        <v>1</v>
      </c>
      <c r="J29" s="280">
        <v>0.61299999999999999</v>
      </c>
      <c r="K29" s="281">
        <v>1</v>
      </c>
      <c r="L29" s="282">
        <v>1</v>
      </c>
      <c r="M29" s="282">
        <v>1</v>
      </c>
    </row>
    <row r="30" spans="1:13" ht="15.75" thickBot="1" x14ac:dyDescent="0.25">
      <c r="A30" s="274" t="s">
        <v>140</v>
      </c>
      <c r="B30" s="280">
        <v>0.67800000000000005</v>
      </c>
      <c r="C30" s="280">
        <v>0.46500000000000002</v>
      </c>
      <c r="D30" s="285">
        <v>0.55700000000000005</v>
      </c>
      <c r="E30" s="284">
        <v>0.83399999999999996</v>
      </c>
      <c r="F30" s="280">
        <v>0.61499999999999999</v>
      </c>
      <c r="G30" s="280">
        <v>0.41399999999999998</v>
      </c>
      <c r="H30" s="286">
        <v>0.52400000000000002</v>
      </c>
      <c r="I30" s="284">
        <v>0.79</v>
      </c>
      <c r="J30" s="280">
        <v>0.47399999999999998</v>
      </c>
      <c r="K30" s="282">
        <v>0.33700000000000002</v>
      </c>
      <c r="L30" s="286">
        <v>0.5</v>
      </c>
      <c r="M30" s="286">
        <v>0.67400000000000004</v>
      </c>
    </row>
    <row r="31" spans="1:13" ht="15.75" thickBot="1" x14ac:dyDescent="0.25">
      <c r="A31" s="274" t="s">
        <v>141</v>
      </c>
      <c r="B31" s="281">
        <v>1</v>
      </c>
      <c r="C31" s="282">
        <v>0.90900000000000003</v>
      </c>
      <c r="D31" s="282">
        <v>1</v>
      </c>
      <c r="E31" s="284">
        <v>0.90900000000000003</v>
      </c>
      <c r="F31" s="281">
        <v>1</v>
      </c>
      <c r="G31" s="280">
        <v>0.84099999999999997</v>
      </c>
      <c r="H31" s="280">
        <v>1</v>
      </c>
      <c r="I31" s="287">
        <v>0.84099999999999997</v>
      </c>
      <c r="J31" s="280">
        <v>0.97599999999999998</v>
      </c>
      <c r="K31" s="280">
        <v>0.74099999999999999</v>
      </c>
      <c r="L31" s="286">
        <v>0.84</v>
      </c>
      <c r="M31" s="286">
        <v>0.88300000000000001</v>
      </c>
    </row>
    <row r="32" spans="1:13" ht="15.75" thickBot="1" x14ac:dyDescent="0.25">
      <c r="A32" s="274" t="s">
        <v>275</v>
      </c>
      <c r="B32" s="280">
        <v>0.88900000000000001</v>
      </c>
      <c r="C32" s="280">
        <v>0.65700000000000003</v>
      </c>
      <c r="D32" s="285">
        <v>0.72399999999999998</v>
      </c>
      <c r="E32" s="284">
        <v>0.90800000000000003</v>
      </c>
      <c r="F32" s="280">
        <v>0.93500000000000005</v>
      </c>
      <c r="G32" s="280">
        <v>0.66500000000000004</v>
      </c>
      <c r="H32" s="286">
        <v>0.73599999999999999</v>
      </c>
      <c r="I32" s="287">
        <v>0.90300000000000002</v>
      </c>
      <c r="J32" s="280">
        <v>0.85399999999999998</v>
      </c>
      <c r="K32" s="280">
        <v>0.61399999999999999</v>
      </c>
      <c r="L32" s="286">
        <v>0.70399999999999996</v>
      </c>
      <c r="M32" s="286">
        <v>0.872</v>
      </c>
    </row>
    <row r="33" spans="1:13" ht="15.75" thickBot="1" x14ac:dyDescent="0.25">
      <c r="A33" s="274" t="s">
        <v>291</v>
      </c>
      <c r="B33" s="281">
        <v>1</v>
      </c>
      <c r="C33" s="282">
        <v>0.98899999999999999</v>
      </c>
      <c r="D33" s="282">
        <v>1</v>
      </c>
      <c r="E33" s="285">
        <v>0.98899999999999999</v>
      </c>
      <c r="F33" s="281">
        <v>1</v>
      </c>
      <c r="G33" s="282">
        <v>0.95099999999999996</v>
      </c>
      <c r="H33" s="285">
        <v>0.998</v>
      </c>
      <c r="I33" s="285">
        <v>0.95299999999999996</v>
      </c>
      <c r="J33" s="281">
        <v>1</v>
      </c>
      <c r="K33" s="282">
        <v>0.93</v>
      </c>
      <c r="L33" s="285">
        <v>0.98399999999999999</v>
      </c>
      <c r="M33" s="285">
        <v>0.94499999999999995</v>
      </c>
    </row>
  </sheetData>
  <mergeCells count="10">
    <mergeCell ref="A4:A6"/>
    <mergeCell ref="B4:E4"/>
    <mergeCell ref="F4:I4"/>
    <mergeCell ref="J4:M4"/>
    <mergeCell ref="B5:B6"/>
    <mergeCell ref="C5:E5"/>
    <mergeCell ref="F5:F6"/>
    <mergeCell ref="G5:I5"/>
    <mergeCell ref="J5:J6"/>
    <mergeCell ref="K5:M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/>
  </sheetViews>
  <sheetFormatPr defaultRowHeight="12.75" x14ac:dyDescent="0.2"/>
  <cols>
    <col min="2" max="2" width="20.5703125" customWidth="1"/>
  </cols>
  <sheetData>
    <row r="1" spans="1:2" x14ac:dyDescent="0.2">
      <c r="A1" s="85" t="s">
        <v>208</v>
      </c>
      <c r="B1" s="85" t="s">
        <v>209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/>
  </sheetViews>
  <sheetFormatPr defaultRowHeight="12.75" x14ac:dyDescent="0.2"/>
  <cols>
    <col min="2" max="2" width="20.5703125" customWidth="1"/>
  </cols>
  <sheetData>
    <row r="1" spans="1:2" x14ac:dyDescent="0.2">
      <c r="A1" s="85" t="s">
        <v>208</v>
      </c>
      <c r="B1" s="101" t="s">
        <v>210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9"/>
  <sheetViews>
    <sheetView topLeftCell="A4" zoomScaleNormal="100" workbookViewId="0">
      <selection activeCell="P8" sqref="P8"/>
    </sheetView>
  </sheetViews>
  <sheetFormatPr defaultRowHeight="12.75" x14ac:dyDescent="0.2"/>
  <cols>
    <col min="2" max="2" width="30" customWidth="1"/>
    <col min="16" max="16" width="23.7109375" customWidth="1"/>
  </cols>
  <sheetData>
    <row r="1" spans="1:16" ht="13.15" customHeight="1" x14ac:dyDescent="0.2">
      <c r="A1" s="303" t="s">
        <v>58</v>
      </c>
      <c r="B1" s="303"/>
      <c r="C1" s="303"/>
      <c r="D1" s="303"/>
      <c r="E1" s="303"/>
      <c r="F1" s="307"/>
      <c r="G1" s="307"/>
      <c r="H1" s="307"/>
      <c r="I1" s="307"/>
      <c r="J1" s="307"/>
      <c r="K1" s="307"/>
      <c r="L1" s="307"/>
      <c r="M1" s="307"/>
      <c r="N1" s="307"/>
      <c r="P1" s="302" t="s">
        <v>211</v>
      </c>
    </row>
    <row r="2" spans="1:16" ht="13.15" customHeight="1" x14ac:dyDescent="0.2">
      <c r="A2" s="303" t="s">
        <v>27</v>
      </c>
      <c r="B2" s="303"/>
      <c r="C2" s="303"/>
      <c r="D2" s="303"/>
      <c r="E2" s="303"/>
      <c r="F2" s="307"/>
      <c r="G2" s="307"/>
      <c r="H2" s="307"/>
      <c r="I2" s="307"/>
      <c r="J2" s="307"/>
      <c r="K2" s="307"/>
      <c r="L2" s="307"/>
      <c r="M2" s="307"/>
      <c r="N2" s="307"/>
      <c r="P2" s="302"/>
    </row>
    <row r="3" spans="1:16" ht="13.15" customHeight="1" x14ac:dyDescent="0.2">
      <c r="A3" s="305" t="s">
        <v>28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P3" s="302"/>
    </row>
    <row r="4" spans="1:16" ht="45" x14ac:dyDescent="0.2">
      <c r="A4" s="13"/>
      <c r="B4" s="17">
        <v>2005</v>
      </c>
      <c r="C4" s="17">
        <v>2006</v>
      </c>
      <c r="D4" s="17">
        <v>2007</v>
      </c>
      <c r="E4" s="17">
        <v>2008</v>
      </c>
      <c r="F4" s="17">
        <v>2009</v>
      </c>
      <c r="G4" s="17">
        <v>2010</v>
      </c>
      <c r="H4" s="17">
        <v>2011</v>
      </c>
      <c r="I4" s="18" t="s">
        <v>63</v>
      </c>
      <c r="J4" s="18" t="s">
        <v>73</v>
      </c>
      <c r="K4" s="18" t="s">
        <v>64</v>
      </c>
      <c r="L4" s="18" t="s">
        <v>72</v>
      </c>
      <c r="M4" s="18" t="s">
        <v>71</v>
      </c>
      <c r="N4" s="19" t="s">
        <v>71</v>
      </c>
      <c r="P4" s="302"/>
    </row>
    <row r="5" spans="1:16" x14ac:dyDescent="0.2">
      <c r="A5" s="15" t="s">
        <v>35</v>
      </c>
      <c r="B5" s="20">
        <v>14115.199999999999</v>
      </c>
      <c r="C5" s="20">
        <v>13952.5</v>
      </c>
      <c r="D5" s="20">
        <v>15043</v>
      </c>
      <c r="E5" s="20">
        <v>15084.699999999999</v>
      </c>
      <c r="F5" s="20">
        <v>13359.400000000001</v>
      </c>
      <c r="G5" s="20">
        <v>14977.3</v>
      </c>
      <c r="H5" s="20">
        <v>14641</v>
      </c>
      <c r="I5" s="117">
        <v>1</v>
      </c>
      <c r="J5" s="117">
        <v>1</v>
      </c>
      <c r="K5" s="118">
        <v>0.12110573828165917</v>
      </c>
      <c r="L5" s="118">
        <v>-2.2453980356940122E-2</v>
      </c>
      <c r="M5" s="118">
        <v>9.8691990682673349E-3</v>
      </c>
      <c r="N5" s="119">
        <v>1.2215200634776699E-2</v>
      </c>
    </row>
    <row r="6" spans="1:16" x14ac:dyDescent="0.2">
      <c r="A6" s="14" t="s">
        <v>36</v>
      </c>
      <c r="B6" s="21">
        <v>9404.4</v>
      </c>
      <c r="C6" s="21">
        <v>9142.7000000000007</v>
      </c>
      <c r="D6" s="21">
        <v>9853.2999999999993</v>
      </c>
      <c r="E6" s="21">
        <v>10192.5</v>
      </c>
      <c r="F6" s="21">
        <v>8749.7000000000007</v>
      </c>
      <c r="G6" s="21">
        <v>9970.7000000000007</v>
      </c>
      <c r="H6" s="21">
        <v>9660.1</v>
      </c>
      <c r="I6" s="120">
        <v>0.66572079079673918</v>
      </c>
      <c r="J6" s="120">
        <v>0.65979782801721198</v>
      </c>
      <c r="K6" s="121">
        <v>0.13954764163342742</v>
      </c>
      <c r="L6" s="121">
        <v>-3.1151273230565591E-2</v>
      </c>
      <c r="M6" s="121">
        <v>1.1318319533616976E-2</v>
      </c>
      <c r="N6" s="122">
        <v>1.2043298881374698E-2</v>
      </c>
    </row>
    <row r="7" spans="1:16" x14ac:dyDescent="0.2">
      <c r="A7" s="14" t="s">
        <v>37</v>
      </c>
      <c r="B7" s="21">
        <v>3406.9</v>
      </c>
      <c r="C7" s="21">
        <v>3503.3</v>
      </c>
      <c r="D7" s="21">
        <v>3777.6</v>
      </c>
      <c r="E7" s="21">
        <v>3306.2</v>
      </c>
      <c r="F7" s="21">
        <v>3145.6</v>
      </c>
      <c r="G7" s="21">
        <v>3435.9</v>
      </c>
      <c r="H7" s="21">
        <v>3402.9</v>
      </c>
      <c r="I7" s="120">
        <v>0.22940716951653503</v>
      </c>
      <c r="J7" s="120">
        <v>0.2324226487261799</v>
      </c>
      <c r="K7" s="121">
        <v>9.2287639877924779E-2</v>
      </c>
      <c r="L7" s="121">
        <v>-9.6044704444250405E-3</v>
      </c>
      <c r="M7" s="121">
        <v>-5.7317386464190954E-3</v>
      </c>
      <c r="N7" s="122">
        <v>1.7024274266928879E-3</v>
      </c>
    </row>
    <row r="8" spans="1:16" x14ac:dyDescent="0.2">
      <c r="A8" s="14" t="s">
        <v>38</v>
      </c>
      <c r="B8" s="21">
        <v>387.9</v>
      </c>
      <c r="C8" s="21">
        <v>402.9</v>
      </c>
      <c r="D8" s="21">
        <v>430.5</v>
      </c>
      <c r="E8" s="21">
        <v>471.3</v>
      </c>
      <c r="F8" s="21">
        <v>453.1</v>
      </c>
      <c r="G8" s="21">
        <v>497.9</v>
      </c>
      <c r="H8" s="21">
        <v>475.2</v>
      </c>
      <c r="I8" s="120">
        <v>3.3243642044961372E-2</v>
      </c>
      <c r="J8" s="120">
        <v>3.2456799398948161E-2</v>
      </c>
      <c r="K8" s="121">
        <v>9.887442065769135E-2</v>
      </c>
      <c r="L8" s="121">
        <v>-4.5591484233781863E-2</v>
      </c>
      <c r="M8" s="121">
        <v>3.5889798957557714E-2</v>
      </c>
      <c r="N8" s="122">
        <v>5.6715648362980146E-2</v>
      </c>
    </row>
    <row r="9" spans="1:16" x14ac:dyDescent="0.2">
      <c r="A9" s="14" t="s">
        <v>39</v>
      </c>
      <c r="B9" s="21">
        <v>825</v>
      </c>
      <c r="C9" s="21">
        <v>850.1</v>
      </c>
      <c r="D9" s="21">
        <v>921.9</v>
      </c>
      <c r="E9" s="21">
        <v>1015.8</v>
      </c>
      <c r="F9" s="21">
        <v>926</v>
      </c>
      <c r="G9" s="21">
        <v>954.3</v>
      </c>
      <c r="H9" s="21">
        <v>962.5</v>
      </c>
      <c r="I9" s="120">
        <v>6.3716424188605417E-2</v>
      </c>
      <c r="J9" s="120">
        <v>6.574004507888806E-2</v>
      </c>
      <c r="K9" s="121">
        <v>3.0561555075593903E-2</v>
      </c>
      <c r="L9" s="121">
        <v>8.5926857382374999E-3</v>
      </c>
      <c r="M9" s="121">
        <v>2.6443947770850483E-2</v>
      </c>
      <c r="N9" s="122">
        <v>3.1345454545454537E-2</v>
      </c>
    </row>
    <row r="10" spans="1:16" x14ac:dyDescent="0.2">
      <c r="A10" s="22" t="s">
        <v>48</v>
      </c>
      <c r="B10" s="23">
        <v>91</v>
      </c>
      <c r="C10" s="23">
        <v>53.5</v>
      </c>
      <c r="D10" s="23">
        <v>59.7</v>
      </c>
      <c r="E10" s="23">
        <v>98.9</v>
      </c>
      <c r="F10" s="23">
        <v>85</v>
      </c>
      <c r="G10" s="23">
        <v>118.5</v>
      </c>
      <c r="H10" s="23">
        <v>140.30000000000001</v>
      </c>
      <c r="I10" s="24" t="s">
        <v>34</v>
      </c>
      <c r="J10" s="24"/>
      <c r="K10" s="123">
        <v>0.39411764705882352</v>
      </c>
      <c r="L10" s="123">
        <v>0.1839662447257385</v>
      </c>
      <c r="M10" s="123">
        <v>0.32448598130841128</v>
      </c>
      <c r="N10" s="124">
        <v>6.043956043956044E-2</v>
      </c>
    </row>
    <row r="11" spans="1:16" x14ac:dyDescent="0.2">
      <c r="A11" s="15" t="s">
        <v>40</v>
      </c>
      <c r="B11" s="20">
        <v>11059.173822246868</v>
      </c>
      <c r="C11" s="20">
        <v>11223.696853395688</v>
      </c>
      <c r="D11" s="20">
        <v>11948.649086098372</v>
      </c>
      <c r="E11" s="20">
        <v>12311.418966534504</v>
      </c>
      <c r="F11" s="20">
        <v>12096.674315732367</v>
      </c>
      <c r="G11" s="20">
        <v>12374.496787829576</v>
      </c>
      <c r="H11" s="20">
        <v>12649.017065786522</v>
      </c>
      <c r="I11" s="25" t="s">
        <v>34</v>
      </c>
      <c r="J11" s="25"/>
      <c r="K11" s="118">
        <v>2.29668473206628E-2</v>
      </c>
      <c r="L11" s="118">
        <v>2.2184358900714199E-2</v>
      </c>
      <c r="M11" s="118">
        <v>2.5398408937953604E-2</v>
      </c>
      <c r="N11" s="119">
        <v>2.3787002297346579E-2</v>
      </c>
    </row>
    <row r="12" spans="1:16" x14ac:dyDescent="0.2">
      <c r="A12" s="26" t="s">
        <v>41</v>
      </c>
      <c r="B12" s="27">
        <v>25174.373822246867</v>
      </c>
      <c r="C12" s="27">
        <v>25176.19685339569</v>
      </c>
      <c r="D12" s="27">
        <v>26991.649086098372</v>
      </c>
      <c r="E12" s="27">
        <v>27396.118966534501</v>
      </c>
      <c r="F12" s="27">
        <v>25456.074315732367</v>
      </c>
      <c r="G12" s="27">
        <v>27351.796787829575</v>
      </c>
      <c r="H12" s="27">
        <v>27290.017065786524</v>
      </c>
      <c r="I12" s="28" t="s">
        <v>34</v>
      </c>
      <c r="J12" s="28"/>
      <c r="K12" s="125">
        <v>7.4470338536276715E-2</v>
      </c>
      <c r="L12" s="125">
        <v>-2.2587079935655484E-3</v>
      </c>
      <c r="M12" s="125">
        <v>1.6792212300371558E-2</v>
      </c>
      <c r="N12" s="126">
        <v>1.7298725926271064E-2</v>
      </c>
    </row>
    <row r="14" spans="1:16" x14ac:dyDescent="0.2">
      <c r="A14" s="303" t="s">
        <v>59</v>
      </c>
      <c r="B14" s="303"/>
      <c r="C14" s="303"/>
      <c r="D14" s="303"/>
      <c r="E14" s="303"/>
      <c r="F14" s="304"/>
      <c r="G14" s="304"/>
      <c r="H14" s="304"/>
      <c r="I14" s="304"/>
      <c r="J14" s="304"/>
      <c r="K14" s="304"/>
      <c r="L14" s="304"/>
      <c r="M14" s="304"/>
      <c r="N14" s="304"/>
    </row>
    <row r="15" spans="1:16" x14ac:dyDescent="0.2">
      <c r="A15" s="303" t="s">
        <v>27</v>
      </c>
      <c r="B15" s="303"/>
      <c r="C15" s="303"/>
      <c r="D15" s="303"/>
      <c r="E15" s="303"/>
      <c r="F15" s="304"/>
      <c r="G15" s="304"/>
      <c r="H15" s="304"/>
      <c r="I15" s="304"/>
      <c r="J15" s="304"/>
      <c r="K15" s="304"/>
      <c r="L15" s="304"/>
      <c r="M15" s="304"/>
      <c r="N15" s="304"/>
    </row>
    <row r="16" spans="1:16" x14ac:dyDescent="0.2">
      <c r="A16" s="305" t="s">
        <v>29</v>
      </c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</row>
    <row r="17" spans="1:14" ht="45" x14ac:dyDescent="0.2">
      <c r="A17" s="13"/>
      <c r="B17" s="17">
        <v>2005</v>
      </c>
      <c r="C17" s="17">
        <v>2006</v>
      </c>
      <c r="D17" s="17">
        <v>2007</v>
      </c>
      <c r="E17" s="17">
        <v>2008</v>
      </c>
      <c r="F17" s="17">
        <v>2009</v>
      </c>
      <c r="G17" s="17">
        <v>2010</v>
      </c>
      <c r="H17" s="17">
        <v>2011</v>
      </c>
      <c r="I17" s="18" t="s">
        <v>63</v>
      </c>
      <c r="J17" s="18" t="s">
        <v>74</v>
      </c>
      <c r="K17" s="18" t="s">
        <v>64</v>
      </c>
      <c r="L17" s="18" t="s">
        <v>70</v>
      </c>
      <c r="M17" s="67" t="s">
        <v>71</v>
      </c>
      <c r="N17" s="19" t="s">
        <v>65</v>
      </c>
    </row>
    <row r="18" spans="1:14" x14ac:dyDescent="0.2">
      <c r="A18" s="15" t="s">
        <v>35</v>
      </c>
      <c r="B18" s="29">
        <v>104988</v>
      </c>
      <c r="C18" s="29">
        <v>107574</v>
      </c>
      <c r="D18" s="29">
        <v>109557</v>
      </c>
      <c r="E18" s="29">
        <v>110579</v>
      </c>
      <c r="F18" s="29">
        <v>108308</v>
      </c>
      <c r="G18" s="29">
        <v>104983</v>
      </c>
      <c r="H18" s="29">
        <v>103642</v>
      </c>
      <c r="I18" s="117">
        <v>1</v>
      </c>
      <c r="J18" s="117">
        <v>1</v>
      </c>
      <c r="K18" s="118">
        <v>-3.0699486649185655E-2</v>
      </c>
      <c r="L18" s="118">
        <v>-1.2773496661364221E-2</v>
      </c>
      <c r="M18" s="118">
        <v>-7.3103166192574412E-3</v>
      </c>
      <c r="N18" s="119">
        <v>-9.5248980835905056E-6</v>
      </c>
    </row>
    <row r="19" spans="1:14" x14ac:dyDescent="0.2">
      <c r="A19" s="14" t="s">
        <v>36</v>
      </c>
      <c r="B19" s="30">
        <v>61716</v>
      </c>
      <c r="C19" s="30">
        <v>63270</v>
      </c>
      <c r="D19" s="30">
        <v>64516</v>
      </c>
      <c r="E19" s="30">
        <v>64366</v>
      </c>
      <c r="F19" s="30">
        <v>63213</v>
      </c>
      <c r="G19" s="30">
        <v>61474</v>
      </c>
      <c r="H19" s="30">
        <v>60010</v>
      </c>
      <c r="I19" s="120">
        <v>0.5855614718573483</v>
      </c>
      <c r="J19" s="120">
        <v>0.57901236950271129</v>
      </c>
      <c r="K19" s="121">
        <v>-2.7510164048534319E-2</v>
      </c>
      <c r="L19" s="121">
        <v>-2.3814946156098513E-2</v>
      </c>
      <c r="M19" s="121">
        <v>-1.0305041883989252E-2</v>
      </c>
      <c r="N19" s="122">
        <v>-7.842374748849569E-4</v>
      </c>
    </row>
    <row r="20" spans="1:14" x14ac:dyDescent="0.2">
      <c r="A20" s="14" t="s">
        <v>37</v>
      </c>
      <c r="B20" s="30">
        <v>26974</v>
      </c>
      <c r="C20" s="30">
        <v>27117</v>
      </c>
      <c r="D20" s="30">
        <v>27370</v>
      </c>
      <c r="E20" s="30">
        <v>27785</v>
      </c>
      <c r="F20" s="30">
        <v>26870</v>
      </c>
      <c r="G20" s="30">
        <v>26000</v>
      </c>
      <c r="H20" s="30">
        <v>26638</v>
      </c>
      <c r="I20" s="120">
        <v>0.24765914481392226</v>
      </c>
      <c r="J20" s="120">
        <v>0.25701935508770574</v>
      </c>
      <c r="K20" s="121">
        <v>-3.2378116858950499E-2</v>
      </c>
      <c r="L20" s="121">
        <v>2.4538461538461537E-2</v>
      </c>
      <c r="M20" s="121">
        <v>-3.532839178375189E-3</v>
      </c>
      <c r="N20" s="122">
        <v>-7.2217691109957736E-3</v>
      </c>
    </row>
    <row r="21" spans="1:14" x14ac:dyDescent="0.2">
      <c r="A21" s="14" t="s">
        <v>38</v>
      </c>
      <c r="B21" s="30">
        <v>4357</v>
      </c>
      <c r="C21" s="30">
        <v>4546</v>
      </c>
      <c r="D21" s="30">
        <v>4755</v>
      </c>
      <c r="E21" s="30">
        <v>4933</v>
      </c>
      <c r="F21" s="30">
        <v>5043</v>
      </c>
      <c r="G21" s="30">
        <v>4989</v>
      </c>
      <c r="H21" s="30">
        <v>4887</v>
      </c>
      <c r="I21" s="120">
        <v>4.7521979749102237E-2</v>
      </c>
      <c r="J21" s="120">
        <v>4.7152698712877021E-2</v>
      </c>
      <c r="K21" s="121">
        <v>-1.0707911957168352E-2</v>
      </c>
      <c r="L21" s="121">
        <v>-2.0444978953698137E-2</v>
      </c>
      <c r="M21" s="121">
        <v>1.5002199736031676E-2</v>
      </c>
      <c r="N21" s="122">
        <v>2.9010787238925865E-2</v>
      </c>
    </row>
    <row r="22" spans="1:14" x14ac:dyDescent="0.2">
      <c r="A22" s="14" t="s">
        <v>39</v>
      </c>
      <c r="B22" s="30">
        <v>10224</v>
      </c>
      <c r="C22" s="30">
        <v>10376</v>
      </c>
      <c r="D22" s="30">
        <v>10578</v>
      </c>
      <c r="E22" s="30">
        <v>11053</v>
      </c>
      <c r="F22" s="30">
        <v>10723</v>
      </c>
      <c r="G22" s="30">
        <v>10176</v>
      </c>
      <c r="H22" s="30">
        <v>9943</v>
      </c>
      <c r="I22" s="120">
        <v>9.6929979139479719E-2</v>
      </c>
      <c r="J22" s="120">
        <v>9.5936010497674681E-2</v>
      </c>
      <c r="K22" s="121">
        <v>-5.1011843700456964E-2</v>
      </c>
      <c r="L22" s="121">
        <v>-2.2897012578616351E-2</v>
      </c>
      <c r="M22" s="121">
        <v>-8.3461835003855057E-3</v>
      </c>
      <c r="N22" s="122">
        <v>-9.3896713615023472E-4</v>
      </c>
    </row>
    <row r="23" spans="1:14" x14ac:dyDescent="0.2">
      <c r="A23" s="22" t="s">
        <v>48</v>
      </c>
      <c r="B23" s="31">
        <v>1717</v>
      </c>
      <c r="C23" s="31">
        <v>2265</v>
      </c>
      <c r="D23" s="31">
        <v>2338</v>
      </c>
      <c r="E23" s="31">
        <v>2442</v>
      </c>
      <c r="F23" s="31">
        <v>2459</v>
      </c>
      <c r="G23" s="31">
        <v>2344</v>
      </c>
      <c r="H23" s="31">
        <v>2164</v>
      </c>
      <c r="I23" s="24" t="s">
        <v>34</v>
      </c>
      <c r="J23" s="24"/>
      <c r="K23" s="123">
        <v>-4.6766978446522979E-2</v>
      </c>
      <c r="L23" s="123">
        <v>-7.6791808873720141E-2</v>
      </c>
      <c r="M23" s="123">
        <v>-8.9183222958057404E-3</v>
      </c>
      <c r="N23" s="124">
        <v>7.3034362259755389E-2</v>
      </c>
    </row>
    <row r="24" spans="1:14" x14ac:dyDescent="0.2">
      <c r="A24" s="15" t="s">
        <v>40</v>
      </c>
      <c r="B24" s="29">
        <v>122756.87777154201</v>
      </c>
      <c r="C24" s="29">
        <v>123193.30706755949</v>
      </c>
      <c r="D24" s="29">
        <v>127749.2584576831</v>
      </c>
      <c r="E24" s="29">
        <v>131010.90987567668</v>
      </c>
      <c r="F24" s="29">
        <v>123895.17988418619</v>
      </c>
      <c r="G24" s="29">
        <v>123938.49534056324</v>
      </c>
      <c r="H24" s="29">
        <v>123583.70065743945</v>
      </c>
      <c r="I24" s="25" t="s">
        <v>34</v>
      </c>
      <c r="J24" s="25"/>
      <c r="K24" s="118">
        <v>3.4961373329891771E-4</v>
      </c>
      <c r="L24" s="118">
        <v>-2.8626673427725093E-3</v>
      </c>
      <c r="M24" s="118">
        <v>6.3379025885856107E-4</v>
      </c>
      <c r="N24" s="119">
        <v>1.9251346082950851E-3</v>
      </c>
    </row>
    <row r="25" spans="1:14" x14ac:dyDescent="0.2">
      <c r="A25" s="26" t="s">
        <v>42</v>
      </c>
      <c r="B25" s="32">
        <v>227744.877771542</v>
      </c>
      <c r="C25" s="32">
        <v>230767.30706755951</v>
      </c>
      <c r="D25" s="32">
        <v>237306.25845768308</v>
      </c>
      <c r="E25" s="32">
        <v>241589.90987567668</v>
      </c>
      <c r="F25" s="32">
        <v>232203.17988418619</v>
      </c>
      <c r="G25" s="32">
        <v>228921.49534056324</v>
      </c>
      <c r="H25" s="32">
        <v>227225.70065743945</v>
      </c>
      <c r="I25" s="28" t="s">
        <v>34</v>
      </c>
      <c r="J25" s="28"/>
      <c r="K25" s="125">
        <v>-1.4132814827340969E-2</v>
      </c>
      <c r="L25" s="125">
        <v>-7.4077564476895614E-3</v>
      </c>
      <c r="M25" s="125">
        <v>-3.0694178088954507E-3</v>
      </c>
      <c r="N25" s="126">
        <v>1.0332768671105239E-3</v>
      </c>
    </row>
    <row r="27" spans="1:14" x14ac:dyDescent="0.2">
      <c r="A27" s="303" t="s">
        <v>60</v>
      </c>
      <c r="B27" s="303"/>
      <c r="C27" s="303"/>
      <c r="D27" s="303"/>
      <c r="E27" s="303"/>
      <c r="F27" s="304"/>
      <c r="G27" s="304"/>
      <c r="H27" s="304"/>
      <c r="I27" s="304"/>
      <c r="J27" s="304"/>
      <c r="K27" s="304"/>
      <c r="L27" s="304"/>
      <c r="M27" s="304"/>
      <c r="N27" s="304"/>
    </row>
    <row r="28" spans="1:14" x14ac:dyDescent="0.2">
      <c r="A28" s="303" t="s">
        <v>27</v>
      </c>
      <c r="B28" s="303"/>
      <c r="C28" s="303"/>
      <c r="D28" s="303"/>
      <c r="E28" s="303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4" x14ac:dyDescent="0.2">
      <c r="A29" s="305" t="s">
        <v>28</v>
      </c>
      <c r="B29" s="305"/>
      <c r="C29" s="305"/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</row>
    <row r="30" spans="1:14" x14ac:dyDescent="0.2">
      <c r="A30" s="82" t="s">
        <v>20</v>
      </c>
      <c r="B30" s="82" t="s">
        <v>20</v>
      </c>
      <c r="C30" s="82" t="s">
        <v>20</v>
      </c>
      <c r="D30" s="82" t="s">
        <v>20</v>
      </c>
      <c r="E30" s="82" t="s">
        <v>20</v>
      </c>
      <c r="F30" s="82" t="s">
        <v>20</v>
      </c>
      <c r="G30" s="82" t="s">
        <v>20</v>
      </c>
      <c r="H30" s="82"/>
      <c r="I30" s="82" t="s">
        <v>20</v>
      </c>
      <c r="J30" s="82"/>
      <c r="K30" s="82"/>
      <c r="L30" s="82"/>
      <c r="M30" s="82"/>
      <c r="N30" s="82"/>
    </row>
    <row r="31" spans="1:14" ht="45" x14ac:dyDescent="0.2">
      <c r="A31" s="13"/>
      <c r="B31" s="17">
        <v>2005</v>
      </c>
      <c r="C31" s="17">
        <v>2006</v>
      </c>
      <c r="D31" s="17">
        <v>2007</v>
      </c>
      <c r="E31" s="17">
        <v>2008</v>
      </c>
      <c r="F31" s="17">
        <v>2009</v>
      </c>
      <c r="G31" s="17">
        <v>2010</v>
      </c>
      <c r="H31" s="17">
        <v>2011</v>
      </c>
      <c r="I31" s="18" t="s">
        <v>63</v>
      </c>
      <c r="J31" s="18" t="s">
        <v>74</v>
      </c>
      <c r="K31" s="18" t="s">
        <v>64</v>
      </c>
      <c r="L31" s="18" t="s">
        <v>75</v>
      </c>
      <c r="M31" s="67" t="s">
        <v>76</v>
      </c>
      <c r="N31" s="19" t="s">
        <v>65</v>
      </c>
    </row>
    <row r="32" spans="1:14" x14ac:dyDescent="0.2">
      <c r="A32" s="12" t="s">
        <v>36</v>
      </c>
      <c r="B32" s="65">
        <v>3901.7</v>
      </c>
      <c r="C32" s="65">
        <v>2594.1</v>
      </c>
      <c r="D32" s="65">
        <v>3383</v>
      </c>
      <c r="E32" s="65">
        <v>3634.1</v>
      </c>
      <c r="F32" s="65">
        <v>2983.8</v>
      </c>
      <c r="G32" s="65">
        <v>2527.1999999999998</v>
      </c>
      <c r="H32" s="65">
        <v>2339.3000000000002</v>
      </c>
      <c r="I32" s="127">
        <v>0.63874636673827878</v>
      </c>
      <c r="J32" s="127">
        <v>0.67965367965367973</v>
      </c>
      <c r="K32" s="128">
        <v>-0.15302634224814007</v>
      </c>
      <c r="L32" s="128">
        <v>-7.4351060462171437E-2</v>
      </c>
      <c r="M32" s="128">
        <v>-1.9644578081030008E-2</v>
      </c>
      <c r="N32" s="129">
        <v>-7.0456467693569474E-2</v>
      </c>
    </row>
    <row r="33" spans="1:14" x14ac:dyDescent="0.2">
      <c r="A33" s="12" t="s">
        <v>37</v>
      </c>
      <c r="B33" s="65">
        <v>364.9</v>
      </c>
      <c r="C33" s="65">
        <v>394.9</v>
      </c>
      <c r="D33" s="65">
        <v>704.4</v>
      </c>
      <c r="E33" s="65">
        <v>706.2</v>
      </c>
      <c r="F33" s="65">
        <v>592.79999999999995</v>
      </c>
      <c r="G33" s="65">
        <v>505.4</v>
      </c>
      <c r="H33" s="65">
        <v>439.1</v>
      </c>
      <c r="I33" s="127">
        <v>0.12773916340199673</v>
      </c>
      <c r="J33" s="127">
        <v>0.12757488596414773</v>
      </c>
      <c r="K33" s="128">
        <v>-0.14743589743589741</v>
      </c>
      <c r="L33" s="128">
        <v>-0.13118322121092196</v>
      </c>
      <c r="M33" s="128">
        <v>2.2385414028868091E-2</v>
      </c>
      <c r="N33" s="129">
        <v>7.7007399287476019E-2</v>
      </c>
    </row>
    <row r="34" spans="1:14" x14ac:dyDescent="0.2">
      <c r="A34" s="12" t="s">
        <v>38</v>
      </c>
      <c r="B34" s="65">
        <v>97.7</v>
      </c>
      <c r="C34" s="65">
        <v>75.400000000000006</v>
      </c>
      <c r="D34" s="65">
        <v>155.6</v>
      </c>
      <c r="E34" s="65">
        <v>184.4</v>
      </c>
      <c r="F34" s="65">
        <v>121.1</v>
      </c>
      <c r="G34" s="65">
        <v>102.1</v>
      </c>
      <c r="H34" s="65">
        <v>92.6</v>
      </c>
      <c r="I34" s="127">
        <v>2.5805636294704917E-2</v>
      </c>
      <c r="J34" s="127">
        <v>2.6903745024550396E-2</v>
      </c>
      <c r="K34" s="128">
        <v>-0.15689512799339389</v>
      </c>
      <c r="L34" s="128">
        <v>-9.3046033300685602E-2</v>
      </c>
      <c r="M34" s="128">
        <v>4.5623342175066285E-2</v>
      </c>
      <c r="N34" s="129">
        <v>9.0071647901739851E-3</v>
      </c>
    </row>
    <row r="35" spans="1:14" x14ac:dyDescent="0.2">
      <c r="A35" s="12" t="s">
        <v>39</v>
      </c>
      <c r="B35" s="65">
        <v>408.7</v>
      </c>
      <c r="C35" s="65">
        <v>306.5</v>
      </c>
      <c r="D35" s="65">
        <v>310.5</v>
      </c>
      <c r="E35" s="65">
        <v>263</v>
      </c>
      <c r="F35" s="65">
        <v>170.6</v>
      </c>
      <c r="G35" s="65">
        <v>336.2</v>
      </c>
      <c r="H35" s="65">
        <v>268.2</v>
      </c>
      <c r="I35" s="127">
        <v>8.4974093264248707E-2</v>
      </c>
      <c r="J35" s="127">
        <v>7.792207792207792E-2</v>
      </c>
      <c r="K35" s="128">
        <v>0.97069167643610788</v>
      </c>
      <c r="L35" s="128">
        <v>-0.20226055919095778</v>
      </c>
      <c r="M35" s="128">
        <v>-2.4991843393148458E-2</v>
      </c>
      <c r="N35" s="129">
        <v>-3.5478345975042819E-2</v>
      </c>
    </row>
    <row r="36" spans="1:14" x14ac:dyDescent="0.2">
      <c r="A36" s="66" t="s">
        <v>48</v>
      </c>
      <c r="B36" s="64">
        <v>117.3</v>
      </c>
      <c r="C36" s="64">
        <v>155.19999999999999</v>
      </c>
      <c r="D36" s="64">
        <v>243.4</v>
      </c>
      <c r="E36" s="64">
        <v>195.8</v>
      </c>
      <c r="F36" s="64">
        <v>245.7</v>
      </c>
      <c r="G36" s="64">
        <v>485.6</v>
      </c>
      <c r="H36" s="64">
        <v>302.7</v>
      </c>
      <c r="I36" s="127">
        <v>0.1227347403007709</v>
      </c>
      <c r="J36" s="127">
        <v>8.794561143554433E-2</v>
      </c>
      <c r="K36" s="128">
        <v>0.97639397639397663</v>
      </c>
      <c r="L36" s="128">
        <v>-0.37664744645799014</v>
      </c>
      <c r="M36" s="128">
        <v>0.19007731958762886</v>
      </c>
      <c r="N36" s="130">
        <v>0.62796248934356358</v>
      </c>
    </row>
    <row r="37" spans="1:14" x14ac:dyDescent="0.2">
      <c r="A37" s="26" t="s">
        <v>43</v>
      </c>
      <c r="B37" s="27">
        <v>4890.2999999999993</v>
      </c>
      <c r="C37" s="27">
        <v>3526.1</v>
      </c>
      <c r="D37" s="27">
        <v>4796.8999999999996</v>
      </c>
      <c r="E37" s="27">
        <v>4983.5</v>
      </c>
      <c r="F37" s="27">
        <v>4114</v>
      </c>
      <c r="G37" s="27">
        <v>3956.4999999999995</v>
      </c>
      <c r="H37" s="27">
        <v>3441.8999999999996</v>
      </c>
      <c r="I37" s="131">
        <v>1</v>
      </c>
      <c r="J37" s="131">
        <v>1</v>
      </c>
      <c r="K37" s="131">
        <v>-3.8283908604764327E-2</v>
      </c>
      <c r="L37" s="131">
        <v>-0.13006445090357638</v>
      </c>
      <c r="M37" s="131">
        <v>-4.7758146394033226E-3</v>
      </c>
      <c r="N37" s="126">
        <v>-3.818988610105719E-2</v>
      </c>
    </row>
    <row r="39" spans="1:14" ht="13.15" customHeight="1" x14ac:dyDescent="0.2">
      <c r="A39" s="136" t="s">
        <v>61</v>
      </c>
      <c r="B39" s="136"/>
      <c r="C39" s="136"/>
      <c r="D39" s="136"/>
      <c r="E39" s="136"/>
      <c r="F39" s="136"/>
      <c r="G39" s="137"/>
      <c r="H39" s="137"/>
      <c r="I39" s="137"/>
      <c r="J39" s="137"/>
    </row>
    <row r="40" spans="1:14" ht="13.15" customHeight="1" x14ac:dyDescent="0.2">
      <c r="A40" s="136" t="s">
        <v>27</v>
      </c>
      <c r="B40" s="136"/>
      <c r="C40" s="136"/>
      <c r="D40" s="136"/>
      <c r="E40" s="136"/>
      <c r="F40" s="136"/>
      <c r="G40" s="137"/>
      <c r="H40" s="137"/>
      <c r="I40" s="137"/>
      <c r="J40" s="137"/>
    </row>
    <row r="41" spans="1:14" x14ac:dyDescent="0.2">
      <c r="A41" s="81"/>
      <c r="B41" s="306"/>
      <c r="C41" s="306"/>
      <c r="D41" s="306"/>
      <c r="E41" s="306"/>
      <c r="F41" s="83"/>
      <c r="G41" s="306"/>
      <c r="H41" s="306"/>
      <c r="I41" s="306"/>
      <c r="J41" s="306"/>
    </row>
    <row r="42" spans="1:14" x14ac:dyDescent="0.2">
      <c r="A42" s="45" t="s">
        <v>44</v>
      </c>
      <c r="B42" s="299" t="s">
        <v>50</v>
      </c>
      <c r="C42" s="300"/>
      <c r="D42" s="297"/>
      <c r="E42" s="301" t="s">
        <v>45</v>
      </c>
      <c r="F42" s="293"/>
      <c r="G42" s="294"/>
      <c r="H42" s="301" t="s">
        <v>46</v>
      </c>
      <c r="I42" s="293"/>
      <c r="J42" s="294"/>
    </row>
    <row r="43" spans="1:14" x14ac:dyDescent="0.2">
      <c r="A43" s="46"/>
      <c r="B43" s="84">
        <v>2009</v>
      </c>
      <c r="C43" s="33">
        <v>2010</v>
      </c>
      <c r="D43" s="34">
        <v>2011</v>
      </c>
      <c r="E43" s="84">
        <v>2009</v>
      </c>
      <c r="F43" s="33">
        <v>2010</v>
      </c>
      <c r="G43" s="34">
        <v>2011</v>
      </c>
      <c r="H43" s="84">
        <v>2009</v>
      </c>
      <c r="I43" s="33">
        <v>2010</v>
      </c>
      <c r="J43" s="34">
        <v>2011</v>
      </c>
    </row>
    <row r="44" spans="1:14" x14ac:dyDescent="0.2">
      <c r="A44" s="47" t="s">
        <v>36</v>
      </c>
      <c r="B44" s="37">
        <v>17.399999999999999</v>
      </c>
      <c r="C44" s="38">
        <v>16.5</v>
      </c>
      <c r="D44" s="39">
        <v>10.1</v>
      </c>
      <c r="E44" s="41">
        <v>0.83</v>
      </c>
      <c r="F44" s="42">
        <v>0.9</v>
      </c>
      <c r="G44" s="43">
        <v>0.92</v>
      </c>
      <c r="H44" s="37">
        <v>35.700000000000003</v>
      </c>
      <c r="I44" s="38">
        <v>36.700000000000003</v>
      </c>
      <c r="J44" s="39">
        <v>41.2</v>
      </c>
      <c r="K44" s="9"/>
      <c r="L44" s="9"/>
      <c r="M44" s="9"/>
      <c r="N44" s="9"/>
    </row>
    <row r="45" spans="1:14" x14ac:dyDescent="0.2">
      <c r="A45" s="46" t="s">
        <v>37</v>
      </c>
      <c r="B45" s="40">
        <v>4.5999999999999996</v>
      </c>
      <c r="C45" s="35">
        <v>26.3</v>
      </c>
      <c r="D45" s="132">
        <v>5.4</v>
      </c>
      <c r="E45" s="44">
        <v>1.3</v>
      </c>
      <c r="F45" s="36">
        <v>0.89</v>
      </c>
      <c r="G45" s="133">
        <v>0.91</v>
      </c>
      <c r="H45" s="40">
        <v>43.7</v>
      </c>
      <c r="I45" s="35">
        <v>35.1</v>
      </c>
      <c r="J45" s="132">
        <v>36.6</v>
      </c>
    </row>
    <row r="46" spans="1:14" x14ac:dyDescent="0.2">
      <c r="A46" s="46" t="s">
        <v>38</v>
      </c>
      <c r="B46" s="40">
        <v>10.8</v>
      </c>
      <c r="C46" s="35">
        <v>16.7</v>
      </c>
      <c r="D46" s="132">
        <v>9.8000000000000007</v>
      </c>
      <c r="E46" s="44">
        <v>1.21</v>
      </c>
      <c r="F46" s="36">
        <v>1.23</v>
      </c>
      <c r="G46" s="133">
        <v>1.05</v>
      </c>
      <c r="H46" s="40">
        <v>44.5</v>
      </c>
      <c r="I46" s="35">
        <v>45.7</v>
      </c>
      <c r="J46" s="132">
        <v>45.7</v>
      </c>
    </row>
    <row r="47" spans="1:14" x14ac:dyDescent="0.2">
      <c r="A47" s="46" t="s">
        <v>39</v>
      </c>
      <c r="B47" s="40">
        <v>3.5</v>
      </c>
      <c r="C47" s="35">
        <v>8.6</v>
      </c>
      <c r="D47" s="132">
        <v>7.8</v>
      </c>
      <c r="E47" s="44">
        <v>0.96</v>
      </c>
      <c r="F47" s="36">
        <v>1.04</v>
      </c>
      <c r="G47" s="133">
        <v>1.07</v>
      </c>
      <c r="H47" s="40">
        <v>51.2</v>
      </c>
      <c r="I47" s="35">
        <v>49.4</v>
      </c>
      <c r="J47" s="132">
        <v>51</v>
      </c>
    </row>
    <row r="48" spans="1:14" x14ac:dyDescent="0.2">
      <c r="A48" s="48" t="s">
        <v>77</v>
      </c>
      <c r="B48" s="49">
        <v>14.6</v>
      </c>
      <c r="C48" s="50">
        <v>17.7</v>
      </c>
      <c r="D48" s="134">
        <v>9.3000000000000007</v>
      </c>
      <c r="E48" s="51">
        <v>0.92</v>
      </c>
      <c r="F48" s="52">
        <v>0.91</v>
      </c>
      <c r="G48" s="135">
        <v>0.93</v>
      </c>
      <c r="H48" s="49">
        <v>37.5</v>
      </c>
      <c r="I48" s="50">
        <v>37</v>
      </c>
      <c r="J48" s="134">
        <v>40.9</v>
      </c>
    </row>
    <row r="49" spans="1:10" x14ac:dyDescent="0.2">
      <c r="A49" s="53" t="s">
        <v>47</v>
      </c>
      <c r="B49" s="54">
        <v>8</v>
      </c>
      <c r="C49" s="55">
        <v>8.8000000000000007</v>
      </c>
      <c r="D49" s="56">
        <v>6.7</v>
      </c>
      <c r="E49" s="57">
        <v>1.1299999999999999</v>
      </c>
      <c r="F49" s="58">
        <v>1.18</v>
      </c>
      <c r="G49" s="59">
        <v>1.2</v>
      </c>
      <c r="H49" s="60">
        <v>41.1</v>
      </c>
      <c r="I49" s="58">
        <v>41.3</v>
      </c>
      <c r="J49" s="61">
        <v>42.8</v>
      </c>
    </row>
  </sheetData>
  <mergeCells count="15">
    <mergeCell ref="B42:D42"/>
    <mergeCell ref="E42:G42"/>
    <mergeCell ref="H42:J42"/>
    <mergeCell ref="P1:P4"/>
    <mergeCell ref="A27:N27"/>
    <mergeCell ref="A28:N28"/>
    <mergeCell ref="A29:N29"/>
    <mergeCell ref="B41:E41"/>
    <mergeCell ref="G41:J41"/>
    <mergeCell ref="A1:N1"/>
    <mergeCell ref="A2:N2"/>
    <mergeCell ref="A3:N3"/>
    <mergeCell ref="A14:N14"/>
    <mergeCell ref="A15:N15"/>
    <mergeCell ref="A16:N16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zoomScale="85" zoomScaleNormal="85" workbookViewId="0">
      <selection activeCell="B42" sqref="B42"/>
    </sheetView>
  </sheetViews>
  <sheetFormatPr defaultColWidth="8.85546875" defaultRowHeight="12.75" x14ac:dyDescent="0.2"/>
  <cols>
    <col min="1" max="1" width="11.85546875" style="70" customWidth="1"/>
    <col min="2" max="11" width="11.5703125" style="70" customWidth="1"/>
    <col min="12" max="12" width="8.85546875" style="70"/>
    <col min="13" max="13" width="12.140625" style="70" customWidth="1"/>
    <col min="14" max="18" width="8.85546875" style="70"/>
    <col min="19" max="19" width="8.42578125" style="70" customWidth="1"/>
    <col min="20" max="22" width="8.85546875" style="70"/>
    <col min="23" max="23" width="9.42578125" style="70" customWidth="1"/>
    <col min="24" max="16384" width="8.85546875" style="70"/>
  </cols>
  <sheetData>
    <row r="1" spans="1:32" x14ac:dyDescent="0.2">
      <c r="A1" s="308" t="s">
        <v>212</v>
      </c>
      <c r="B1" s="308"/>
      <c r="C1" s="308"/>
      <c r="D1" s="308"/>
      <c r="E1" s="308"/>
      <c r="F1" s="308"/>
      <c r="G1" s="309"/>
      <c r="H1" s="309"/>
      <c r="I1" s="309"/>
      <c r="J1" s="309"/>
      <c r="K1" s="309"/>
    </row>
    <row r="2" spans="1:32" x14ac:dyDescent="0.2">
      <c r="A2" s="308" t="s">
        <v>17</v>
      </c>
      <c r="B2" s="308"/>
      <c r="C2" s="308"/>
      <c r="D2" s="308"/>
      <c r="E2" s="308"/>
      <c r="F2" s="308"/>
      <c r="G2" s="309"/>
      <c r="H2" s="309"/>
      <c r="I2" s="309"/>
      <c r="J2" s="309"/>
      <c r="K2" s="309"/>
    </row>
    <row r="3" spans="1:32" x14ac:dyDescent="0.2">
      <c r="A3" s="310" t="s">
        <v>18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AD3" s="138"/>
    </row>
    <row r="4" spans="1:32" x14ac:dyDescent="0.2">
      <c r="A4" s="139" t="s">
        <v>19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</row>
    <row r="5" spans="1:32" x14ac:dyDescent="0.2">
      <c r="A5" s="140" t="s">
        <v>20</v>
      </c>
      <c r="B5" s="141" t="s">
        <v>23</v>
      </c>
      <c r="C5" s="141" t="s">
        <v>24</v>
      </c>
      <c r="D5" s="141" t="s">
        <v>25</v>
      </c>
      <c r="E5" s="142" t="s">
        <v>26</v>
      </c>
      <c r="F5" s="143" t="s">
        <v>13</v>
      </c>
      <c r="G5" s="141" t="s">
        <v>23</v>
      </c>
      <c r="H5" s="141" t="s">
        <v>24</v>
      </c>
      <c r="I5" s="141" t="s">
        <v>25</v>
      </c>
      <c r="J5" s="142" t="s">
        <v>26</v>
      </c>
      <c r="K5" s="143" t="s">
        <v>13</v>
      </c>
      <c r="L5" s="144"/>
    </row>
    <row r="6" spans="1:32" x14ac:dyDescent="0.2">
      <c r="A6" s="140"/>
      <c r="B6" s="145" t="s">
        <v>15</v>
      </c>
      <c r="C6" s="145" t="s">
        <v>15</v>
      </c>
      <c r="D6" s="145" t="s">
        <v>15</v>
      </c>
      <c r="E6" s="145" t="s">
        <v>15</v>
      </c>
      <c r="F6" s="145" t="s">
        <v>15</v>
      </c>
      <c r="G6" s="145" t="s">
        <v>16</v>
      </c>
      <c r="H6" s="145" t="s">
        <v>16</v>
      </c>
      <c r="I6" s="145" t="s">
        <v>16</v>
      </c>
      <c r="J6" s="145" t="s">
        <v>16</v>
      </c>
      <c r="K6" s="145" t="s">
        <v>16</v>
      </c>
      <c r="L6" s="146"/>
    </row>
    <row r="7" spans="1:32" x14ac:dyDescent="0.2">
      <c r="A7" s="140" t="s">
        <v>3</v>
      </c>
      <c r="B7" s="147">
        <f t="shared" ref="B7:E13" si="0">+G7/G$14</f>
        <v>0.42210983397190294</v>
      </c>
      <c r="C7" s="148">
        <f t="shared" si="0"/>
        <v>0.60627652328810189</v>
      </c>
      <c r="D7" s="148">
        <f t="shared" si="0"/>
        <v>0.66238376162383761</v>
      </c>
      <c r="E7" s="148">
        <f t="shared" si="0"/>
        <v>0.99009247027741087</v>
      </c>
      <c r="F7" s="149">
        <f t="shared" ref="F7:F13" si="1">((K7/$K$14))</f>
        <v>0.48840971128987998</v>
      </c>
      <c r="G7" s="150">
        <v>41314</v>
      </c>
      <c r="H7" s="150">
        <v>11572</v>
      </c>
      <c r="I7" s="150">
        <v>13249</v>
      </c>
      <c r="J7" s="151">
        <v>1499</v>
      </c>
      <c r="K7" s="152">
        <f t="shared" ref="K7:K13" si="2">SUM(J7+I7+H7+G7)</f>
        <v>67634</v>
      </c>
      <c r="L7" s="3"/>
      <c r="X7" s="79"/>
      <c r="Y7" s="79"/>
      <c r="Z7" s="79"/>
      <c r="AB7" s="153"/>
      <c r="AC7" s="79"/>
      <c r="AD7" s="79"/>
      <c r="AE7" s="79"/>
      <c r="AF7" s="79"/>
    </row>
    <row r="8" spans="1:32" x14ac:dyDescent="0.2">
      <c r="A8" s="140" t="s">
        <v>30</v>
      </c>
      <c r="B8" s="147">
        <f t="shared" si="0"/>
        <v>0.19133588761174969</v>
      </c>
      <c r="C8" s="148">
        <f t="shared" si="0"/>
        <v>0.17828888772462934</v>
      </c>
      <c r="D8" s="148">
        <f t="shared" si="0"/>
        <v>9.4990500949905018E-3</v>
      </c>
      <c r="E8" s="148">
        <f t="shared" si="0"/>
        <v>0</v>
      </c>
      <c r="F8" s="149">
        <f t="shared" si="1"/>
        <v>0.16118083738933262</v>
      </c>
      <c r="G8" s="150">
        <v>18727</v>
      </c>
      <c r="H8" s="150">
        <v>3403</v>
      </c>
      <c r="I8" s="150">
        <v>190</v>
      </c>
      <c r="J8" s="151">
        <v>0</v>
      </c>
      <c r="K8" s="152">
        <f t="shared" si="2"/>
        <v>22320</v>
      </c>
      <c r="L8" s="3"/>
      <c r="X8" s="79"/>
      <c r="Y8" s="79"/>
      <c r="Z8" s="79"/>
      <c r="AB8" s="153"/>
      <c r="AC8" s="79"/>
      <c r="AD8" s="79"/>
      <c r="AE8" s="79"/>
      <c r="AF8" s="79"/>
    </row>
    <row r="9" spans="1:32" x14ac:dyDescent="0.2">
      <c r="A9" s="140" t="s">
        <v>31</v>
      </c>
      <c r="B9" s="147">
        <f t="shared" si="0"/>
        <v>7.0630906768837806E-2</v>
      </c>
      <c r="C9" s="148">
        <f t="shared" si="0"/>
        <v>0.11704301356944517</v>
      </c>
      <c r="D9" s="148">
        <f t="shared" si="0"/>
        <v>3.0046995300469954E-2</v>
      </c>
      <c r="E9" s="148">
        <f t="shared" si="0"/>
        <v>0</v>
      </c>
      <c r="F9" s="149">
        <f t="shared" si="1"/>
        <v>7.0393853175233612E-2</v>
      </c>
      <c r="G9" s="150">
        <v>6913</v>
      </c>
      <c r="H9" s="150">
        <v>2234</v>
      </c>
      <c r="I9" s="150">
        <v>601</v>
      </c>
      <c r="J9" s="151">
        <v>0</v>
      </c>
      <c r="K9" s="152">
        <f t="shared" si="2"/>
        <v>9748</v>
      </c>
      <c r="L9" s="3"/>
      <c r="X9" s="79"/>
      <c r="Y9" s="79"/>
      <c r="Z9" s="79"/>
      <c r="AB9" s="153"/>
      <c r="AC9" s="79"/>
      <c r="AD9" s="79"/>
      <c r="AE9" s="79"/>
      <c r="AF9" s="79"/>
    </row>
    <row r="10" spans="1:32" x14ac:dyDescent="0.2">
      <c r="A10" s="140" t="s">
        <v>4</v>
      </c>
      <c r="B10" s="147">
        <f t="shared" si="0"/>
        <v>6.181353767560664E-3</v>
      </c>
      <c r="C10" s="148">
        <f t="shared" si="0"/>
        <v>5.2810813642793525E-2</v>
      </c>
      <c r="D10" s="148">
        <f t="shared" si="0"/>
        <v>5.2494750524947507E-3</v>
      </c>
      <c r="E10" s="148">
        <f t="shared" si="0"/>
        <v>0</v>
      </c>
      <c r="F10" s="149">
        <f t="shared" si="1"/>
        <v>1.2406302806221927E-2</v>
      </c>
      <c r="G10" s="150">
        <v>605</v>
      </c>
      <c r="H10" s="150">
        <v>1008</v>
      </c>
      <c r="I10" s="150">
        <v>105</v>
      </c>
      <c r="J10" s="151">
        <v>0</v>
      </c>
      <c r="K10" s="152">
        <f t="shared" si="2"/>
        <v>1718</v>
      </c>
      <c r="L10" s="3"/>
      <c r="X10" s="79"/>
      <c r="Y10" s="79"/>
      <c r="Z10" s="79"/>
      <c r="AB10" s="153"/>
      <c r="AC10" s="79"/>
      <c r="AD10" s="79"/>
      <c r="AE10" s="79"/>
      <c r="AF10" s="79"/>
    </row>
    <row r="11" spans="1:32" x14ac:dyDescent="0.2">
      <c r="A11" s="140" t="s">
        <v>2</v>
      </c>
      <c r="B11" s="147">
        <f t="shared" si="0"/>
        <v>0.23391060025542784</v>
      </c>
      <c r="C11" s="148">
        <f t="shared" si="0"/>
        <v>3.2273275003929375E-2</v>
      </c>
      <c r="D11" s="148">
        <f t="shared" si="0"/>
        <v>0.2862713728627137</v>
      </c>
      <c r="E11" s="148">
        <f t="shared" si="0"/>
        <v>0</v>
      </c>
      <c r="F11" s="149">
        <f t="shared" si="1"/>
        <v>0.21112378861624229</v>
      </c>
      <c r="G11" s="150">
        <v>22894</v>
      </c>
      <c r="H11" s="150">
        <v>616</v>
      </c>
      <c r="I11" s="150">
        <v>5726</v>
      </c>
      <c r="J11" s="151">
        <v>0</v>
      </c>
      <c r="K11" s="152">
        <f t="shared" si="2"/>
        <v>29236</v>
      </c>
      <c r="L11" s="3"/>
      <c r="X11" s="79"/>
      <c r="Y11" s="79"/>
      <c r="Z11" s="79"/>
      <c r="AB11" s="153"/>
      <c r="AC11" s="79"/>
      <c r="AD11" s="79"/>
      <c r="AE11" s="79"/>
      <c r="AF11" s="79"/>
    </row>
    <row r="12" spans="1:32" x14ac:dyDescent="0.2">
      <c r="A12" s="140" t="s">
        <v>0</v>
      </c>
      <c r="B12" s="147">
        <f t="shared" si="0"/>
        <v>7.5831417624521072E-2</v>
      </c>
      <c r="C12" s="148">
        <f t="shared" si="0"/>
        <v>1.330748677110075E-2</v>
      </c>
      <c r="D12" s="148">
        <f t="shared" si="0"/>
        <v>6.5493450654934508E-3</v>
      </c>
      <c r="E12" s="148">
        <f t="shared" si="0"/>
        <v>9.9075297225891673E-3</v>
      </c>
      <c r="F12" s="149">
        <f t="shared" si="1"/>
        <v>5.6485506723089586E-2</v>
      </c>
      <c r="G12" s="150">
        <v>7422</v>
      </c>
      <c r="H12" s="150">
        <v>254</v>
      </c>
      <c r="I12" s="150">
        <v>131</v>
      </c>
      <c r="J12" s="151">
        <v>15</v>
      </c>
      <c r="K12" s="152">
        <f t="shared" si="2"/>
        <v>7822</v>
      </c>
      <c r="L12" s="3"/>
      <c r="X12" s="79"/>
      <c r="Y12" s="79"/>
      <c r="Z12" s="79"/>
      <c r="AB12" s="153"/>
      <c r="AC12" s="79"/>
      <c r="AD12" s="79"/>
      <c r="AE12" s="79"/>
      <c r="AF12" s="79"/>
    </row>
    <row r="13" spans="1:32" x14ac:dyDescent="0.2">
      <c r="A13" s="140" t="s">
        <v>32</v>
      </c>
      <c r="B13" s="147">
        <f t="shared" si="0"/>
        <v>0</v>
      </c>
      <c r="C13" s="148">
        <f t="shared" si="0"/>
        <v>0</v>
      </c>
      <c r="D13" s="148">
        <f t="shared" si="0"/>
        <v>0</v>
      </c>
      <c r="E13" s="148">
        <f t="shared" si="0"/>
        <v>0</v>
      </c>
      <c r="F13" s="149">
        <f t="shared" si="1"/>
        <v>0</v>
      </c>
      <c r="G13" s="150">
        <v>0</v>
      </c>
      <c r="H13" s="150">
        <v>0</v>
      </c>
      <c r="I13" s="150">
        <v>0</v>
      </c>
      <c r="J13" s="151">
        <v>0</v>
      </c>
      <c r="K13" s="152">
        <f t="shared" si="2"/>
        <v>0</v>
      </c>
      <c r="L13" s="3"/>
      <c r="X13" s="79"/>
      <c r="Y13" s="79"/>
      <c r="Z13" s="79"/>
      <c r="AB13" s="153"/>
      <c r="AC13" s="79"/>
      <c r="AD13" s="79"/>
      <c r="AE13" s="79"/>
      <c r="AF13" s="79"/>
    </row>
    <row r="14" spans="1:32" x14ac:dyDescent="0.2">
      <c r="A14" s="154" t="s">
        <v>13</v>
      </c>
      <c r="B14" s="155"/>
      <c r="C14" s="156"/>
      <c r="G14" s="157">
        <f>+SUM(G7:G13)</f>
        <v>97875</v>
      </c>
      <c r="H14" s="157">
        <f>+SUM(H7:H13)</f>
        <v>19087</v>
      </c>
      <c r="I14" s="157">
        <f>+SUM(I7:I13)</f>
        <v>20002</v>
      </c>
      <c r="J14" s="157">
        <f>+SUM(J7:J13)</f>
        <v>1514</v>
      </c>
      <c r="K14" s="152">
        <f>G14+H14+I14+J14</f>
        <v>138478</v>
      </c>
      <c r="L14" s="71"/>
    </row>
    <row r="15" spans="1:32" x14ac:dyDescent="0.2">
      <c r="A15" s="158"/>
      <c r="B15" s="159"/>
      <c r="C15" s="159"/>
      <c r="D15" s="160"/>
      <c r="H15" s="161"/>
      <c r="I15" s="162"/>
    </row>
    <row r="16" spans="1:32" x14ac:dyDescent="0.2">
      <c r="H16" s="161"/>
    </row>
    <row r="17" spans="1:11" x14ac:dyDescent="0.2">
      <c r="A17" s="310" t="s">
        <v>21</v>
      </c>
      <c r="B17" s="310"/>
      <c r="C17" s="310"/>
      <c r="D17" s="310"/>
      <c r="E17" s="310"/>
      <c r="F17" s="310"/>
      <c r="G17" s="310"/>
      <c r="H17" s="310"/>
      <c r="I17" s="310"/>
      <c r="J17" s="310"/>
      <c r="K17" s="310"/>
    </row>
    <row r="18" spans="1:11" x14ac:dyDescent="0.2">
      <c r="A18" s="139" t="s">
        <v>22</v>
      </c>
      <c r="B18" s="140"/>
      <c r="C18" s="140"/>
      <c r="D18" s="140"/>
      <c r="E18" s="140"/>
      <c r="F18" s="140"/>
      <c r="G18" s="140"/>
      <c r="H18" s="140"/>
      <c r="I18" s="140"/>
      <c r="J18" s="140"/>
      <c r="K18" s="140"/>
    </row>
    <row r="19" spans="1:11" x14ac:dyDescent="0.2">
      <c r="A19" s="140" t="s">
        <v>20</v>
      </c>
      <c r="B19" s="141" t="s">
        <v>23</v>
      </c>
      <c r="C19" s="141" t="s">
        <v>24</v>
      </c>
      <c r="D19" s="141" t="s">
        <v>25</v>
      </c>
      <c r="E19" s="142" t="s">
        <v>26</v>
      </c>
      <c r="F19" s="143" t="s">
        <v>13</v>
      </c>
      <c r="G19" s="141" t="s">
        <v>23</v>
      </c>
      <c r="H19" s="141" t="s">
        <v>24</v>
      </c>
      <c r="I19" s="141" t="s">
        <v>25</v>
      </c>
      <c r="J19" s="142" t="s">
        <v>26</v>
      </c>
      <c r="K19" s="143" t="s">
        <v>13</v>
      </c>
    </row>
    <row r="20" spans="1:11" x14ac:dyDescent="0.2">
      <c r="A20" s="140"/>
      <c r="B20" s="145" t="s">
        <v>15</v>
      </c>
      <c r="C20" s="145" t="s">
        <v>15</v>
      </c>
      <c r="D20" s="145" t="s">
        <v>15</v>
      </c>
      <c r="E20" s="145" t="s">
        <v>15</v>
      </c>
      <c r="F20" s="145" t="s">
        <v>15</v>
      </c>
      <c r="G20" s="145" t="s">
        <v>16</v>
      </c>
      <c r="H20" s="145" t="s">
        <v>16</v>
      </c>
      <c r="I20" s="145" t="s">
        <v>16</v>
      </c>
      <c r="J20" s="145" t="s">
        <v>16</v>
      </c>
      <c r="K20" s="145" t="s">
        <v>16</v>
      </c>
    </row>
    <row r="21" spans="1:11" x14ac:dyDescent="0.2">
      <c r="A21" s="140" t="s">
        <v>3</v>
      </c>
      <c r="B21" s="147">
        <f t="shared" ref="B21:E27" si="3">+G21/G$14</f>
        <v>0.28704980842911876</v>
      </c>
      <c r="C21" s="148">
        <f t="shared" si="3"/>
        <v>0.28673966574108034</v>
      </c>
      <c r="D21" s="148">
        <f t="shared" si="3"/>
        <v>0.88476152384761519</v>
      </c>
      <c r="E21" s="148">
        <f t="shared" si="3"/>
        <v>0.20145310435931307</v>
      </c>
      <c r="F21" s="149">
        <f>((K21/$K$28))</f>
        <v>0.41934329717510449</v>
      </c>
      <c r="G21" s="150">
        <v>28095</v>
      </c>
      <c r="H21" s="150">
        <v>5473</v>
      </c>
      <c r="I21" s="150">
        <v>17697</v>
      </c>
      <c r="J21" s="151">
        <v>305</v>
      </c>
      <c r="K21" s="152">
        <f t="shared" ref="K21:K27" si="4">SUM(J21+I21+H21+G21)</f>
        <v>51570</v>
      </c>
    </row>
    <row r="22" spans="1:11" x14ac:dyDescent="0.2">
      <c r="A22" s="140" t="s">
        <v>30</v>
      </c>
      <c r="B22" s="147">
        <f t="shared" si="3"/>
        <v>0.1445006385696041</v>
      </c>
      <c r="C22" s="148">
        <f t="shared" si="3"/>
        <v>1.2993136689893645E-2</v>
      </c>
      <c r="D22" s="148">
        <f t="shared" si="3"/>
        <v>2.5297470252974703E-2</v>
      </c>
      <c r="E22" s="148">
        <f t="shared" si="3"/>
        <v>0</v>
      </c>
      <c r="F22" s="149">
        <f t="shared" ref="F22:F27" si="5">((K22/$K$28))</f>
        <v>0.12113548764819723</v>
      </c>
      <c r="G22" s="150">
        <v>14143</v>
      </c>
      <c r="H22" s="150">
        <v>248</v>
      </c>
      <c r="I22" s="150">
        <v>506</v>
      </c>
      <c r="J22" s="151">
        <v>0</v>
      </c>
      <c r="K22" s="152">
        <f t="shared" si="4"/>
        <v>14897</v>
      </c>
    </row>
    <row r="23" spans="1:11" x14ac:dyDescent="0.2">
      <c r="A23" s="140" t="s">
        <v>31</v>
      </c>
      <c r="B23" s="147">
        <f t="shared" si="3"/>
        <v>6.6717752234993613E-2</v>
      </c>
      <c r="C23" s="148">
        <f t="shared" si="3"/>
        <v>1.2731178288887725E-2</v>
      </c>
      <c r="D23" s="148">
        <f t="shared" si="3"/>
        <v>4.5195480451954803E-2</v>
      </c>
      <c r="E23" s="148">
        <f t="shared" si="3"/>
        <v>0</v>
      </c>
      <c r="F23" s="149">
        <f t="shared" si="5"/>
        <v>6.2425799736538244E-2</v>
      </c>
      <c r="G23" s="150">
        <v>6530</v>
      </c>
      <c r="H23" s="150">
        <v>243</v>
      </c>
      <c r="I23" s="150">
        <v>904</v>
      </c>
      <c r="J23" s="151">
        <v>0</v>
      </c>
      <c r="K23" s="152">
        <f t="shared" si="4"/>
        <v>7677</v>
      </c>
    </row>
    <row r="24" spans="1:11" x14ac:dyDescent="0.2">
      <c r="A24" s="140" t="s">
        <v>4</v>
      </c>
      <c r="B24" s="147">
        <f t="shared" si="3"/>
        <v>1.103448275862069E-3</v>
      </c>
      <c r="C24" s="148">
        <f t="shared" si="3"/>
        <v>0</v>
      </c>
      <c r="D24" s="148">
        <f t="shared" si="3"/>
        <v>7.8992100789921013E-3</v>
      </c>
      <c r="E24" s="148">
        <f t="shared" si="3"/>
        <v>0</v>
      </c>
      <c r="F24" s="149">
        <f t="shared" si="5"/>
        <v>2.1629885020084893E-3</v>
      </c>
      <c r="G24" s="150">
        <v>108</v>
      </c>
      <c r="H24" s="150">
        <v>0</v>
      </c>
      <c r="I24" s="150">
        <v>158</v>
      </c>
      <c r="J24" s="151">
        <v>0</v>
      </c>
      <c r="K24" s="152">
        <f t="shared" si="4"/>
        <v>266</v>
      </c>
    </row>
    <row r="25" spans="1:11" x14ac:dyDescent="0.2">
      <c r="A25" s="140" t="s">
        <v>2</v>
      </c>
      <c r="B25" s="147">
        <f t="shared" si="3"/>
        <v>0.30625798212005106</v>
      </c>
      <c r="C25" s="148">
        <f t="shared" si="3"/>
        <v>1.0059202598627338E-2</v>
      </c>
      <c r="D25" s="148">
        <f t="shared" si="3"/>
        <v>0.16628337166283372</v>
      </c>
      <c r="E25" s="148">
        <f t="shared" si="3"/>
        <v>0</v>
      </c>
      <c r="F25" s="149">
        <f t="shared" si="5"/>
        <v>0.27234952593146744</v>
      </c>
      <c r="G25" s="150">
        <v>29975</v>
      </c>
      <c r="H25" s="150">
        <v>192</v>
      </c>
      <c r="I25" s="150">
        <v>3326</v>
      </c>
      <c r="J25" s="151">
        <v>0</v>
      </c>
      <c r="K25" s="152">
        <f t="shared" si="4"/>
        <v>33493</v>
      </c>
    </row>
    <row r="26" spans="1:11" x14ac:dyDescent="0.2">
      <c r="A26" s="140" t="s">
        <v>0</v>
      </c>
      <c r="B26" s="147">
        <f t="shared" si="3"/>
        <v>0.14429629629629628</v>
      </c>
      <c r="C26" s="148">
        <f t="shared" si="3"/>
        <v>3.7355267983444226E-2</v>
      </c>
      <c r="D26" s="148">
        <f t="shared" si="3"/>
        <v>1.1948805119488051E-2</v>
      </c>
      <c r="E26" s="148">
        <f t="shared" si="3"/>
        <v>0</v>
      </c>
      <c r="F26" s="149">
        <f t="shared" si="5"/>
        <v>0.12258290100668412</v>
      </c>
      <c r="G26" s="150">
        <v>14123</v>
      </c>
      <c r="H26" s="150">
        <v>713</v>
      </c>
      <c r="I26" s="150">
        <v>239</v>
      </c>
      <c r="J26" s="151">
        <v>0</v>
      </c>
      <c r="K26" s="152">
        <f t="shared" si="4"/>
        <v>15075</v>
      </c>
    </row>
    <row r="27" spans="1:11" x14ac:dyDescent="0.2">
      <c r="A27" s="140" t="s">
        <v>32</v>
      </c>
      <c r="B27" s="147">
        <f t="shared" si="3"/>
        <v>0</v>
      </c>
      <c r="C27" s="148">
        <f t="shared" si="3"/>
        <v>0</v>
      </c>
      <c r="D27" s="148">
        <f t="shared" si="3"/>
        <v>0</v>
      </c>
      <c r="E27" s="148">
        <f t="shared" si="3"/>
        <v>0</v>
      </c>
      <c r="F27" s="149">
        <f t="shared" si="5"/>
        <v>0</v>
      </c>
      <c r="G27" s="150">
        <v>0</v>
      </c>
      <c r="H27" s="150">
        <v>0</v>
      </c>
      <c r="I27" s="150">
        <v>0</v>
      </c>
      <c r="J27" s="151">
        <v>0</v>
      </c>
      <c r="K27" s="152">
        <f t="shared" si="4"/>
        <v>0</v>
      </c>
    </row>
    <row r="28" spans="1:11" x14ac:dyDescent="0.2">
      <c r="A28" s="154" t="s">
        <v>13</v>
      </c>
      <c r="B28" s="155"/>
      <c r="C28" s="155"/>
      <c r="G28" s="157">
        <f>+SUM(G21:G27)</f>
        <v>92974</v>
      </c>
      <c r="H28" s="157">
        <f>+SUM(H21:H27)</f>
        <v>6869</v>
      </c>
      <c r="I28" s="157">
        <f>+SUM(I21:I27)</f>
        <v>22830</v>
      </c>
      <c r="J28" s="157">
        <f>+SUM(J21:J27)</f>
        <v>305</v>
      </c>
      <c r="K28" s="152">
        <f>G28+H28+I28+J28</f>
        <v>122978</v>
      </c>
    </row>
    <row r="29" spans="1:11" x14ac:dyDescent="0.2">
      <c r="B29" s="159"/>
      <c r="C29" s="159"/>
      <c r="D29" s="160"/>
      <c r="E29" s="160"/>
      <c r="F29" s="160"/>
      <c r="G29" s="160"/>
      <c r="H29" s="160"/>
      <c r="I29" s="160"/>
      <c r="J29" s="160"/>
      <c r="K29" s="160"/>
    </row>
    <row r="30" spans="1:11" x14ac:dyDescent="0.2">
      <c r="A30" s="163" t="s">
        <v>49</v>
      </c>
      <c r="B30" s="159"/>
      <c r="C30" s="159"/>
      <c r="D30" s="80"/>
    </row>
    <row r="31" spans="1:11" x14ac:dyDescent="0.2">
      <c r="A31" s="164"/>
    </row>
    <row r="32" spans="1:11" x14ac:dyDescent="0.2">
      <c r="A32" s="165"/>
    </row>
    <row r="33" spans="1:1" x14ac:dyDescent="0.2">
      <c r="A33" s="165" t="s">
        <v>69</v>
      </c>
    </row>
    <row r="34" spans="1:1" x14ac:dyDescent="0.2">
      <c r="A34" s="165" t="s">
        <v>68</v>
      </c>
    </row>
  </sheetData>
  <mergeCells count="4">
    <mergeCell ref="A1:K1"/>
    <mergeCell ref="A2:K2"/>
    <mergeCell ref="A3:K3"/>
    <mergeCell ref="A17:K17"/>
  </mergeCells>
  <pageMargins left="0.75" right="0.75" top="1" bottom="1" header="0.5" footer="0.5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5"/>
  <sheetViews>
    <sheetView zoomScale="70" zoomScaleNormal="70" workbookViewId="0">
      <pane xSplit="1" topLeftCell="L1" activePane="topRight" state="frozen"/>
      <selection pane="topRight" activeCell="V33" sqref="V33"/>
    </sheetView>
  </sheetViews>
  <sheetFormatPr defaultColWidth="8.85546875" defaultRowHeight="12.75" x14ac:dyDescent="0.2"/>
  <cols>
    <col min="1" max="1" width="13.5703125" style="168" customWidth="1"/>
    <col min="2" max="2" width="14" style="168" bestFit="1" customWidth="1"/>
    <col min="3" max="5" width="11.28515625" style="168" bestFit="1" customWidth="1"/>
    <col min="6" max="6" width="11.42578125" style="168" bestFit="1" customWidth="1"/>
    <col min="7" max="7" width="10.28515625" style="168" bestFit="1" customWidth="1"/>
    <col min="8" max="8" width="12.28515625" style="168" bestFit="1" customWidth="1"/>
    <col min="9" max="11" width="10.42578125" style="168" customWidth="1"/>
    <col min="12" max="13" width="10.42578125" style="200" customWidth="1"/>
    <col min="14" max="14" width="10.42578125" style="168" customWidth="1"/>
    <col min="15" max="15" width="15.28515625" style="168" bestFit="1" customWidth="1"/>
    <col min="16" max="16" width="11.28515625" style="168" bestFit="1" customWidth="1"/>
    <col min="17" max="17" width="12.28515625" style="169" bestFit="1" customWidth="1"/>
    <col min="18" max="18" width="11.28515625" style="169" bestFit="1" customWidth="1"/>
    <col min="19" max="19" width="10.28515625" style="169" bestFit="1" customWidth="1"/>
    <col min="20" max="20" width="11.28515625" style="169" bestFit="1" customWidth="1"/>
    <col min="21" max="21" width="12.28515625" style="169" bestFit="1" customWidth="1"/>
    <col min="22" max="22" width="11.28515625" style="169" bestFit="1" customWidth="1"/>
    <col min="23" max="23" width="10.140625" style="169" bestFit="1" customWidth="1"/>
    <col min="24" max="24" width="8.85546875" style="168" bestFit="1" customWidth="1"/>
    <col min="25" max="25" width="7" style="168" bestFit="1" customWidth="1"/>
    <col min="26" max="26" width="8.5703125" style="168" bestFit="1" customWidth="1"/>
    <col min="27" max="27" width="7.85546875" style="168" bestFit="1" customWidth="1"/>
    <col min="28" max="29" width="8.85546875" style="168"/>
    <col min="30" max="30" width="11.5703125" style="168" bestFit="1" customWidth="1"/>
    <col min="31" max="31" width="9.28515625" style="168" bestFit="1" customWidth="1"/>
    <col min="32" max="32" width="11.5703125" style="168" bestFit="1" customWidth="1"/>
    <col min="33" max="33" width="9.28515625" style="168" bestFit="1" customWidth="1"/>
    <col min="34" max="34" width="11.5703125" style="168" bestFit="1" customWidth="1"/>
    <col min="35" max="35" width="9.28515625" style="168" bestFit="1" customWidth="1"/>
    <col min="36" max="37" width="8.85546875" style="168"/>
    <col min="38" max="43" width="9.28515625" style="168" bestFit="1" customWidth="1"/>
    <col min="44" max="16384" width="8.85546875" style="168"/>
  </cols>
  <sheetData>
    <row r="1" spans="1:27" ht="33.75" customHeight="1" x14ac:dyDescent="0.2">
      <c r="A1" s="311" t="s">
        <v>57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166"/>
      <c r="M1" s="166"/>
      <c r="N1" s="167"/>
      <c r="O1" s="167"/>
    </row>
    <row r="2" spans="1:27" x14ac:dyDescent="0.2">
      <c r="A2" s="312" t="s">
        <v>14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166"/>
      <c r="M2" s="166"/>
      <c r="N2" s="167"/>
      <c r="O2" s="167"/>
    </row>
    <row r="3" spans="1:27" ht="12.75" customHeight="1" x14ac:dyDescent="0.2">
      <c r="A3" s="170" t="s">
        <v>8</v>
      </c>
      <c r="B3" s="314" t="s">
        <v>11</v>
      </c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 t="s">
        <v>12</v>
      </c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</row>
    <row r="4" spans="1:27" ht="13.5" thickBot="1" x14ac:dyDescent="0.25">
      <c r="A4" s="171" t="s">
        <v>11</v>
      </c>
      <c r="B4" s="315" t="s">
        <v>16</v>
      </c>
      <c r="C4" s="315"/>
      <c r="D4" s="315"/>
      <c r="E4" s="315"/>
      <c r="F4" s="315"/>
      <c r="G4" s="315"/>
      <c r="H4" s="315"/>
      <c r="I4" s="315" t="s">
        <v>15</v>
      </c>
      <c r="J4" s="315"/>
      <c r="K4" s="315"/>
      <c r="L4" s="315"/>
      <c r="M4" s="315"/>
      <c r="N4" s="315"/>
      <c r="O4" s="315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</row>
    <row r="5" spans="1:27" x14ac:dyDescent="0.2">
      <c r="A5" s="171"/>
      <c r="B5" s="172" t="s">
        <v>3</v>
      </c>
      <c r="C5" s="173" t="s">
        <v>0</v>
      </c>
      <c r="D5" s="173" t="s">
        <v>1</v>
      </c>
      <c r="E5" s="173" t="s">
        <v>2</v>
      </c>
      <c r="F5" s="173" t="s">
        <v>4</v>
      </c>
      <c r="G5" s="173" t="s">
        <v>32</v>
      </c>
      <c r="H5" s="173" t="s">
        <v>13</v>
      </c>
      <c r="I5" s="173" t="s">
        <v>3</v>
      </c>
      <c r="J5" s="173" t="s">
        <v>0</v>
      </c>
      <c r="K5" s="173" t="s">
        <v>1</v>
      </c>
      <c r="L5" s="173" t="s">
        <v>2</v>
      </c>
      <c r="M5" s="173" t="s">
        <v>4</v>
      </c>
      <c r="N5" s="174" t="s">
        <v>32</v>
      </c>
      <c r="O5" s="288" t="s">
        <v>3</v>
      </c>
      <c r="P5" s="288" t="s">
        <v>0</v>
      </c>
      <c r="Q5" s="288" t="s">
        <v>1</v>
      </c>
      <c r="R5" s="288" t="s">
        <v>2</v>
      </c>
      <c r="S5" s="288" t="s">
        <v>4</v>
      </c>
      <c r="T5" s="288" t="s">
        <v>32</v>
      </c>
      <c r="U5" s="288" t="s">
        <v>13</v>
      </c>
      <c r="V5" s="288" t="s">
        <v>3</v>
      </c>
      <c r="W5" s="288" t="s">
        <v>0</v>
      </c>
      <c r="X5" s="288" t="s">
        <v>1</v>
      </c>
      <c r="Y5" s="288" t="s">
        <v>2</v>
      </c>
      <c r="Z5" s="288" t="s">
        <v>4</v>
      </c>
      <c r="AA5" s="288" t="s">
        <v>32</v>
      </c>
    </row>
    <row r="6" spans="1:27" x14ac:dyDescent="0.2">
      <c r="A6" s="171">
        <v>2003</v>
      </c>
      <c r="B6" s="175">
        <f t="shared" ref="B6:G16" si="0">+I6*$H6</f>
        <v>29331422.568</v>
      </c>
      <c r="C6" s="176">
        <f t="shared" si="0"/>
        <v>12725802.384</v>
      </c>
      <c r="D6" s="176">
        <f t="shared" si="0"/>
        <v>20252648.916000001</v>
      </c>
      <c r="E6" s="176">
        <f t="shared" si="0"/>
        <v>12648206.028000001</v>
      </c>
      <c r="F6" s="176">
        <f t="shared" si="0"/>
        <v>2405487.0359999998</v>
      </c>
      <c r="G6" s="176">
        <f t="shared" si="0"/>
        <v>155192.712</v>
      </c>
      <c r="H6" s="176">
        <v>77596356</v>
      </c>
      <c r="I6" s="177">
        <v>0.378</v>
      </c>
      <c r="J6" s="177">
        <v>0.16400000000000001</v>
      </c>
      <c r="K6" s="177">
        <v>0.26100000000000001</v>
      </c>
      <c r="L6" s="177">
        <v>0.16300000000000001</v>
      </c>
      <c r="M6" s="177">
        <v>3.1E-2</v>
      </c>
      <c r="N6" s="178">
        <v>2E-3</v>
      </c>
      <c r="O6" s="179">
        <f t="shared" ref="O6:T16" si="1">+V6*$U6</f>
        <v>19257056.02</v>
      </c>
      <c r="P6" s="179">
        <f t="shared" si="1"/>
        <v>7572266.0960000008</v>
      </c>
      <c r="Q6" s="179">
        <f t="shared" si="1"/>
        <v>16123704.532</v>
      </c>
      <c r="R6" s="179">
        <f t="shared" si="1"/>
        <v>21737625.948000003</v>
      </c>
      <c r="S6" s="179">
        <f t="shared" si="1"/>
        <v>587503.40399999998</v>
      </c>
      <c r="T6" s="179">
        <f t="shared" si="1"/>
        <v>65278.156000000003</v>
      </c>
      <c r="U6" s="179">
        <v>65278156</v>
      </c>
      <c r="V6" s="177">
        <v>0.29499999999999998</v>
      </c>
      <c r="W6" s="177">
        <v>0.11600000000000001</v>
      </c>
      <c r="X6" s="177">
        <v>0.247</v>
      </c>
      <c r="Y6" s="177">
        <v>0.33300000000000002</v>
      </c>
      <c r="Z6" s="177">
        <v>8.9999999999999993E-3</v>
      </c>
      <c r="AA6" s="177">
        <v>1E-3</v>
      </c>
    </row>
    <row r="7" spans="1:27" x14ac:dyDescent="0.2">
      <c r="A7" s="171">
        <v>2004</v>
      </c>
      <c r="B7" s="175">
        <f t="shared" si="0"/>
        <v>29836305.114999998</v>
      </c>
      <c r="C7" s="176">
        <f t="shared" si="0"/>
        <v>13297517.6</v>
      </c>
      <c r="D7" s="176">
        <f t="shared" si="0"/>
        <v>22190232.495000001</v>
      </c>
      <c r="E7" s="176">
        <f t="shared" si="0"/>
        <v>15292145.24</v>
      </c>
      <c r="F7" s="176">
        <f t="shared" si="0"/>
        <v>2493284.5499999998</v>
      </c>
      <c r="G7" s="176">
        <f t="shared" si="0"/>
        <v>0</v>
      </c>
      <c r="H7" s="176">
        <v>83109485</v>
      </c>
      <c r="I7" s="177">
        <v>0.35899999999999999</v>
      </c>
      <c r="J7" s="177">
        <v>0.16</v>
      </c>
      <c r="K7" s="177">
        <v>0.26700000000000002</v>
      </c>
      <c r="L7" s="177">
        <v>0.184</v>
      </c>
      <c r="M7" s="177">
        <v>0.03</v>
      </c>
      <c r="N7" s="178">
        <v>0</v>
      </c>
      <c r="O7" s="179">
        <f t="shared" si="1"/>
        <v>18688611.600000001</v>
      </c>
      <c r="P7" s="179">
        <f t="shared" si="1"/>
        <v>7683095.8799999999</v>
      </c>
      <c r="Q7" s="179">
        <f t="shared" si="1"/>
        <v>19103914.080000002</v>
      </c>
      <c r="R7" s="179">
        <f t="shared" si="1"/>
        <v>22980070.560000002</v>
      </c>
      <c r="S7" s="179">
        <f t="shared" si="1"/>
        <v>692170.8</v>
      </c>
      <c r="T7" s="179">
        <f t="shared" si="1"/>
        <v>69217.08</v>
      </c>
      <c r="U7" s="179">
        <v>69217080</v>
      </c>
      <c r="V7" s="177">
        <v>0.27</v>
      </c>
      <c r="W7" s="177">
        <v>0.111</v>
      </c>
      <c r="X7" s="177">
        <v>0.27600000000000002</v>
      </c>
      <c r="Y7" s="177">
        <v>0.33200000000000002</v>
      </c>
      <c r="Z7" s="177">
        <v>0.01</v>
      </c>
      <c r="AA7" s="177">
        <v>1E-3</v>
      </c>
    </row>
    <row r="8" spans="1:27" x14ac:dyDescent="0.2">
      <c r="A8" s="171">
        <v>2005</v>
      </c>
      <c r="B8" s="175">
        <f t="shared" si="0"/>
        <v>32131446.947999999</v>
      </c>
      <c r="C8" s="176">
        <f t="shared" si="0"/>
        <v>12713255.432</v>
      </c>
      <c r="D8" s="176">
        <f t="shared" si="0"/>
        <v>21682195.908</v>
      </c>
      <c r="E8" s="176">
        <f t="shared" si="0"/>
        <v>17328341.308000002</v>
      </c>
      <c r="F8" s="176">
        <f t="shared" si="0"/>
        <v>1915696.024</v>
      </c>
      <c r="G8" s="176">
        <f t="shared" si="0"/>
        <v>1306156.3799999999</v>
      </c>
      <c r="H8" s="176">
        <v>87077092</v>
      </c>
      <c r="I8" s="177">
        <v>0.36899999999999999</v>
      </c>
      <c r="J8" s="177">
        <v>0.14599999999999999</v>
      </c>
      <c r="K8" s="177">
        <v>0.249</v>
      </c>
      <c r="L8" s="177">
        <v>0.19900000000000001</v>
      </c>
      <c r="M8" s="177">
        <v>2.1999999999999999E-2</v>
      </c>
      <c r="N8" s="178">
        <v>1.4999999999999999E-2</v>
      </c>
      <c r="O8" s="179">
        <f t="shared" si="1"/>
        <v>20068750.075000003</v>
      </c>
      <c r="P8" s="179">
        <f t="shared" si="1"/>
        <v>7589636.392</v>
      </c>
      <c r="Q8" s="179">
        <f t="shared" si="1"/>
        <v>17660500.066</v>
      </c>
      <c r="R8" s="179">
        <f t="shared" si="1"/>
        <v>24374409.182</v>
      </c>
      <c r="S8" s="179">
        <f t="shared" si="1"/>
        <v>875727.27600000007</v>
      </c>
      <c r="T8" s="179">
        <f t="shared" si="1"/>
        <v>2481227.2820000001</v>
      </c>
      <c r="U8" s="179">
        <v>72977273</v>
      </c>
      <c r="V8" s="177">
        <v>0.27500000000000002</v>
      </c>
      <c r="W8" s="177">
        <v>0.104</v>
      </c>
      <c r="X8" s="177">
        <v>0.24199999999999999</v>
      </c>
      <c r="Y8" s="177">
        <v>0.33400000000000002</v>
      </c>
      <c r="Z8" s="177">
        <v>1.2E-2</v>
      </c>
      <c r="AA8" s="177">
        <v>3.4000000000000002E-2</v>
      </c>
    </row>
    <row r="9" spans="1:27" x14ac:dyDescent="0.2">
      <c r="A9" s="171">
        <v>2006</v>
      </c>
      <c r="B9" s="175">
        <f t="shared" si="0"/>
        <v>33018193.555999998</v>
      </c>
      <c r="C9" s="176">
        <f t="shared" si="0"/>
        <v>13060121.127999999</v>
      </c>
      <c r="D9" s="176">
        <f t="shared" si="0"/>
        <v>22257389.528000001</v>
      </c>
      <c r="E9" s="176">
        <f t="shared" si="0"/>
        <v>20142017.796</v>
      </c>
      <c r="F9" s="176">
        <f t="shared" si="0"/>
        <v>1839453.68</v>
      </c>
      <c r="G9" s="176">
        <f t="shared" si="0"/>
        <v>1747480.996</v>
      </c>
      <c r="H9" s="176">
        <v>91972684</v>
      </c>
      <c r="I9" s="177">
        <v>0.35899999999999999</v>
      </c>
      <c r="J9" s="177">
        <v>0.14199999999999999</v>
      </c>
      <c r="K9" s="177">
        <v>0.24199999999999999</v>
      </c>
      <c r="L9" s="177">
        <v>0.219</v>
      </c>
      <c r="M9" s="177">
        <v>0.02</v>
      </c>
      <c r="N9" s="178">
        <v>1.9E-2</v>
      </c>
      <c r="O9" s="179">
        <f t="shared" si="1"/>
        <v>20936000</v>
      </c>
      <c r="P9" s="179">
        <f t="shared" si="1"/>
        <v>8728000</v>
      </c>
      <c r="Q9" s="179">
        <f t="shared" si="1"/>
        <v>17910000</v>
      </c>
      <c r="R9" s="179">
        <f t="shared" si="1"/>
        <v>24039000</v>
      </c>
      <c r="S9" s="179">
        <f t="shared" si="1"/>
        <v>785000</v>
      </c>
      <c r="T9" s="179">
        <f t="shared" si="1"/>
        <v>3002000</v>
      </c>
      <c r="U9" s="179">
        <v>75399612</v>
      </c>
      <c r="V9" s="177">
        <v>0.27766721133790451</v>
      </c>
      <c r="W9" s="177">
        <v>0.11575656384014284</v>
      </c>
      <c r="X9" s="177">
        <v>0.23753437882412445</v>
      </c>
      <c r="Y9" s="177">
        <v>0.31882126926594795</v>
      </c>
      <c r="Z9" s="177">
        <v>1.0411194158399648E-2</v>
      </c>
      <c r="AA9" s="177">
        <v>3.9814528488555087E-2</v>
      </c>
    </row>
    <row r="10" spans="1:27" x14ac:dyDescent="0.2">
      <c r="A10" s="171">
        <v>2007</v>
      </c>
      <c r="B10" s="175">
        <f t="shared" si="0"/>
        <v>33043469.834000003</v>
      </c>
      <c r="C10" s="176">
        <f t="shared" si="0"/>
        <v>12179164.107999999</v>
      </c>
      <c r="D10" s="176">
        <f t="shared" si="0"/>
        <v>25755937.212000001</v>
      </c>
      <c r="E10" s="176">
        <f t="shared" si="0"/>
        <v>25556278.784000002</v>
      </c>
      <c r="F10" s="176">
        <f t="shared" si="0"/>
        <v>1697096.638</v>
      </c>
      <c r="G10" s="176">
        <f t="shared" si="0"/>
        <v>1597267.4240000001</v>
      </c>
      <c r="H10" s="176">
        <v>99829214</v>
      </c>
      <c r="I10" s="177">
        <v>0.33100000000000002</v>
      </c>
      <c r="J10" s="177">
        <v>0.122</v>
      </c>
      <c r="K10" s="177">
        <v>0.25800000000000001</v>
      </c>
      <c r="L10" s="177">
        <v>0.25600000000000001</v>
      </c>
      <c r="M10" s="177">
        <v>1.7000000000000001E-2</v>
      </c>
      <c r="N10" s="178">
        <v>1.6E-2</v>
      </c>
      <c r="O10" s="179">
        <f t="shared" si="1"/>
        <v>26166285.809999999</v>
      </c>
      <c r="P10" s="179">
        <f t="shared" si="1"/>
        <v>9386635.8619999997</v>
      </c>
      <c r="Q10" s="179">
        <f t="shared" si="1"/>
        <v>18773271.723999999</v>
      </c>
      <c r="R10" s="179">
        <f t="shared" si="1"/>
        <v>25584812.791999999</v>
      </c>
      <c r="S10" s="179">
        <f t="shared" si="1"/>
        <v>830675.74</v>
      </c>
      <c r="T10" s="179">
        <f t="shared" si="1"/>
        <v>2325892.0719999997</v>
      </c>
      <c r="U10" s="179">
        <v>83067574</v>
      </c>
      <c r="V10" s="177">
        <v>0.315</v>
      </c>
      <c r="W10" s="177">
        <v>0.113</v>
      </c>
      <c r="X10" s="177">
        <v>0.22600000000000001</v>
      </c>
      <c r="Y10" s="177">
        <v>0.308</v>
      </c>
      <c r="Z10" s="177">
        <v>0.01</v>
      </c>
      <c r="AA10" s="177">
        <v>2.7999999999999997E-2</v>
      </c>
    </row>
    <row r="11" spans="1:27" x14ac:dyDescent="0.2">
      <c r="A11" s="171">
        <v>2008</v>
      </c>
      <c r="B11" s="175">
        <f t="shared" si="0"/>
        <v>34130915.325000003</v>
      </c>
      <c r="C11" s="176">
        <f t="shared" si="0"/>
        <v>12497165.919</v>
      </c>
      <c r="D11" s="176">
        <f t="shared" si="0"/>
        <v>26989677.657000002</v>
      </c>
      <c r="E11" s="176">
        <f t="shared" si="0"/>
        <v>26779641.254999999</v>
      </c>
      <c r="F11" s="176">
        <f t="shared" si="0"/>
        <v>420072.804</v>
      </c>
      <c r="G11" s="176">
        <f t="shared" si="0"/>
        <v>4095709.8390000002</v>
      </c>
      <c r="H11" s="176">
        <v>105018201</v>
      </c>
      <c r="I11" s="177">
        <v>0.32500000000000001</v>
      </c>
      <c r="J11" s="177">
        <v>0.11899999999999999</v>
      </c>
      <c r="K11" s="177">
        <v>0.25700000000000001</v>
      </c>
      <c r="L11" s="177">
        <v>0.255</v>
      </c>
      <c r="M11" s="177">
        <v>4.0000000000000001E-3</v>
      </c>
      <c r="N11" s="178">
        <v>3.9E-2</v>
      </c>
      <c r="O11" s="179">
        <f t="shared" si="1"/>
        <v>26323859.328000002</v>
      </c>
      <c r="P11" s="179">
        <f t="shared" si="1"/>
        <v>10040189.935999999</v>
      </c>
      <c r="Q11" s="179">
        <f t="shared" si="1"/>
        <v>17549239.551999997</v>
      </c>
      <c r="R11" s="179">
        <f t="shared" si="1"/>
        <v>27083201.424000002</v>
      </c>
      <c r="S11" s="179">
        <f t="shared" si="1"/>
        <v>1096827.4719999998</v>
      </c>
      <c r="T11" s="179">
        <f t="shared" si="1"/>
        <v>2193654.9439999997</v>
      </c>
      <c r="U11" s="179">
        <v>84371344</v>
      </c>
      <c r="V11" s="177">
        <v>0.312</v>
      </c>
      <c r="W11" s="177">
        <v>0.11899999999999999</v>
      </c>
      <c r="X11" s="177">
        <v>0.20799999999999999</v>
      </c>
      <c r="Y11" s="177">
        <v>0.32100000000000001</v>
      </c>
      <c r="Z11" s="177">
        <v>1.2999999999999999E-2</v>
      </c>
      <c r="AA11" s="177">
        <v>2.5999999999999999E-2</v>
      </c>
    </row>
    <row r="12" spans="1:27" x14ac:dyDescent="0.2">
      <c r="A12" s="171">
        <v>2009</v>
      </c>
      <c r="B12" s="175">
        <f t="shared" si="0"/>
        <v>28405227.688900001</v>
      </c>
      <c r="C12" s="176">
        <f t="shared" si="0"/>
        <v>9555450.0498999991</v>
      </c>
      <c r="D12" s="176">
        <f t="shared" si="0"/>
        <v>20392032.173100002</v>
      </c>
      <c r="E12" s="176">
        <f t="shared" si="0"/>
        <v>19298581.868499998</v>
      </c>
      <c r="F12" s="176">
        <f t="shared" si="0"/>
        <v>832327.84380000003</v>
      </c>
      <c r="G12" s="176">
        <f t="shared" si="0"/>
        <v>3117149.3758</v>
      </c>
      <c r="H12" s="176">
        <v>81600769</v>
      </c>
      <c r="I12" s="177">
        <v>0.34810000000000002</v>
      </c>
      <c r="J12" s="177">
        <v>0.1171</v>
      </c>
      <c r="K12" s="177">
        <v>0.24990000000000001</v>
      </c>
      <c r="L12" s="177">
        <v>0.23649999999999999</v>
      </c>
      <c r="M12" s="177">
        <v>1.0200000000000001E-2</v>
      </c>
      <c r="N12" s="178">
        <v>3.8199999999999998E-2</v>
      </c>
      <c r="O12" s="179">
        <f t="shared" si="1"/>
        <v>23471343.280000001</v>
      </c>
      <c r="P12" s="179">
        <f t="shared" si="1"/>
        <v>9929597.4979999997</v>
      </c>
      <c r="Q12" s="179">
        <f t="shared" si="1"/>
        <v>14006600.308</v>
      </c>
      <c r="R12" s="179">
        <f t="shared" si="1"/>
        <v>25871821.57</v>
      </c>
      <c r="S12" s="179">
        <f t="shared" si="1"/>
        <v>716333.20400000003</v>
      </c>
      <c r="T12" s="179">
        <f t="shared" si="1"/>
        <v>2202343.574</v>
      </c>
      <c r="U12" s="179">
        <v>76205660</v>
      </c>
      <c r="V12" s="177">
        <v>0.308</v>
      </c>
      <c r="W12" s="177">
        <v>0.1303</v>
      </c>
      <c r="X12" s="177">
        <v>0.18379999999999999</v>
      </c>
      <c r="Y12" s="177">
        <v>0.33950000000000002</v>
      </c>
      <c r="Z12" s="177">
        <v>9.4000000000000004E-3</v>
      </c>
      <c r="AA12" s="177">
        <v>2.8899999999999999E-2</v>
      </c>
    </row>
    <row r="13" spans="1:27" x14ac:dyDescent="0.2">
      <c r="A13" s="171">
        <v>2010</v>
      </c>
      <c r="B13" s="175">
        <f t="shared" si="0"/>
        <v>35291513.140000001</v>
      </c>
      <c r="C13" s="176">
        <f t="shared" si="0"/>
        <v>9844474.7180000003</v>
      </c>
      <c r="D13" s="176">
        <f t="shared" si="0"/>
        <v>24518314.392000001</v>
      </c>
      <c r="E13" s="176">
        <f t="shared" si="0"/>
        <v>21917887.107999999</v>
      </c>
      <c r="F13" s="176">
        <f t="shared" si="0"/>
        <v>1300213.642</v>
      </c>
      <c r="G13" s="176">
        <f t="shared" si="0"/>
        <v>0</v>
      </c>
      <c r="H13" s="176">
        <v>92872403</v>
      </c>
      <c r="I13" s="177">
        <v>0.38</v>
      </c>
      <c r="J13" s="177">
        <v>0.106</v>
      </c>
      <c r="K13" s="177">
        <v>0.26400000000000001</v>
      </c>
      <c r="L13" s="177">
        <v>0.23599999999999999</v>
      </c>
      <c r="M13" s="177">
        <v>1.4E-2</v>
      </c>
      <c r="N13" s="178">
        <v>0</v>
      </c>
      <c r="O13" s="179">
        <f t="shared" si="1"/>
        <v>25247497.599999998</v>
      </c>
      <c r="P13" s="179">
        <f t="shared" si="1"/>
        <v>9894289.5999999996</v>
      </c>
      <c r="Q13" s="179">
        <f t="shared" si="1"/>
        <v>20300352.800000001</v>
      </c>
      <c r="R13" s="179">
        <f t="shared" si="1"/>
        <v>28915208.400000002</v>
      </c>
      <c r="S13" s="179">
        <f t="shared" si="1"/>
        <v>682364.8</v>
      </c>
      <c r="T13" s="179">
        <f t="shared" si="1"/>
        <v>170591.2</v>
      </c>
      <c r="U13" s="179">
        <v>85295600</v>
      </c>
      <c r="V13" s="177">
        <v>0.29599999999999999</v>
      </c>
      <c r="W13" s="177">
        <v>0.11600000000000001</v>
      </c>
      <c r="X13" s="177">
        <v>0.23799999999999999</v>
      </c>
      <c r="Y13" s="177">
        <v>0.33900000000000002</v>
      </c>
      <c r="Z13" s="177">
        <v>8.0000000000000002E-3</v>
      </c>
      <c r="AA13" s="177">
        <v>2E-3</v>
      </c>
    </row>
    <row r="14" spans="1:27" x14ac:dyDescent="0.2">
      <c r="A14" s="171">
        <v>2011</v>
      </c>
      <c r="B14" s="175">
        <f t="shared" si="0"/>
        <v>35597595</v>
      </c>
      <c r="C14" s="176">
        <f t="shared" si="0"/>
        <v>9316175</v>
      </c>
      <c r="D14" s="176">
        <f t="shared" si="0"/>
        <v>22456885</v>
      </c>
      <c r="E14" s="176">
        <f t="shared" si="0"/>
        <v>25693030</v>
      </c>
      <c r="F14" s="176">
        <f t="shared" si="0"/>
        <v>980650</v>
      </c>
      <c r="G14" s="176">
        <f t="shared" si="0"/>
        <v>4020665</v>
      </c>
      <c r="H14" s="176">
        <v>98065000</v>
      </c>
      <c r="I14" s="177">
        <v>0.36299999999999999</v>
      </c>
      <c r="J14" s="177">
        <v>9.5000000000000001E-2</v>
      </c>
      <c r="K14" s="177">
        <v>0.22899999999999998</v>
      </c>
      <c r="L14" s="177">
        <v>0.26200000000000001</v>
      </c>
      <c r="M14" s="177">
        <v>0.01</v>
      </c>
      <c r="N14" s="178">
        <v>4.1000000000000002E-2</v>
      </c>
      <c r="O14" s="179">
        <f t="shared" si="1"/>
        <v>26547926</v>
      </c>
      <c r="P14" s="179">
        <f t="shared" si="1"/>
        <v>11492223</v>
      </c>
      <c r="Q14" s="179">
        <f t="shared" si="1"/>
        <v>16659269</v>
      </c>
      <c r="R14" s="179">
        <f t="shared" si="1"/>
        <v>31002275.999999996</v>
      </c>
      <c r="S14" s="179">
        <f t="shared" si="1"/>
        <v>534522</v>
      </c>
      <c r="T14" s="179">
        <f t="shared" si="1"/>
        <v>2850784</v>
      </c>
      <c r="U14" s="179">
        <v>89087000</v>
      </c>
      <c r="V14" s="177">
        <v>0.29799999999999999</v>
      </c>
      <c r="W14" s="177">
        <v>0.129</v>
      </c>
      <c r="X14" s="177">
        <v>0.187</v>
      </c>
      <c r="Y14" s="177">
        <v>0.34799999999999998</v>
      </c>
      <c r="Z14" s="177">
        <v>6.0000000000000001E-3</v>
      </c>
      <c r="AA14" s="177">
        <v>3.2000000000000001E-2</v>
      </c>
    </row>
    <row r="15" spans="1:27" x14ac:dyDescent="0.2">
      <c r="A15" s="171">
        <v>2012</v>
      </c>
      <c r="B15" s="175">
        <f t="shared" si="0"/>
        <v>37383590</v>
      </c>
      <c r="C15" s="176">
        <f t="shared" si="0"/>
        <v>8517780</v>
      </c>
      <c r="D15" s="176">
        <f t="shared" si="0"/>
        <v>25458698</v>
      </c>
      <c r="E15" s="176">
        <f t="shared" si="0"/>
        <v>22808722</v>
      </c>
      <c r="F15" s="176">
        <f t="shared" si="0"/>
        <v>473210</v>
      </c>
      <c r="G15" s="176">
        <f t="shared" si="0"/>
        <v>0</v>
      </c>
      <c r="H15" s="176">
        <v>94642000</v>
      </c>
      <c r="I15" s="177">
        <v>0.39500000000000002</v>
      </c>
      <c r="J15" s="177">
        <v>0.09</v>
      </c>
      <c r="K15" s="177">
        <f>15.1%+11.8%</f>
        <v>0.26900000000000002</v>
      </c>
      <c r="L15" s="177">
        <v>0.24099999999999999</v>
      </c>
      <c r="M15" s="177">
        <v>5.0000000000000001E-3</v>
      </c>
      <c r="N15" s="178">
        <v>0</v>
      </c>
      <c r="O15" s="179">
        <f t="shared" si="1"/>
        <v>26310648</v>
      </c>
      <c r="P15" s="179">
        <f t="shared" si="1"/>
        <v>12439388.000000002</v>
      </c>
      <c r="Q15" s="179">
        <f t="shared" si="1"/>
        <v>20404176</v>
      </c>
      <c r="R15" s="179">
        <f t="shared" si="1"/>
        <v>30069312.000000004</v>
      </c>
      <c r="S15" s="179">
        <f t="shared" si="1"/>
        <v>178984</v>
      </c>
      <c r="T15" s="179">
        <f t="shared" si="1"/>
        <v>89492</v>
      </c>
      <c r="U15" s="179">
        <v>89492000</v>
      </c>
      <c r="V15" s="177">
        <v>0.29399999999999998</v>
      </c>
      <c r="W15" s="177">
        <v>0.13900000000000001</v>
      </c>
      <c r="X15" s="177">
        <v>0.22799999999999998</v>
      </c>
      <c r="Y15" s="177">
        <v>0.33600000000000002</v>
      </c>
      <c r="Z15" s="177">
        <v>2E-3</v>
      </c>
      <c r="AA15" s="177">
        <v>1E-3</v>
      </c>
    </row>
    <row r="16" spans="1:27" x14ac:dyDescent="0.2">
      <c r="A16" s="171">
        <v>2013</v>
      </c>
      <c r="B16" s="175">
        <f t="shared" si="0"/>
        <v>41303452.137999997</v>
      </c>
      <c r="C16" s="176">
        <f t="shared" si="0"/>
        <v>7438536.4040000001</v>
      </c>
      <c r="D16" s="176">
        <f t="shared" si="0"/>
        <v>25643375.498</v>
      </c>
      <c r="E16" s="176">
        <f t="shared" si="0"/>
        <v>22902862.086000003</v>
      </c>
      <c r="F16" s="176">
        <f t="shared" si="0"/>
        <v>587252.87400000007</v>
      </c>
      <c r="G16" s="176">
        <f t="shared" si="0"/>
        <v>0</v>
      </c>
      <c r="H16" s="181">
        <v>97875479</v>
      </c>
      <c r="I16" s="177">
        <v>0.42199999999999999</v>
      </c>
      <c r="J16" s="177">
        <v>7.5999999999999998E-2</v>
      </c>
      <c r="K16" s="177">
        <f>19.1%+7.1%</f>
        <v>0.26200000000000001</v>
      </c>
      <c r="L16" s="177">
        <v>0.23400000000000001</v>
      </c>
      <c r="M16" s="177">
        <v>6.0000000000000001E-3</v>
      </c>
      <c r="N16" s="178">
        <v>0</v>
      </c>
      <c r="O16" s="179">
        <f t="shared" si="1"/>
        <v>27985053.599999998</v>
      </c>
      <c r="P16" s="179">
        <f t="shared" si="1"/>
        <v>14131987.199999999</v>
      </c>
      <c r="Q16" s="179">
        <f t="shared" si="1"/>
        <v>20640139.199999999</v>
      </c>
      <c r="R16" s="179">
        <f t="shared" si="1"/>
        <v>30030472.800000001</v>
      </c>
      <c r="S16" s="179">
        <f t="shared" si="1"/>
        <v>92973.6</v>
      </c>
      <c r="T16" s="179">
        <f t="shared" si="1"/>
        <v>92973.6</v>
      </c>
      <c r="U16" s="179">
        <v>92973600</v>
      </c>
      <c r="V16" s="177">
        <v>0.30099999999999999</v>
      </c>
      <c r="W16" s="177">
        <v>0.152</v>
      </c>
      <c r="X16" s="177">
        <f>15.2%+7%</f>
        <v>0.222</v>
      </c>
      <c r="Y16" s="177">
        <v>0.32300000000000001</v>
      </c>
      <c r="Z16" s="177">
        <v>1E-3</v>
      </c>
      <c r="AA16" s="177">
        <v>1E-3</v>
      </c>
    </row>
    <row r="17" spans="1:27" x14ac:dyDescent="0.2">
      <c r="A17" s="171">
        <v>2014</v>
      </c>
      <c r="B17" s="175"/>
      <c r="C17" s="176"/>
      <c r="D17" s="176"/>
      <c r="E17" s="176"/>
      <c r="F17" s="176"/>
      <c r="G17" s="176"/>
      <c r="H17" s="176"/>
      <c r="I17" s="182"/>
      <c r="J17" s="182"/>
      <c r="K17" s="182"/>
      <c r="L17" s="182"/>
      <c r="M17" s="182"/>
      <c r="N17" s="183"/>
      <c r="O17" s="179"/>
      <c r="P17" s="179"/>
      <c r="Q17" s="179"/>
      <c r="R17" s="179"/>
      <c r="S17" s="179"/>
      <c r="T17" s="179"/>
      <c r="U17" s="179"/>
      <c r="V17" s="182"/>
      <c r="W17" s="182"/>
      <c r="X17" s="182"/>
      <c r="Y17" s="182"/>
      <c r="Z17" s="182"/>
      <c r="AA17" s="182"/>
    </row>
    <row r="18" spans="1:27" x14ac:dyDescent="0.2">
      <c r="A18" s="171">
        <v>2015</v>
      </c>
      <c r="B18" s="175"/>
      <c r="C18" s="176"/>
      <c r="D18" s="176"/>
      <c r="E18" s="176"/>
      <c r="F18" s="176"/>
      <c r="G18" s="176"/>
      <c r="H18" s="176"/>
      <c r="I18" s="182"/>
      <c r="J18" s="182"/>
      <c r="K18" s="182"/>
      <c r="L18" s="182"/>
      <c r="M18" s="182"/>
      <c r="N18" s="183"/>
      <c r="O18" s="179"/>
      <c r="P18" s="179"/>
      <c r="Q18" s="179"/>
      <c r="R18" s="179"/>
      <c r="S18" s="179"/>
      <c r="T18" s="179"/>
      <c r="U18" s="179"/>
      <c r="V18" s="182"/>
      <c r="W18" s="182"/>
      <c r="X18" s="182"/>
      <c r="Y18" s="182"/>
      <c r="Z18" s="182"/>
      <c r="AA18" s="182"/>
    </row>
    <row r="19" spans="1:27" s="190" customFormat="1" ht="13.5" thickBot="1" x14ac:dyDescent="0.25">
      <c r="A19" s="171"/>
      <c r="B19" s="184"/>
      <c r="C19" s="185"/>
      <c r="D19" s="186"/>
      <c r="E19" s="185"/>
      <c r="F19" s="186"/>
      <c r="G19" s="185"/>
      <c r="H19" s="186"/>
      <c r="I19" s="185"/>
      <c r="J19" s="186"/>
      <c r="K19" s="185"/>
      <c r="L19" s="186"/>
      <c r="M19" s="185"/>
      <c r="N19" s="187"/>
      <c r="O19" s="188"/>
      <c r="P19" s="189"/>
      <c r="Q19" s="188"/>
      <c r="R19" s="189"/>
      <c r="S19" s="188"/>
      <c r="T19" s="189"/>
      <c r="U19" s="188"/>
      <c r="V19" s="189"/>
      <c r="W19" s="188"/>
      <c r="X19" s="188"/>
      <c r="Y19" s="188"/>
      <c r="Z19" s="188"/>
      <c r="AA19" s="188"/>
    </row>
    <row r="20" spans="1:27" ht="12.75" customHeight="1" x14ac:dyDescent="0.2">
      <c r="A20" s="170" t="s">
        <v>5</v>
      </c>
      <c r="B20" s="314" t="s">
        <v>11</v>
      </c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 t="s">
        <v>12</v>
      </c>
      <c r="P20" s="314"/>
      <c r="Q20" s="314"/>
      <c r="R20" s="314"/>
      <c r="S20" s="314"/>
      <c r="T20" s="314"/>
      <c r="U20" s="314"/>
      <c r="V20" s="314"/>
      <c r="W20" s="314"/>
      <c r="X20" s="314"/>
      <c r="Y20" s="314"/>
      <c r="Z20" s="314"/>
      <c r="AA20" s="314"/>
    </row>
    <row r="21" spans="1:27" ht="13.5" thickBot="1" x14ac:dyDescent="0.25">
      <c r="A21" s="171" t="s">
        <v>11</v>
      </c>
      <c r="B21" s="315" t="s">
        <v>16</v>
      </c>
      <c r="C21" s="315"/>
      <c r="D21" s="315"/>
      <c r="E21" s="315"/>
      <c r="F21" s="315"/>
      <c r="G21" s="315"/>
      <c r="H21" s="315"/>
      <c r="I21" s="315" t="s">
        <v>15</v>
      </c>
      <c r="J21" s="315"/>
      <c r="K21" s="315"/>
      <c r="L21" s="315"/>
      <c r="M21" s="315"/>
      <c r="N21" s="315"/>
      <c r="O21" s="315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</row>
    <row r="22" spans="1:27" x14ac:dyDescent="0.2">
      <c r="A22" s="171"/>
      <c r="B22" s="172" t="s">
        <v>3</v>
      </c>
      <c r="C22" s="173" t="s">
        <v>0</v>
      </c>
      <c r="D22" s="173" t="s">
        <v>1</v>
      </c>
      <c r="E22" s="173" t="s">
        <v>2</v>
      </c>
      <c r="F22" s="173" t="s">
        <v>4</v>
      </c>
      <c r="G22" s="173" t="s">
        <v>32</v>
      </c>
      <c r="H22" s="173" t="s">
        <v>13</v>
      </c>
      <c r="I22" s="173" t="s">
        <v>3</v>
      </c>
      <c r="J22" s="173" t="s">
        <v>0</v>
      </c>
      <c r="K22" s="173" t="s">
        <v>1</v>
      </c>
      <c r="L22" s="173" t="s">
        <v>2</v>
      </c>
      <c r="M22" s="173" t="s">
        <v>4</v>
      </c>
      <c r="N22" s="174" t="s">
        <v>32</v>
      </c>
      <c r="O22" s="288" t="s">
        <v>3</v>
      </c>
      <c r="P22" s="288" t="s">
        <v>0</v>
      </c>
      <c r="Q22" s="288" t="s">
        <v>1</v>
      </c>
      <c r="R22" s="288" t="s">
        <v>2</v>
      </c>
      <c r="S22" s="288" t="s">
        <v>4</v>
      </c>
      <c r="T22" s="288" t="s">
        <v>32</v>
      </c>
      <c r="U22" s="288" t="s">
        <v>13</v>
      </c>
      <c r="V22" s="288" t="s">
        <v>3</v>
      </c>
      <c r="W22" s="288" t="s">
        <v>0</v>
      </c>
      <c r="X22" s="288" t="s">
        <v>1</v>
      </c>
      <c r="Y22" s="288" t="s">
        <v>2</v>
      </c>
      <c r="Z22" s="288" t="s">
        <v>4</v>
      </c>
      <c r="AA22" s="288" t="s">
        <v>32</v>
      </c>
    </row>
    <row r="23" spans="1:27" x14ac:dyDescent="0.2">
      <c r="A23" s="171">
        <v>2003</v>
      </c>
      <c r="B23" s="175">
        <v>10096738</v>
      </c>
      <c r="C23" s="176">
        <v>2507623</v>
      </c>
      <c r="D23" s="176">
        <v>278419</v>
      </c>
      <c r="E23" s="176">
        <v>1207318</v>
      </c>
      <c r="F23" s="176">
        <v>346894</v>
      </c>
      <c r="G23" s="176">
        <v>1540737</v>
      </c>
      <c r="H23" s="176">
        <v>15977729</v>
      </c>
      <c r="I23" s="177">
        <f t="shared" ref="I23:N27" si="2">+B23/$H23</f>
        <v>0.63192572611539477</v>
      </c>
      <c r="J23" s="177">
        <f t="shared" si="2"/>
        <v>0.15694489498476286</v>
      </c>
      <c r="K23" s="177">
        <f t="shared" si="2"/>
        <v>1.7425442627046685E-2</v>
      </c>
      <c r="L23" s="177">
        <f t="shared" si="2"/>
        <v>7.5562553351605846E-2</v>
      </c>
      <c r="M23" s="177">
        <f t="shared" si="2"/>
        <v>2.1711095487975795E-2</v>
      </c>
      <c r="N23" s="178">
        <f t="shared" si="2"/>
        <v>9.6430287433214065E-2</v>
      </c>
      <c r="O23" s="191">
        <v>11237827</v>
      </c>
      <c r="P23" s="191">
        <v>199773</v>
      </c>
      <c r="Q23" s="191">
        <v>405326</v>
      </c>
      <c r="R23" s="191">
        <v>1811983</v>
      </c>
      <c r="S23" s="191">
        <v>96430</v>
      </c>
      <c r="T23" s="191">
        <v>840964</v>
      </c>
      <c r="U23" s="191">
        <f>SUM(O23:T23)</f>
        <v>14592303</v>
      </c>
      <c r="V23" s="177">
        <f t="shared" ref="V23:AA27" si="3">+O23/$U23</f>
        <v>0.77012017911086417</v>
      </c>
      <c r="W23" s="177">
        <f t="shared" si="3"/>
        <v>1.3690299605209679E-2</v>
      </c>
      <c r="X23" s="177">
        <f t="shared" si="3"/>
        <v>2.7776698441637347E-2</v>
      </c>
      <c r="Y23" s="177">
        <f t="shared" si="3"/>
        <v>0.12417388811073893</v>
      </c>
      <c r="Z23" s="177">
        <f t="shared" si="3"/>
        <v>6.608278350579754E-3</v>
      </c>
      <c r="AA23" s="177">
        <f t="shared" si="3"/>
        <v>5.7630656380970161E-2</v>
      </c>
    </row>
    <row r="24" spans="1:27" x14ac:dyDescent="0.2">
      <c r="A24" s="171">
        <v>2004</v>
      </c>
      <c r="B24" s="175">
        <v>10232979</v>
      </c>
      <c r="C24" s="176">
        <v>2209052</v>
      </c>
      <c r="D24" s="176">
        <v>471381</v>
      </c>
      <c r="E24" s="176">
        <v>1473671</v>
      </c>
      <c r="F24" s="176">
        <v>303141</v>
      </c>
      <c r="G24" s="176">
        <v>1472753</v>
      </c>
      <c r="H24" s="176">
        <v>16162977</v>
      </c>
      <c r="I24" s="177">
        <f t="shared" si="2"/>
        <v>0.63311226638508489</v>
      </c>
      <c r="J24" s="177">
        <f t="shared" si="2"/>
        <v>0.13667358432793661</v>
      </c>
      <c r="K24" s="177">
        <f t="shared" si="2"/>
        <v>2.9164243690998261E-2</v>
      </c>
      <c r="L24" s="177">
        <f t="shared" si="2"/>
        <v>9.117571595876181E-2</v>
      </c>
      <c r="M24" s="177">
        <f t="shared" si="2"/>
        <v>1.8755270146087567E-2</v>
      </c>
      <c r="N24" s="178">
        <f t="shared" si="2"/>
        <v>9.1118919491130879E-2</v>
      </c>
      <c r="O24" s="191">
        <v>11689371</v>
      </c>
      <c r="P24" s="191">
        <v>368381</v>
      </c>
      <c r="Q24" s="191">
        <v>563544</v>
      </c>
      <c r="R24" s="191">
        <v>2169463</v>
      </c>
      <c r="S24" s="191">
        <v>126515</v>
      </c>
      <c r="T24" s="191">
        <v>714173</v>
      </c>
      <c r="U24" s="191">
        <f>SUM(O24:T24)</f>
        <v>15631447</v>
      </c>
      <c r="V24" s="177">
        <f t="shared" si="3"/>
        <v>0.74781119112005434</v>
      </c>
      <c r="W24" s="177">
        <f t="shared" si="3"/>
        <v>2.3566660207465118E-2</v>
      </c>
      <c r="X24" s="177">
        <f t="shared" si="3"/>
        <v>3.6051940680859554E-2</v>
      </c>
      <c r="Y24" s="177">
        <f t="shared" si="3"/>
        <v>0.13878836680954745</v>
      </c>
      <c r="Z24" s="177">
        <f t="shared" si="3"/>
        <v>8.0936205074296705E-3</v>
      </c>
      <c r="AA24" s="177">
        <f t="shared" si="3"/>
        <v>4.5688220674643877E-2</v>
      </c>
    </row>
    <row r="25" spans="1:27" x14ac:dyDescent="0.2">
      <c r="A25" s="171">
        <v>2005</v>
      </c>
      <c r="B25" s="175">
        <v>10828371</v>
      </c>
      <c r="C25" s="176">
        <v>1983246</v>
      </c>
      <c r="D25" s="176">
        <v>584172</v>
      </c>
      <c r="E25" s="176">
        <v>1830706</v>
      </c>
      <c r="F25" s="176">
        <v>307922</v>
      </c>
      <c r="G25" s="176">
        <v>1611040</v>
      </c>
      <c r="H25" s="176">
        <v>17145457</v>
      </c>
      <c r="I25" s="177">
        <f t="shared" si="2"/>
        <v>0.63155919378526915</v>
      </c>
      <c r="J25" s="177">
        <f t="shared" si="2"/>
        <v>0.11567180740647508</v>
      </c>
      <c r="K25" s="177">
        <f t="shared" si="2"/>
        <v>3.4071532768126273E-2</v>
      </c>
      <c r="L25" s="177">
        <f t="shared" si="2"/>
        <v>0.10677499001630578</v>
      </c>
      <c r="M25" s="177">
        <f t="shared" si="2"/>
        <v>1.7959392975060391E-2</v>
      </c>
      <c r="N25" s="178">
        <f t="shared" si="2"/>
        <v>9.3963083048763302E-2</v>
      </c>
      <c r="O25" s="191">
        <v>12762632</v>
      </c>
      <c r="P25" s="191">
        <v>348154</v>
      </c>
      <c r="Q25" s="191">
        <v>605329</v>
      </c>
      <c r="R25" s="191">
        <v>2663231</v>
      </c>
      <c r="S25" s="191">
        <v>147678</v>
      </c>
      <c r="T25" s="191">
        <v>918133</v>
      </c>
      <c r="U25" s="191">
        <f>SUM(O25:T25)</f>
        <v>17445157</v>
      </c>
      <c r="V25" s="177">
        <f t="shared" si="3"/>
        <v>0.7315859639440333</v>
      </c>
      <c r="W25" s="177">
        <f t="shared" si="3"/>
        <v>1.9957057422871002E-2</v>
      </c>
      <c r="X25" s="177">
        <f t="shared" si="3"/>
        <v>3.4698971181514729E-2</v>
      </c>
      <c r="Y25" s="177">
        <f t="shared" si="3"/>
        <v>0.15266305714531547</v>
      </c>
      <c r="Z25" s="177">
        <f t="shared" si="3"/>
        <v>8.465272052295086E-3</v>
      </c>
      <c r="AA25" s="177">
        <f t="shared" si="3"/>
        <v>5.2629678253970427E-2</v>
      </c>
    </row>
    <row r="26" spans="1:27" x14ac:dyDescent="0.2">
      <c r="A26" s="171">
        <v>2006</v>
      </c>
      <c r="B26" s="175">
        <v>11431801</v>
      </c>
      <c r="C26" s="176">
        <v>2758749</v>
      </c>
      <c r="D26" s="176">
        <v>747649</v>
      </c>
      <c r="E26" s="176">
        <v>3005752</v>
      </c>
      <c r="F26" s="176">
        <v>284381</v>
      </c>
      <c r="G26" s="176">
        <v>1820954</v>
      </c>
      <c r="H26" s="176">
        <v>20049286</v>
      </c>
      <c r="I26" s="177">
        <f t="shared" si="2"/>
        <v>0.57018494324436286</v>
      </c>
      <c r="J26" s="177">
        <f t="shared" si="2"/>
        <v>0.13759836634581402</v>
      </c>
      <c r="K26" s="177">
        <f t="shared" si="2"/>
        <v>3.7290554885595427E-2</v>
      </c>
      <c r="L26" s="177">
        <f t="shared" si="2"/>
        <v>0.14991815668647751</v>
      </c>
      <c r="M26" s="177">
        <f t="shared" si="2"/>
        <v>1.4184096131902154E-2</v>
      </c>
      <c r="N26" s="178">
        <f t="shared" si="2"/>
        <v>9.0823882705847972E-2</v>
      </c>
      <c r="O26" s="191">
        <v>13638711</v>
      </c>
      <c r="P26" s="191">
        <v>405873</v>
      </c>
      <c r="Q26" s="191">
        <v>805932</v>
      </c>
      <c r="R26" s="191">
        <v>3144940</v>
      </c>
      <c r="S26" s="191">
        <v>135315</v>
      </c>
      <c r="T26" s="191">
        <v>1292720</v>
      </c>
      <c r="U26" s="191">
        <f>SUM(O26:T26)</f>
        <v>19423491</v>
      </c>
      <c r="V26" s="177">
        <f t="shared" si="3"/>
        <v>0.7021760918261295</v>
      </c>
      <c r="W26" s="177">
        <f t="shared" si="3"/>
        <v>2.0895986205569327E-2</v>
      </c>
      <c r="X26" s="177">
        <f t="shared" si="3"/>
        <v>4.1492644138996435E-2</v>
      </c>
      <c r="Y26" s="177">
        <f t="shared" si="3"/>
        <v>0.16191425115083585</v>
      </c>
      <c r="Z26" s="177">
        <f t="shared" si="3"/>
        <v>6.9665643524122415E-3</v>
      </c>
      <c r="AA26" s="177">
        <f t="shared" si="3"/>
        <v>6.6554462326056635E-2</v>
      </c>
    </row>
    <row r="27" spans="1:27" x14ac:dyDescent="0.2">
      <c r="A27" s="171">
        <v>2007</v>
      </c>
      <c r="B27" s="175">
        <v>11976155</v>
      </c>
      <c r="C27" s="176">
        <v>425346</v>
      </c>
      <c r="D27" s="176">
        <v>946716</v>
      </c>
      <c r="E27" s="176">
        <v>5498839</v>
      </c>
      <c r="F27" s="176">
        <v>133998</v>
      </c>
      <c r="G27" s="176">
        <v>1818145</v>
      </c>
      <c r="H27" s="176">
        <v>20799199</v>
      </c>
      <c r="I27" s="177">
        <f t="shared" si="2"/>
        <v>0.57579885648480977</v>
      </c>
      <c r="J27" s="177">
        <f t="shared" si="2"/>
        <v>2.0450114449118931E-2</v>
      </c>
      <c r="K27" s="177">
        <f t="shared" si="2"/>
        <v>4.5516945147743432E-2</v>
      </c>
      <c r="L27" s="177">
        <f t="shared" si="2"/>
        <v>0.26437744068894192</v>
      </c>
      <c r="M27" s="177">
        <f t="shared" si="2"/>
        <v>6.4424596351042168E-3</v>
      </c>
      <c r="N27" s="178">
        <f t="shared" si="2"/>
        <v>8.7414183594281686E-2</v>
      </c>
      <c r="O27" s="191">
        <v>14956755</v>
      </c>
      <c r="P27" s="191">
        <v>115333</v>
      </c>
      <c r="Q27" s="191">
        <v>654742</v>
      </c>
      <c r="R27" s="191">
        <v>3773255</v>
      </c>
      <c r="S27" s="191">
        <v>147555</v>
      </c>
      <c r="T27" s="191">
        <v>1630395</v>
      </c>
      <c r="U27" s="191">
        <f>SUM(O27:T27)</f>
        <v>21278035</v>
      </c>
      <c r="V27" s="177">
        <f t="shared" si="3"/>
        <v>0.70291993598093061</v>
      </c>
      <c r="W27" s="177">
        <f t="shared" si="3"/>
        <v>5.4202843448654912E-3</v>
      </c>
      <c r="X27" s="177">
        <f t="shared" si="3"/>
        <v>3.0770792509740678E-2</v>
      </c>
      <c r="Y27" s="177">
        <f t="shared" si="3"/>
        <v>0.17733098944521897</v>
      </c>
      <c r="Z27" s="177">
        <f t="shared" si="3"/>
        <v>6.9346159079069093E-3</v>
      </c>
      <c r="AA27" s="177">
        <f t="shared" si="3"/>
        <v>7.6623381811337377E-2</v>
      </c>
    </row>
    <row r="28" spans="1:27" x14ac:dyDescent="0.2">
      <c r="A28" s="171">
        <v>2008</v>
      </c>
      <c r="B28" s="175">
        <f t="shared" ref="B28:G33" si="4">+I28*$H28</f>
        <v>11419590</v>
      </c>
      <c r="C28" s="176">
        <f t="shared" si="4"/>
        <v>250980</v>
      </c>
      <c r="D28" s="176">
        <f t="shared" si="4"/>
        <v>920260</v>
      </c>
      <c r="E28" s="176">
        <f t="shared" si="4"/>
        <v>6420905</v>
      </c>
      <c r="F28" s="176">
        <f t="shared" si="4"/>
        <v>146405</v>
      </c>
      <c r="G28" s="176">
        <f t="shared" si="4"/>
        <v>1735945</v>
      </c>
      <c r="H28" s="176">
        <v>20915000</v>
      </c>
      <c r="I28" s="177">
        <v>0.54600000000000004</v>
      </c>
      <c r="J28" s="177">
        <v>1.2E-2</v>
      </c>
      <c r="K28" s="177">
        <v>4.3999999999999997E-2</v>
      </c>
      <c r="L28" s="177">
        <v>0.307</v>
      </c>
      <c r="M28" s="177">
        <v>7.0000000000000001E-3</v>
      </c>
      <c r="N28" s="178">
        <v>8.3000000000000004E-2</v>
      </c>
      <c r="O28" s="179">
        <f t="shared" ref="O28:T35" si="5">+V28*$U28</f>
        <v>14164139</v>
      </c>
      <c r="P28" s="179">
        <f t="shared" si="5"/>
        <v>443289</v>
      </c>
      <c r="Q28" s="179">
        <f t="shared" si="5"/>
        <v>696597</v>
      </c>
      <c r="R28" s="179">
        <f t="shared" si="5"/>
        <v>4031819</v>
      </c>
      <c r="S28" s="179">
        <f t="shared" si="5"/>
        <v>211090</v>
      </c>
      <c r="T28" s="179">
        <f t="shared" si="5"/>
        <v>1540957</v>
      </c>
      <c r="U28" s="191">
        <v>21109000</v>
      </c>
      <c r="V28" s="177">
        <v>0.67100000000000004</v>
      </c>
      <c r="W28" s="177">
        <v>2.1000000000000001E-2</v>
      </c>
      <c r="X28" s="177">
        <v>3.3000000000000002E-2</v>
      </c>
      <c r="Y28" s="177">
        <v>0.191</v>
      </c>
      <c r="Z28" s="177">
        <v>0.01</v>
      </c>
      <c r="AA28" s="177">
        <v>7.2999999999999995E-2</v>
      </c>
    </row>
    <row r="29" spans="1:27" x14ac:dyDescent="0.2">
      <c r="A29" s="171">
        <v>2009</v>
      </c>
      <c r="B29" s="175">
        <f t="shared" si="4"/>
        <v>0</v>
      </c>
      <c r="C29" s="176">
        <f t="shared" si="4"/>
        <v>0</v>
      </c>
      <c r="D29" s="176">
        <f t="shared" si="4"/>
        <v>0</v>
      </c>
      <c r="E29" s="176">
        <f t="shared" si="4"/>
        <v>0</v>
      </c>
      <c r="F29" s="176">
        <f t="shared" si="4"/>
        <v>0</v>
      </c>
      <c r="G29" s="176">
        <f t="shared" si="4"/>
        <v>0</v>
      </c>
      <c r="H29" s="176"/>
      <c r="I29" s="177">
        <v>0.48780000000000001</v>
      </c>
      <c r="J29" s="177">
        <v>1.46E-2</v>
      </c>
      <c r="K29" s="177">
        <v>3.5499999999999997E-2</v>
      </c>
      <c r="L29" s="177">
        <v>0.3931</v>
      </c>
      <c r="M29" s="177">
        <v>5.7000000000000002E-3</v>
      </c>
      <c r="N29" s="178">
        <v>6.3299999999999995E-2</v>
      </c>
      <c r="O29" s="179">
        <f t="shared" si="5"/>
        <v>0</v>
      </c>
      <c r="P29" s="179">
        <f t="shared" si="5"/>
        <v>0</v>
      </c>
      <c r="Q29" s="179">
        <f t="shared" si="5"/>
        <v>0</v>
      </c>
      <c r="R29" s="179">
        <f t="shared" si="5"/>
        <v>0</v>
      </c>
      <c r="S29" s="179">
        <f t="shared" si="5"/>
        <v>0</v>
      </c>
      <c r="T29" s="179">
        <f t="shared" si="5"/>
        <v>0</v>
      </c>
      <c r="U29" s="191"/>
      <c r="V29" s="177">
        <v>0.63239999999999996</v>
      </c>
      <c r="W29" s="177">
        <v>3.44E-2</v>
      </c>
      <c r="X29" s="177">
        <v>1.72E-2</v>
      </c>
      <c r="Y29" s="177">
        <v>0.25530000000000003</v>
      </c>
      <c r="Z29" s="177">
        <v>5.8999999999999999E-3</v>
      </c>
      <c r="AA29" s="177">
        <v>5.4699999999999999E-2</v>
      </c>
    </row>
    <row r="30" spans="1:27" x14ac:dyDescent="0.2">
      <c r="A30" s="171">
        <v>2010</v>
      </c>
      <c r="B30" s="175">
        <f t="shared" si="4"/>
        <v>0</v>
      </c>
      <c r="C30" s="176">
        <f t="shared" si="4"/>
        <v>0</v>
      </c>
      <c r="D30" s="176">
        <f t="shared" si="4"/>
        <v>0</v>
      </c>
      <c r="E30" s="176">
        <f t="shared" si="4"/>
        <v>0</v>
      </c>
      <c r="F30" s="176">
        <f t="shared" si="4"/>
        <v>0</v>
      </c>
      <c r="G30" s="176">
        <f t="shared" si="4"/>
        <v>0</v>
      </c>
      <c r="H30" s="176"/>
      <c r="I30" s="177">
        <v>0.52500000000000002</v>
      </c>
      <c r="J30" s="177">
        <v>1.7000000000000001E-2</v>
      </c>
      <c r="K30" s="177">
        <v>3.7999999999999999E-2</v>
      </c>
      <c r="L30" s="177">
        <v>0.35499999999999998</v>
      </c>
      <c r="M30" s="177">
        <v>5.0000000000000001E-3</v>
      </c>
      <c r="N30" s="178">
        <v>6.0999999999999999E-2</v>
      </c>
      <c r="O30" s="179">
        <f t="shared" si="5"/>
        <v>0</v>
      </c>
      <c r="P30" s="179">
        <f t="shared" si="5"/>
        <v>0</v>
      </c>
      <c r="Q30" s="179">
        <f t="shared" si="5"/>
        <v>0</v>
      </c>
      <c r="R30" s="179">
        <f t="shared" si="5"/>
        <v>0</v>
      </c>
      <c r="S30" s="179">
        <f t="shared" si="5"/>
        <v>0</v>
      </c>
      <c r="T30" s="179">
        <f t="shared" si="5"/>
        <v>0</v>
      </c>
      <c r="U30" s="191"/>
      <c r="V30" s="177">
        <v>0.66400000000000003</v>
      </c>
      <c r="W30" s="177">
        <v>2.1999999999999999E-2</v>
      </c>
      <c r="X30" s="177">
        <v>2.5000000000000001E-2</v>
      </c>
      <c r="Y30" s="177">
        <v>0.23400000000000001</v>
      </c>
      <c r="Z30" s="177">
        <v>4.0000000000000001E-3</v>
      </c>
      <c r="AA30" s="177">
        <v>5.0999999999999997E-2</v>
      </c>
    </row>
    <row r="31" spans="1:27" x14ac:dyDescent="0.2">
      <c r="A31" s="171">
        <v>2011</v>
      </c>
      <c r="B31" s="175">
        <f t="shared" si="4"/>
        <v>0</v>
      </c>
      <c r="C31" s="176">
        <f t="shared" si="4"/>
        <v>0</v>
      </c>
      <c r="D31" s="176">
        <f t="shared" si="4"/>
        <v>0</v>
      </c>
      <c r="E31" s="176">
        <f t="shared" si="4"/>
        <v>0</v>
      </c>
      <c r="F31" s="176">
        <f t="shared" si="4"/>
        <v>0</v>
      </c>
      <c r="G31" s="176">
        <f t="shared" si="4"/>
        <v>0</v>
      </c>
      <c r="H31" s="176"/>
      <c r="I31" s="177">
        <v>0.50900000000000001</v>
      </c>
      <c r="J31" s="177">
        <v>1.2E-2</v>
      </c>
      <c r="K31" s="177">
        <v>3.5000000000000003E-2</v>
      </c>
      <c r="L31" s="177">
        <v>0.376</v>
      </c>
      <c r="M31" s="177">
        <v>6.0000000000000001E-3</v>
      </c>
      <c r="N31" s="178">
        <v>6.2E-2</v>
      </c>
      <c r="O31" s="179">
        <f t="shared" si="5"/>
        <v>16207751.999999998</v>
      </c>
      <c r="P31" s="179">
        <f t="shared" si="5"/>
        <v>465740</v>
      </c>
      <c r="Q31" s="179">
        <f t="shared" si="5"/>
        <v>628749</v>
      </c>
      <c r="R31" s="179">
        <f t="shared" si="5"/>
        <v>4517678</v>
      </c>
      <c r="S31" s="179">
        <f t="shared" si="5"/>
        <v>163009</v>
      </c>
      <c r="T31" s="179">
        <f t="shared" si="5"/>
        <v>1304072</v>
      </c>
      <c r="U31" s="179">
        <v>23287000</v>
      </c>
      <c r="V31" s="177">
        <v>0.69599999999999995</v>
      </c>
      <c r="W31" s="177">
        <v>0.02</v>
      </c>
      <c r="X31" s="177">
        <v>2.7E-2</v>
      </c>
      <c r="Y31" s="177">
        <v>0.19400000000000001</v>
      </c>
      <c r="Z31" s="177">
        <v>7.0000000000000001E-3</v>
      </c>
      <c r="AA31" s="177">
        <v>5.6000000000000001E-2</v>
      </c>
    </row>
    <row r="32" spans="1:27" x14ac:dyDescent="0.2">
      <c r="A32" s="171">
        <v>2012</v>
      </c>
      <c r="B32" s="175">
        <f t="shared" si="4"/>
        <v>0</v>
      </c>
      <c r="C32" s="176">
        <f t="shared" si="4"/>
        <v>0</v>
      </c>
      <c r="D32" s="176">
        <f t="shared" si="4"/>
        <v>0</v>
      </c>
      <c r="E32" s="176">
        <f t="shared" si="4"/>
        <v>0</v>
      </c>
      <c r="F32" s="176">
        <f t="shared" si="4"/>
        <v>0</v>
      </c>
      <c r="G32" s="176">
        <f t="shared" si="4"/>
        <v>0</v>
      </c>
      <c r="H32" s="176"/>
      <c r="I32" s="177">
        <v>0.57099999999999995</v>
      </c>
      <c r="J32" s="177">
        <v>6.0000000000000001E-3</v>
      </c>
      <c r="K32" s="177">
        <v>3.5000000000000003E-2</v>
      </c>
      <c r="L32" s="177">
        <v>0.313</v>
      </c>
      <c r="M32" s="177">
        <v>5.0000000000000001E-3</v>
      </c>
      <c r="N32" s="178">
        <v>7.0000000000000007E-2</v>
      </c>
      <c r="O32" s="179">
        <f t="shared" si="5"/>
        <v>15551424.000000002</v>
      </c>
      <c r="P32" s="179">
        <f t="shared" si="5"/>
        <v>386512</v>
      </c>
      <c r="Q32" s="179">
        <f t="shared" si="5"/>
        <v>1091328</v>
      </c>
      <c r="R32" s="179">
        <f t="shared" si="5"/>
        <v>4115216</v>
      </c>
      <c r="S32" s="179">
        <f t="shared" si="5"/>
        <v>181888</v>
      </c>
      <c r="T32" s="179">
        <f t="shared" si="5"/>
        <v>1409632</v>
      </c>
      <c r="U32" s="179">
        <v>22736000</v>
      </c>
      <c r="V32" s="177">
        <v>0.68400000000000005</v>
      </c>
      <c r="W32" s="177">
        <v>1.7000000000000001E-2</v>
      </c>
      <c r="X32" s="177">
        <f>2.3%+2.5%</f>
        <v>4.8000000000000001E-2</v>
      </c>
      <c r="Y32" s="177">
        <v>0.18099999999999999</v>
      </c>
      <c r="Z32" s="177">
        <v>8.0000000000000002E-3</v>
      </c>
      <c r="AA32" s="177">
        <v>6.2E-2</v>
      </c>
    </row>
    <row r="33" spans="1:27" x14ac:dyDescent="0.2">
      <c r="A33" s="171">
        <v>2013</v>
      </c>
      <c r="B33" s="175">
        <f t="shared" si="4"/>
        <v>12201220</v>
      </c>
      <c r="C33" s="176">
        <f t="shared" si="4"/>
        <v>140014</v>
      </c>
      <c r="D33" s="176">
        <f t="shared" si="4"/>
        <v>800080</v>
      </c>
      <c r="E33" s="176">
        <f t="shared" si="4"/>
        <v>5720571.9999999991</v>
      </c>
      <c r="F33" s="176">
        <f t="shared" si="4"/>
        <v>100010</v>
      </c>
      <c r="G33" s="176">
        <f t="shared" si="4"/>
        <v>1040104</v>
      </c>
      <c r="H33" s="181">
        <v>20002000</v>
      </c>
      <c r="I33" s="177">
        <v>0.61</v>
      </c>
      <c r="J33" s="177">
        <v>7.0000000000000001E-3</v>
      </c>
      <c r="K33" s="177">
        <v>0.04</v>
      </c>
      <c r="L33" s="177">
        <v>0.28599999999999998</v>
      </c>
      <c r="M33" s="177">
        <v>5.0000000000000001E-3</v>
      </c>
      <c r="N33" s="178">
        <v>5.1999999999999998E-2</v>
      </c>
      <c r="O33" s="179">
        <f t="shared" si="5"/>
        <v>16254960</v>
      </c>
      <c r="P33" s="179">
        <f t="shared" si="5"/>
        <v>228300</v>
      </c>
      <c r="Q33" s="179">
        <f t="shared" si="5"/>
        <v>1415460</v>
      </c>
      <c r="R33" s="179">
        <f t="shared" si="5"/>
        <v>3333180</v>
      </c>
      <c r="S33" s="179">
        <f t="shared" si="5"/>
        <v>159810</v>
      </c>
      <c r="T33" s="179">
        <f t="shared" si="5"/>
        <v>1438290</v>
      </c>
      <c r="U33" s="181">
        <v>22830000</v>
      </c>
      <c r="V33" s="177">
        <v>0.71199999999999997</v>
      </c>
      <c r="W33" s="177">
        <v>0.01</v>
      </c>
      <c r="X33" s="177">
        <v>6.2E-2</v>
      </c>
      <c r="Y33" s="177">
        <v>0.14599999999999999</v>
      </c>
      <c r="Z33" s="177">
        <v>7.0000000000000001E-3</v>
      </c>
      <c r="AA33" s="177">
        <v>6.3E-2</v>
      </c>
    </row>
    <row r="34" spans="1:27" x14ac:dyDescent="0.2">
      <c r="A34" s="171">
        <v>2014</v>
      </c>
      <c r="B34" s="175"/>
      <c r="C34" s="176"/>
      <c r="D34" s="176"/>
      <c r="E34" s="176"/>
      <c r="F34" s="176"/>
      <c r="G34" s="176"/>
      <c r="H34" s="176"/>
      <c r="I34" s="182"/>
      <c r="J34" s="182"/>
      <c r="K34" s="182"/>
      <c r="L34" s="182"/>
      <c r="M34" s="182"/>
      <c r="N34" s="183"/>
      <c r="O34" s="179">
        <f t="shared" si="5"/>
        <v>0</v>
      </c>
      <c r="P34" s="179">
        <f t="shared" si="5"/>
        <v>0</v>
      </c>
      <c r="Q34" s="179">
        <f t="shared" si="5"/>
        <v>0</v>
      </c>
      <c r="R34" s="179">
        <f t="shared" si="5"/>
        <v>0</v>
      </c>
      <c r="S34" s="179">
        <f t="shared" si="5"/>
        <v>0</v>
      </c>
      <c r="T34" s="179">
        <f t="shared" si="5"/>
        <v>0</v>
      </c>
      <c r="U34" s="191"/>
      <c r="V34" s="182"/>
      <c r="W34" s="182"/>
      <c r="X34" s="182"/>
      <c r="Y34" s="182"/>
      <c r="Z34" s="182"/>
      <c r="AA34" s="182"/>
    </row>
    <row r="35" spans="1:27" x14ac:dyDescent="0.2">
      <c r="A35" s="171">
        <v>2015</v>
      </c>
      <c r="B35" s="175"/>
      <c r="C35" s="176"/>
      <c r="D35" s="176"/>
      <c r="E35" s="176"/>
      <c r="F35" s="176"/>
      <c r="G35" s="176"/>
      <c r="H35" s="176"/>
      <c r="I35" s="182"/>
      <c r="J35" s="182"/>
      <c r="K35" s="182"/>
      <c r="L35" s="182"/>
      <c r="M35" s="182"/>
      <c r="N35" s="183"/>
      <c r="O35" s="179">
        <f t="shared" si="5"/>
        <v>0</v>
      </c>
      <c r="P35" s="179">
        <f t="shared" si="5"/>
        <v>0</v>
      </c>
      <c r="Q35" s="179">
        <f t="shared" si="5"/>
        <v>0</v>
      </c>
      <c r="R35" s="179">
        <f t="shared" si="5"/>
        <v>0</v>
      </c>
      <c r="S35" s="179">
        <f t="shared" si="5"/>
        <v>0</v>
      </c>
      <c r="T35" s="179">
        <f t="shared" si="5"/>
        <v>0</v>
      </c>
      <c r="U35" s="191"/>
      <c r="V35" s="182"/>
      <c r="W35" s="182"/>
      <c r="X35" s="182"/>
      <c r="Y35" s="182"/>
      <c r="Z35" s="182"/>
      <c r="AA35" s="182"/>
    </row>
    <row r="36" spans="1:27" x14ac:dyDescent="0.2">
      <c r="A36" s="171"/>
      <c r="B36" s="175"/>
      <c r="C36" s="176"/>
      <c r="D36" s="176"/>
      <c r="E36" s="176"/>
      <c r="F36" s="176"/>
      <c r="G36" s="176"/>
      <c r="H36" s="176"/>
      <c r="I36" s="182"/>
      <c r="J36" s="182"/>
      <c r="K36" s="182"/>
      <c r="L36" s="182"/>
      <c r="M36" s="182"/>
      <c r="N36" s="183"/>
      <c r="O36" s="191"/>
      <c r="P36" s="191"/>
      <c r="Q36" s="191"/>
      <c r="R36" s="191"/>
      <c r="S36" s="191"/>
      <c r="T36" s="191"/>
      <c r="U36" s="191"/>
      <c r="V36" s="182"/>
      <c r="W36" s="182"/>
      <c r="X36" s="182"/>
      <c r="Y36" s="182"/>
      <c r="Z36" s="182"/>
      <c r="AA36" s="182"/>
    </row>
    <row r="37" spans="1:27" ht="12.75" customHeight="1" x14ac:dyDescent="0.2">
      <c r="A37" s="170" t="s">
        <v>9</v>
      </c>
      <c r="B37" s="314" t="s">
        <v>11</v>
      </c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314" t="s">
        <v>12</v>
      </c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4"/>
    </row>
    <row r="38" spans="1:27" ht="13.5" thickBot="1" x14ac:dyDescent="0.25">
      <c r="A38" s="171"/>
      <c r="B38" s="315" t="s">
        <v>16</v>
      </c>
      <c r="C38" s="315"/>
      <c r="D38" s="315"/>
      <c r="E38" s="315"/>
      <c r="F38" s="315"/>
      <c r="G38" s="315"/>
      <c r="H38" s="315"/>
      <c r="I38" s="315" t="s">
        <v>15</v>
      </c>
      <c r="J38" s="315"/>
      <c r="K38" s="315"/>
      <c r="L38" s="315"/>
      <c r="M38" s="315"/>
      <c r="N38" s="315"/>
      <c r="O38" s="315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</row>
    <row r="39" spans="1:27" x14ac:dyDescent="0.2">
      <c r="A39" s="171"/>
      <c r="B39" s="172" t="s">
        <v>3</v>
      </c>
      <c r="C39" s="173" t="s">
        <v>0</v>
      </c>
      <c r="D39" s="173" t="s">
        <v>1</v>
      </c>
      <c r="E39" s="173" t="s">
        <v>2</v>
      </c>
      <c r="F39" s="173" t="s">
        <v>4</v>
      </c>
      <c r="G39" s="173" t="s">
        <v>32</v>
      </c>
      <c r="H39" s="173" t="s">
        <v>13</v>
      </c>
      <c r="I39" s="173" t="s">
        <v>3</v>
      </c>
      <c r="J39" s="173" t="s">
        <v>0</v>
      </c>
      <c r="K39" s="173" t="s">
        <v>1</v>
      </c>
      <c r="L39" s="173" t="s">
        <v>2</v>
      </c>
      <c r="M39" s="173" t="s">
        <v>4</v>
      </c>
      <c r="N39" s="174" t="s">
        <v>32</v>
      </c>
      <c r="O39" s="288" t="s">
        <v>3</v>
      </c>
      <c r="P39" s="288" t="s">
        <v>0</v>
      </c>
      <c r="Q39" s="288" t="s">
        <v>1</v>
      </c>
      <c r="R39" s="288" t="s">
        <v>2</v>
      </c>
      <c r="S39" s="288" t="s">
        <v>4</v>
      </c>
      <c r="T39" s="288" t="s">
        <v>32</v>
      </c>
      <c r="U39" s="288" t="s">
        <v>13</v>
      </c>
      <c r="V39" s="288" t="s">
        <v>3</v>
      </c>
      <c r="W39" s="288" t="s">
        <v>0</v>
      </c>
      <c r="X39" s="288" t="s">
        <v>1</v>
      </c>
      <c r="Y39" s="288" t="s">
        <v>2</v>
      </c>
      <c r="Z39" s="288" t="s">
        <v>4</v>
      </c>
      <c r="AA39" s="288" t="s">
        <v>32</v>
      </c>
    </row>
    <row r="40" spans="1:27" x14ac:dyDescent="0.2">
      <c r="A40" s="171">
        <v>2003</v>
      </c>
      <c r="B40" s="175">
        <f t="shared" ref="B40:G51" si="6">+I40*$H40</f>
        <v>5393910</v>
      </c>
      <c r="C40" s="176">
        <f t="shared" si="6"/>
        <v>1816896</v>
      </c>
      <c r="D40" s="176">
        <f t="shared" si="6"/>
        <v>9292666</v>
      </c>
      <c r="E40" s="176">
        <f t="shared" si="6"/>
        <v>1703340</v>
      </c>
      <c r="F40" s="176">
        <f t="shared" si="6"/>
        <v>719188</v>
      </c>
      <c r="G40" s="176">
        <f t="shared" si="6"/>
        <v>0</v>
      </c>
      <c r="H40" s="176">
        <v>18926000</v>
      </c>
      <c r="I40" s="177">
        <v>0.28499999999999998</v>
      </c>
      <c r="J40" s="177">
        <v>9.6000000000000002E-2</v>
      </c>
      <c r="K40" s="177">
        <v>0.49099999999999999</v>
      </c>
      <c r="L40" s="177">
        <v>0.09</v>
      </c>
      <c r="M40" s="177">
        <v>3.7999999999999999E-2</v>
      </c>
      <c r="N40" s="178">
        <v>0</v>
      </c>
      <c r="O40" s="179">
        <f t="shared" ref="O40:T53" si="7">+V40*$U40</f>
        <v>4044724</v>
      </c>
      <c r="P40" s="179">
        <f t="shared" si="7"/>
        <v>142972</v>
      </c>
      <c r="Q40" s="179">
        <f t="shared" si="7"/>
        <v>281332</v>
      </c>
      <c r="R40" s="179">
        <f t="shared" si="7"/>
        <v>142972</v>
      </c>
      <c r="S40" s="179">
        <f t="shared" si="7"/>
        <v>0</v>
      </c>
      <c r="T40" s="179">
        <f t="shared" si="7"/>
        <v>0</v>
      </c>
      <c r="U40" s="192">
        <v>4612000</v>
      </c>
      <c r="V40" s="177">
        <v>0.877</v>
      </c>
      <c r="W40" s="177">
        <v>3.1E-2</v>
      </c>
      <c r="X40" s="177">
        <v>6.0999999999999999E-2</v>
      </c>
      <c r="Y40" s="177">
        <v>3.1E-2</v>
      </c>
      <c r="Z40" s="177">
        <v>0</v>
      </c>
      <c r="AA40" s="177">
        <v>0</v>
      </c>
    </row>
    <row r="41" spans="1:27" x14ac:dyDescent="0.2">
      <c r="A41" s="171">
        <v>2004</v>
      </c>
      <c r="B41" s="175">
        <f t="shared" si="6"/>
        <v>6178237</v>
      </c>
      <c r="C41" s="176">
        <f t="shared" si="6"/>
        <v>1157128</v>
      </c>
      <c r="D41" s="176">
        <f t="shared" si="6"/>
        <v>9814925</v>
      </c>
      <c r="E41" s="176">
        <f t="shared" si="6"/>
        <v>2479560</v>
      </c>
      <c r="F41" s="176">
        <f t="shared" si="6"/>
        <v>1012487</v>
      </c>
      <c r="G41" s="176">
        <f t="shared" si="6"/>
        <v>0</v>
      </c>
      <c r="H41" s="176">
        <v>20663000</v>
      </c>
      <c r="I41" s="177">
        <v>0.29899999999999999</v>
      </c>
      <c r="J41" s="177">
        <v>5.6000000000000001E-2</v>
      </c>
      <c r="K41" s="177">
        <v>0.47499999999999998</v>
      </c>
      <c r="L41" s="177">
        <v>0.12</v>
      </c>
      <c r="M41" s="177">
        <v>4.9000000000000002E-2</v>
      </c>
      <c r="N41" s="178">
        <v>0</v>
      </c>
      <c r="O41" s="179">
        <f t="shared" si="7"/>
        <v>3876579</v>
      </c>
      <c r="P41" s="179">
        <f t="shared" si="7"/>
        <v>85860</v>
      </c>
      <c r="Q41" s="179">
        <f t="shared" si="7"/>
        <v>253287</v>
      </c>
      <c r="R41" s="179">
        <f t="shared" si="7"/>
        <v>77274</v>
      </c>
      <c r="S41" s="179">
        <f t="shared" si="7"/>
        <v>0</v>
      </c>
      <c r="T41" s="179">
        <f t="shared" si="7"/>
        <v>0</v>
      </c>
      <c r="U41" s="192">
        <v>4293000</v>
      </c>
      <c r="V41" s="177">
        <v>0.90300000000000002</v>
      </c>
      <c r="W41" s="177">
        <v>0.02</v>
      </c>
      <c r="X41" s="177">
        <v>5.8999999999999997E-2</v>
      </c>
      <c r="Y41" s="177">
        <v>1.7999999999999999E-2</v>
      </c>
      <c r="Z41" s="177">
        <v>0</v>
      </c>
      <c r="AA41" s="177">
        <v>0</v>
      </c>
    </row>
    <row r="42" spans="1:27" x14ac:dyDescent="0.2">
      <c r="A42" s="171">
        <v>2005</v>
      </c>
      <c r="B42" s="175">
        <f t="shared" si="6"/>
        <v>5547612</v>
      </c>
      <c r="C42" s="176">
        <f t="shared" si="6"/>
        <v>1293852</v>
      </c>
      <c r="D42" s="176">
        <f t="shared" si="6"/>
        <v>8915172</v>
      </c>
      <c r="E42" s="176">
        <f t="shared" si="6"/>
        <v>1293852</v>
      </c>
      <c r="F42" s="176">
        <f t="shared" si="6"/>
        <v>655788</v>
      </c>
      <c r="G42" s="176">
        <f t="shared" si="6"/>
        <v>0</v>
      </c>
      <c r="H42" s="176">
        <v>17724000</v>
      </c>
      <c r="I42" s="177">
        <v>0.313</v>
      </c>
      <c r="J42" s="177">
        <v>7.2999999999999995E-2</v>
      </c>
      <c r="K42" s="177">
        <v>0.503</v>
      </c>
      <c r="L42" s="177">
        <v>7.2999999999999995E-2</v>
      </c>
      <c r="M42" s="177">
        <v>3.6999999999999998E-2</v>
      </c>
      <c r="N42" s="178">
        <v>0</v>
      </c>
      <c r="O42" s="179">
        <f t="shared" si="7"/>
        <v>3648689.0000000005</v>
      </c>
      <c r="P42" s="179">
        <f t="shared" si="7"/>
        <v>278938</v>
      </c>
      <c r="Q42" s="179">
        <f t="shared" si="7"/>
        <v>539880</v>
      </c>
      <c r="R42" s="179">
        <f t="shared" si="7"/>
        <v>31493</v>
      </c>
      <c r="S42" s="179">
        <f t="shared" si="7"/>
        <v>0</v>
      </c>
      <c r="T42" s="179">
        <f t="shared" si="7"/>
        <v>0</v>
      </c>
      <c r="U42" s="192">
        <v>4499000</v>
      </c>
      <c r="V42" s="177">
        <v>0.81100000000000005</v>
      </c>
      <c r="W42" s="177">
        <v>6.2E-2</v>
      </c>
      <c r="X42" s="177">
        <v>0.12</v>
      </c>
      <c r="Y42" s="177">
        <v>7.0000000000000001E-3</v>
      </c>
      <c r="Z42" s="177">
        <v>0</v>
      </c>
      <c r="AA42" s="177">
        <v>0</v>
      </c>
    </row>
    <row r="43" spans="1:27" x14ac:dyDescent="0.2">
      <c r="A43" s="171">
        <v>2006</v>
      </c>
      <c r="B43" s="175">
        <f t="shared" si="6"/>
        <v>6864512.9539999999</v>
      </c>
      <c r="C43" s="176">
        <f t="shared" si="6"/>
        <v>898696.68200000003</v>
      </c>
      <c r="D43" s="176">
        <f t="shared" si="6"/>
        <v>9885663.5020000003</v>
      </c>
      <c r="E43" s="176">
        <f t="shared" si="6"/>
        <v>879575.47600000002</v>
      </c>
      <c r="F43" s="176">
        <f t="shared" si="6"/>
        <v>573636.17999999993</v>
      </c>
      <c r="G43" s="176">
        <f t="shared" si="6"/>
        <v>0</v>
      </c>
      <c r="H43" s="176">
        <v>19121206</v>
      </c>
      <c r="I43" s="177">
        <v>0.35899999999999999</v>
      </c>
      <c r="J43" s="177">
        <v>4.7E-2</v>
      </c>
      <c r="K43" s="177">
        <v>0.51700000000000002</v>
      </c>
      <c r="L43" s="177">
        <v>4.5999999999999999E-2</v>
      </c>
      <c r="M43" s="177">
        <v>0.03</v>
      </c>
      <c r="N43" s="178">
        <v>0</v>
      </c>
      <c r="O43" s="179">
        <f t="shared" si="7"/>
        <v>4219147.8</v>
      </c>
      <c r="P43" s="179">
        <f t="shared" si="7"/>
        <v>306390.495</v>
      </c>
      <c r="Q43" s="179">
        <f t="shared" si="7"/>
        <v>406846.39500000002</v>
      </c>
      <c r="R43" s="179">
        <f t="shared" si="7"/>
        <v>65296.334999999999</v>
      </c>
      <c r="S43" s="179">
        <f t="shared" si="7"/>
        <v>0</v>
      </c>
      <c r="T43" s="179">
        <f t="shared" si="7"/>
        <v>15068.385</v>
      </c>
      <c r="U43" s="193">
        <v>5022795</v>
      </c>
      <c r="V43" s="177">
        <v>0.84</v>
      </c>
      <c r="W43" s="177">
        <v>6.0999999999999999E-2</v>
      </c>
      <c r="X43" s="177">
        <v>8.1000000000000003E-2</v>
      </c>
      <c r="Y43" s="177">
        <v>1.2999999999999999E-2</v>
      </c>
      <c r="Z43" s="177">
        <v>0</v>
      </c>
      <c r="AA43" s="177">
        <v>3.0000000000000001E-3</v>
      </c>
    </row>
    <row r="44" spans="1:27" x14ac:dyDescent="0.2">
      <c r="A44" s="171">
        <v>2007</v>
      </c>
      <c r="B44" s="175">
        <f t="shared" si="6"/>
        <v>7534604</v>
      </c>
      <c r="C44" s="176">
        <f t="shared" si="6"/>
        <v>967008</v>
      </c>
      <c r="D44" s="176">
        <f t="shared" si="6"/>
        <v>9609642</v>
      </c>
      <c r="E44" s="176">
        <f t="shared" si="6"/>
        <v>1188614</v>
      </c>
      <c r="F44" s="176">
        <f t="shared" si="6"/>
        <v>825985.99999999988</v>
      </c>
      <c r="G44" s="176">
        <f t="shared" si="6"/>
        <v>0</v>
      </c>
      <c r="H44" s="176">
        <v>20146000</v>
      </c>
      <c r="I44" s="177">
        <v>0.374</v>
      </c>
      <c r="J44" s="177">
        <v>4.8000000000000001E-2</v>
      </c>
      <c r="K44" s="177">
        <v>0.47700000000000004</v>
      </c>
      <c r="L44" s="177">
        <v>5.9000000000000004E-2</v>
      </c>
      <c r="M44" s="177">
        <v>4.0999999999999995E-2</v>
      </c>
      <c r="N44" s="178">
        <v>0</v>
      </c>
      <c r="O44" s="179">
        <f t="shared" si="7"/>
        <v>4446429</v>
      </c>
      <c r="P44" s="179">
        <f t="shared" si="7"/>
        <v>173495.00000000003</v>
      </c>
      <c r="Q44" s="179">
        <f t="shared" si="7"/>
        <v>292463</v>
      </c>
      <c r="R44" s="179">
        <f t="shared" si="7"/>
        <v>34699</v>
      </c>
      <c r="S44" s="179">
        <f t="shared" si="7"/>
        <v>0</v>
      </c>
      <c r="T44" s="179">
        <f t="shared" si="7"/>
        <v>9914</v>
      </c>
      <c r="U44" s="192">
        <v>4957000</v>
      </c>
      <c r="V44" s="177">
        <v>0.89700000000000002</v>
      </c>
      <c r="W44" s="177">
        <v>3.5000000000000003E-2</v>
      </c>
      <c r="X44" s="177">
        <v>5.9000000000000004E-2</v>
      </c>
      <c r="Y44" s="177">
        <v>6.9999999999999993E-3</v>
      </c>
      <c r="Z44" s="177">
        <v>0</v>
      </c>
      <c r="AA44" s="177">
        <v>2E-3</v>
      </c>
    </row>
    <row r="45" spans="1:27" x14ac:dyDescent="0.2">
      <c r="A45" s="171">
        <v>2008</v>
      </c>
      <c r="B45" s="175">
        <f t="shared" si="6"/>
        <v>8474400</v>
      </c>
      <c r="C45" s="176">
        <f t="shared" si="6"/>
        <v>974556</v>
      </c>
      <c r="D45" s="176">
        <f t="shared" si="6"/>
        <v>9682002</v>
      </c>
      <c r="E45" s="176">
        <f t="shared" si="6"/>
        <v>1398276</v>
      </c>
      <c r="F45" s="176">
        <f t="shared" si="6"/>
        <v>593208</v>
      </c>
      <c r="G45" s="176">
        <f t="shared" si="6"/>
        <v>0</v>
      </c>
      <c r="H45" s="176">
        <v>21186000</v>
      </c>
      <c r="I45" s="177">
        <v>0.4</v>
      </c>
      <c r="J45" s="177">
        <v>4.5999999999999999E-2</v>
      </c>
      <c r="K45" s="177">
        <v>0.45700000000000002</v>
      </c>
      <c r="L45" s="177">
        <v>6.6000000000000003E-2</v>
      </c>
      <c r="M45" s="177">
        <v>2.8000000000000001E-2</v>
      </c>
      <c r="N45" s="178">
        <v>0</v>
      </c>
      <c r="O45" s="179">
        <f t="shared" si="7"/>
        <v>5005737</v>
      </c>
      <c r="P45" s="179">
        <f t="shared" si="7"/>
        <v>292050</v>
      </c>
      <c r="Q45" s="179">
        <f t="shared" si="7"/>
        <v>426393</v>
      </c>
      <c r="R45" s="179">
        <f t="shared" si="7"/>
        <v>93456</v>
      </c>
      <c r="S45" s="179">
        <f t="shared" si="7"/>
        <v>0</v>
      </c>
      <c r="T45" s="179">
        <f t="shared" si="7"/>
        <v>29205</v>
      </c>
      <c r="U45" s="194">
        <v>5841000</v>
      </c>
      <c r="V45" s="177">
        <v>0.85699999999999998</v>
      </c>
      <c r="W45" s="177">
        <v>0.05</v>
      </c>
      <c r="X45" s="177">
        <v>7.2999999999999995E-2</v>
      </c>
      <c r="Y45" s="177">
        <v>1.6E-2</v>
      </c>
      <c r="Z45" s="177">
        <v>0</v>
      </c>
      <c r="AA45" s="177">
        <v>5.0000000000000001E-3</v>
      </c>
    </row>
    <row r="46" spans="1:27" x14ac:dyDescent="0.2">
      <c r="A46" s="171">
        <v>2009</v>
      </c>
      <c r="B46" s="175">
        <f t="shared" si="6"/>
        <v>0</v>
      </c>
      <c r="C46" s="176">
        <f t="shared" si="6"/>
        <v>0</v>
      </c>
      <c r="D46" s="176">
        <f t="shared" si="6"/>
        <v>0</v>
      </c>
      <c r="E46" s="176">
        <f t="shared" si="6"/>
        <v>0</v>
      </c>
      <c r="F46" s="176">
        <f t="shared" si="6"/>
        <v>0</v>
      </c>
      <c r="G46" s="176">
        <f t="shared" si="6"/>
        <v>0</v>
      </c>
      <c r="H46" s="176"/>
      <c r="I46" s="177">
        <v>0.52690000000000003</v>
      </c>
      <c r="J46" s="177">
        <v>3.1300000000000001E-2</v>
      </c>
      <c r="K46" s="177">
        <v>0.37190000000000001</v>
      </c>
      <c r="L46" s="177">
        <v>0.06</v>
      </c>
      <c r="M46" s="177">
        <v>9.9000000000000008E-3</v>
      </c>
      <c r="N46" s="178">
        <v>0</v>
      </c>
      <c r="O46" s="179">
        <f t="shared" si="7"/>
        <v>0</v>
      </c>
      <c r="P46" s="179">
        <f t="shared" si="7"/>
        <v>0</v>
      </c>
      <c r="Q46" s="179">
        <f t="shared" si="7"/>
        <v>0</v>
      </c>
      <c r="R46" s="179">
        <f t="shared" si="7"/>
        <v>0</v>
      </c>
      <c r="S46" s="179">
        <f t="shared" si="7"/>
        <v>0</v>
      </c>
      <c r="T46" s="179">
        <f t="shared" si="7"/>
        <v>0</v>
      </c>
      <c r="U46" s="191"/>
      <c r="V46" s="177">
        <v>0.77280000000000004</v>
      </c>
      <c r="W46" s="177">
        <v>9.8199999999999996E-2</v>
      </c>
      <c r="X46" s="177">
        <v>9.1600000000000001E-2</v>
      </c>
      <c r="Y46" s="177">
        <v>3.7499999999999999E-2</v>
      </c>
      <c r="Z46" s="177">
        <v>0</v>
      </c>
      <c r="AA46" s="177">
        <v>0</v>
      </c>
    </row>
    <row r="47" spans="1:27" x14ac:dyDescent="0.2">
      <c r="A47" s="171">
        <v>2010</v>
      </c>
      <c r="B47" s="175">
        <f t="shared" si="6"/>
        <v>0</v>
      </c>
      <c r="C47" s="176">
        <f t="shared" si="6"/>
        <v>0</v>
      </c>
      <c r="D47" s="176">
        <f t="shared" si="6"/>
        <v>0</v>
      </c>
      <c r="E47" s="176">
        <f t="shared" si="6"/>
        <v>0</v>
      </c>
      <c r="F47" s="176">
        <f t="shared" si="6"/>
        <v>0</v>
      </c>
      <c r="G47" s="176">
        <f t="shared" si="6"/>
        <v>0</v>
      </c>
      <c r="H47" s="176"/>
      <c r="I47" s="177">
        <v>0.51100000000000001</v>
      </c>
      <c r="J47" s="177">
        <v>3.2000000000000001E-2</v>
      </c>
      <c r="K47" s="177">
        <v>0.39500000000000002</v>
      </c>
      <c r="L47" s="177">
        <v>2.4E-2</v>
      </c>
      <c r="M47" s="177">
        <v>3.6999999999999998E-2</v>
      </c>
      <c r="N47" s="178">
        <v>2E-3</v>
      </c>
      <c r="O47" s="179">
        <f t="shared" si="7"/>
        <v>0</v>
      </c>
      <c r="P47" s="179">
        <f t="shared" si="7"/>
        <v>0</v>
      </c>
      <c r="Q47" s="179">
        <f t="shared" si="7"/>
        <v>0</v>
      </c>
      <c r="R47" s="179">
        <f t="shared" si="7"/>
        <v>0</v>
      </c>
      <c r="S47" s="179">
        <f t="shared" si="7"/>
        <v>0</v>
      </c>
      <c r="T47" s="179">
        <f t="shared" si="7"/>
        <v>0</v>
      </c>
      <c r="U47" s="191"/>
      <c r="V47" s="177">
        <v>0.78200000000000003</v>
      </c>
      <c r="W47" s="177">
        <v>0.08</v>
      </c>
      <c r="X47" s="177">
        <v>9.0999999999999998E-2</v>
      </c>
      <c r="Y47" s="177">
        <v>4.2000000000000003E-2</v>
      </c>
      <c r="Z47" s="177">
        <v>0</v>
      </c>
      <c r="AA47" s="177">
        <v>5.0000000000000001E-3</v>
      </c>
    </row>
    <row r="48" spans="1:27" x14ac:dyDescent="0.2">
      <c r="A48" s="171">
        <v>2011</v>
      </c>
      <c r="B48" s="175">
        <f t="shared" si="6"/>
        <v>11293491.000000002</v>
      </c>
      <c r="C48" s="176">
        <f t="shared" si="6"/>
        <v>764978</v>
      </c>
      <c r="D48" s="176">
        <f t="shared" si="6"/>
        <v>6985456.9999999991</v>
      </c>
      <c r="E48" s="176">
        <f t="shared" si="6"/>
        <v>603930</v>
      </c>
      <c r="F48" s="176">
        <f t="shared" si="6"/>
        <v>483144</v>
      </c>
      <c r="G48" s="176">
        <f t="shared" si="6"/>
        <v>0</v>
      </c>
      <c r="H48" s="179">
        <v>20131000</v>
      </c>
      <c r="I48" s="177">
        <v>0.56100000000000005</v>
      </c>
      <c r="J48" s="177">
        <v>3.7999999999999999E-2</v>
      </c>
      <c r="K48" s="177">
        <v>0.34699999999999998</v>
      </c>
      <c r="L48" s="177">
        <v>0.03</v>
      </c>
      <c r="M48" s="177">
        <v>2.4E-2</v>
      </c>
      <c r="N48" s="178">
        <v>0</v>
      </c>
      <c r="O48" s="179">
        <f t="shared" si="7"/>
        <v>5267506</v>
      </c>
      <c r="P48" s="179">
        <f t="shared" si="7"/>
        <v>812015</v>
      </c>
      <c r="Q48" s="179">
        <f t="shared" si="7"/>
        <v>529575</v>
      </c>
      <c r="R48" s="179">
        <f t="shared" si="7"/>
        <v>451904</v>
      </c>
      <c r="S48" s="179">
        <f t="shared" si="7"/>
        <v>0</v>
      </c>
      <c r="T48" s="179">
        <f t="shared" si="7"/>
        <v>0</v>
      </c>
      <c r="U48" s="179">
        <v>7061000</v>
      </c>
      <c r="V48" s="177">
        <v>0.746</v>
      </c>
      <c r="W48" s="177">
        <v>0.115</v>
      </c>
      <c r="X48" s="177">
        <v>7.4999999999999997E-2</v>
      </c>
      <c r="Y48" s="177">
        <v>6.4000000000000001E-2</v>
      </c>
      <c r="Z48" s="177">
        <v>0</v>
      </c>
      <c r="AA48" s="177">
        <v>0</v>
      </c>
    </row>
    <row r="49" spans="1:27" x14ac:dyDescent="0.2">
      <c r="A49" s="171">
        <v>2012</v>
      </c>
      <c r="B49" s="175">
        <f t="shared" si="6"/>
        <v>11358945</v>
      </c>
      <c r="C49" s="176">
        <f t="shared" si="6"/>
        <v>485425</v>
      </c>
      <c r="D49" s="176">
        <f t="shared" si="6"/>
        <v>6174606</v>
      </c>
      <c r="E49" s="176">
        <f t="shared" si="6"/>
        <v>427174</v>
      </c>
      <c r="F49" s="176">
        <f t="shared" si="6"/>
        <v>970850</v>
      </c>
      <c r="G49" s="176">
        <f t="shared" si="6"/>
        <v>0</v>
      </c>
      <c r="H49" s="179">
        <v>19417000</v>
      </c>
      <c r="I49" s="177">
        <v>0.58499999999999996</v>
      </c>
      <c r="J49" s="177">
        <v>2.5000000000000001E-2</v>
      </c>
      <c r="K49" s="177">
        <v>0.318</v>
      </c>
      <c r="L49" s="177">
        <v>2.1999999999999999E-2</v>
      </c>
      <c r="M49" s="177">
        <v>0.05</v>
      </c>
      <c r="N49" s="178">
        <v>0</v>
      </c>
      <c r="O49" s="179">
        <f t="shared" si="7"/>
        <v>5296103</v>
      </c>
      <c r="P49" s="179">
        <f t="shared" si="7"/>
        <v>991727.99999999988</v>
      </c>
      <c r="Q49" s="179">
        <f t="shared" si="7"/>
        <v>268593</v>
      </c>
      <c r="R49" s="179">
        <f t="shared" si="7"/>
        <v>330576</v>
      </c>
      <c r="S49" s="179">
        <f t="shared" si="7"/>
        <v>0</v>
      </c>
      <c r="T49" s="179">
        <f t="shared" si="7"/>
        <v>0</v>
      </c>
      <c r="U49" s="179">
        <v>6887000</v>
      </c>
      <c r="V49" s="177">
        <v>0.76900000000000002</v>
      </c>
      <c r="W49" s="177">
        <v>0.14399999999999999</v>
      </c>
      <c r="X49" s="177">
        <v>3.9E-2</v>
      </c>
      <c r="Y49" s="177">
        <v>4.8000000000000001E-2</v>
      </c>
      <c r="Z49" s="177">
        <v>0</v>
      </c>
      <c r="AA49" s="177">
        <v>0</v>
      </c>
    </row>
    <row r="50" spans="1:27" x14ac:dyDescent="0.2">
      <c r="A50" s="171">
        <v>2013</v>
      </c>
      <c r="B50" s="175">
        <f t="shared" si="6"/>
        <v>11585809</v>
      </c>
      <c r="C50" s="176">
        <f t="shared" si="6"/>
        <v>248131</v>
      </c>
      <c r="D50" s="176">
        <f t="shared" si="6"/>
        <v>5630665.0000000009</v>
      </c>
      <c r="E50" s="176">
        <f t="shared" si="6"/>
        <v>610784</v>
      </c>
      <c r="F50" s="176">
        <f t="shared" si="6"/>
        <v>1011611</v>
      </c>
      <c r="G50" s="176">
        <f t="shared" si="6"/>
        <v>0</v>
      </c>
      <c r="H50" s="181">
        <v>19087000</v>
      </c>
      <c r="I50" s="177">
        <v>0.60699999999999998</v>
      </c>
      <c r="J50" s="177">
        <v>1.2999999999999999E-2</v>
      </c>
      <c r="K50" s="177">
        <f>17.8%+11.7%</f>
        <v>0.29500000000000004</v>
      </c>
      <c r="L50" s="177">
        <v>3.2000000000000001E-2</v>
      </c>
      <c r="M50" s="177">
        <v>5.2999999999999999E-2</v>
      </c>
      <c r="N50" s="178">
        <v>0</v>
      </c>
      <c r="O50" s="179">
        <f t="shared" si="7"/>
        <v>5474593</v>
      </c>
      <c r="P50" s="179">
        <f t="shared" si="7"/>
        <v>714376</v>
      </c>
      <c r="Q50" s="179">
        <f t="shared" si="7"/>
        <v>487698.99999999994</v>
      </c>
      <c r="R50" s="179">
        <f t="shared" si="7"/>
        <v>192332</v>
      </c>
      <c r="S50" s="179">
        <f t="shared" si="7"/>
        <v>0</v>
      </c>
      <c r="T50" s="179">
        <f t="shared" si="7"/>
        <v>0</v>
      </c>
      <c r="U50" s="181">
        <v>6869000</v>
      </c>
      <c r="V50" s="177">
        <v>0.79700000000000004</v>
      </c>
      <c r="W50" s="177">
        <v>0.104</v>
      </c>
      <c r="X50" s="177">
        <v>7.0999999999999994E-2</v>
      </c>
      <c r="Y50" s="177">
        <v>2.8000000000000001E-2</v>
      </c>
      <c r="Z50" s="177">
        <v>0</v>
      </c>
      <c r="AA50" s="177">
        <v>0</v>
      </c>
    </row>
    <row r="51" spans="1:27" x14ac:dyDescent="0.2">
      <c r="A51" s="171">
        <v>2014</v>
      </c>
      <c r="B51" s="175">
        <f t="shared" si="6"/>
        <v>0</v>
      </c>
      <c r="C51" s="176">
        <f t="shared" si="6"/>
        <v>0</v>
      </c>
      <c r="D51" s="176">
        <f t="shared" si="6"/>
        <v>0</v>
      </c>
      <c r="E51" s="176">
        <f t="shared" si="6"/>
        <v>0</v>
      </c>
      <c r="F51" s="176">
        <f t="shared" si="6"/>
        <v>0</v>
      </c>
      <c r="G51" s="176">
        <f t="shared" si="6"/>
        <v>0</v>
      </c>
      <c r="H51" s="176"/>
      <c r="I51" s="182"/>
      <c r="J51" s="182"/>
      <c r="K51" s="182"/>
      <c r="L51" s="182"/>
      <c r="M51" s="182"/>
      <c r="N51" s="183"/>
      <c r="O51" s="179">
        <f t="shared" si="7"/>
        <v>0</v>
      </c>
      <c r="P51" s="179">
        <f t="shared" si="7"/>
        <v>0</v>
      </c>
      <c r="Q51" s="179">
        <f t="shared" si="7"/>
        <v>0</v>
      </c>
      <c r="R51" s="179">
        <f t="shared" si="7"/>
        <v>0</v>
      </c>
      <c r="S51" s="179">
        <f t="shared" si="7"/>
        <v>0</v>
      </c>
      <c r="T51" s="179">
        <f t="shared" si="7"/>
        <v>0</v>
      </c>
      <c r="U51" s="191"/>
      <c r="V51" s="182"/>
      <c r="W51" s="182"/>
      <c r="X51" s="182"/>
      <c r="Y51" s="182"/>
      <c r="Z51" s="182"/>
      <c r="AA51" s="182"/>
    </row>
    <row r="52" spans="1:27" x14ac:dyDescent="0.2">
      <c r="A52" s="171">
        <v>2015</v>
      </c>
      <c r="B52" s="175"/>
      <c r="C52" s="176"/>
      <c r="D52" s="176"/>
      <c r="E52" s="176"/>
      <c r="F52" s="176"/>
      <c r="G52" s="176"/>
      <c r="H52" s="176"/>
      <c r="I52" s="182"/>
      <c r="J52" s="182"/>
      <c r="K52" s="182"/>
      <c r="L52" s="182"/>
      <c r="M52" s="182"/>
      <c r="N52" s="183"/>
      <c r="O52" s="179">
        <f t="shared" si="7"/>
        <v>0</v>
      </c>
      <c r="P52" s="179">
        <f t="shared" si="7"/>
        <v>0</v>
      </c>
      <c r="Q52" s="179">
        <f t="shared" si="7"/>
        <v>0</v>
      </c>
      <c r="R52" s="179">
        <f t="shared" si="7"/>
        <v>0</v>
      </c>
      <c r="S52" s="179">
        <f t="shared" si="7"/>
        <v>0</v>
      </c>
      <c r="T52" s="179">
        <f t="shared" si="7"/>
        <v>0</v>
      </c>
      <c r="U52" s="191"/>
      <c r="V52" s="182"/>
      <c r="W52" s="182"/>
      <c r="X52" s="182"/>
      <c r="Y52" s="182"/>
      <c r="Z52" s="182"/>
      <c r="AA52" s="182"/>
    </row>
    <row r="53" spans="1:27" x14ac:dyDescent="0.2">
      <c r="A53" s="171"/>
      <c r="B53" s="175"/>
      <c r="C53" s="176"/>
      <c r="D53" s="176"/>
      <c r="E53" s="176"/>
      <c r="F53" s="176"/>
      <c r="G53" s="176"/>
      <c r="H53" s="176"/>
      <c r="I53" s="182"/>
      <c r="J53" s="182"/>
      <c r="K53" s="182"/>
      <c r="L53" s="182"/>
      <c r="M53" s="182"/>
      <c r="N53" s="183"/>
      <c r="O53" s="179">
        <f t="shared" si="7"/>
        <v>0</v>
      </c>
      <c r="P53" s="179">
        <f t="shared" si="7"/>
        <v>0</v>
      </c>
      <c r="Q53" s="179">
        <f t="shared" si="7"/>
        <v>0</v>
      </c>
      <c r="R53" s="179">
        <f t="shared" si="7"/>
        <v>0</v>
      </c>
      <c r="S53" s="179">
        <f t="shared" si="7"/>
        <v>0</v>
      </c>
      <c r="T53" s="179">
        <f t="shared" si="7"/>
        <v>0</v>
      </c>
      <c r="U53" s="191"/>
      <c r="V53" s="182"/>
      <c r="W53" s="182"/>
      <c r="X53" s="182"/>
      <c r="Y53" s="182"/>
      <c r="Z53" s="182"/>
      <c r="AA53" s="182"/>
    </row>
    <row r="54" spans="1:27" ht="12.75" customHeight="1" x14ac:dyDescent="0.2">
      <c r="A54" s="196" t="s">
        <v>10</v>
      </c>
      <c r="B54" s="314" t="s">
        <v>11</v>
      </c>
      <c r="C54" s="314"/>
      <c r="D54" s="314"/>
      <c r="E54" s="314"/>
      <c r="F54" s="314"/>
      <c r="G54" s="314"/>
      <c r="H54" s="314"/>
      <c r="I54" s="314"/>
      <c r="J54" s="314"/>
      <c r="K54" s="314"/>
      <c r="L54" s="314"/>
      <c r="M54" s="314"/>
      <c r="N54" s="314"/>
      <c r="O54" s="314" t="s">
        <v>12</v>
      </c>
      <c r="P54" s="314"/>
      <c r="Q54" s="314"/>
      <c r="R54" s="314"/>
      <c r="S54" s="314"/>
      <c r="T54" s="314"/>
      <c r="U54" s="314"/>
      <c r="V54" s="314"/>
      <c r="W54" s="314"/>
      <c r="X54" s="314"/>
      <c r="Y54" s="314"/>
      <c r="Z54" s="314"/>
      <c r="AA54" s="314"/>
    </row>
    <row r="55" spans="1:27" ht="13.5" thickBot="1" x14ac:dyDescent="0.25">
      <c r="A55" s="171" t="s">
        <v>11</v>
      </c>
      <c r="B55" s="315" t="s">
        <v>16</v>
      </c>
      <c r="C55" s="315"/>
      <c r="D55" s="315"/>
      <c r="E55" s="315"/>
      <c r="F55" s="315"/>
      <c r="G55" s="315"/>
      <c r="H55" s="315"/>
      <c r="I55" s="315" t="s">
        <v>15</v>
      </c>
      <c r="J55" s="315"/>
      <c r="K55" s="315"/>
      <c r="L55" s="315"/>
      <c r="M55" s="315"/>
      <c r="N55" s="315"/>
      <c r="O55" s="315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</row>
    <row r="56" spans="1:27" x14ac:dyDescent="0.2">
      <c r="A56" s="171"/>
      <c r="B56" s="172" t="s">
        <v>3</v>
      </c>
      <c r="C56" s="173" t="s">
        <v>0</v>
      </c>
      <c r="D56" s="173" t="s">
        <v>1</v>
      </c>
      <c r="E56" s="173" t="s">
        <v>2</v>
      </c>
      <c r="F56" s="173" t="s">
        <v>4</v>
      </c>
      <c r="G56" s="173" t="s">
        <v>32</v>
      </c>
      <c r="H56" s="173" t="s">
        <v>13</v>
      </c>
      <c r="I56" s="173" t="s">
        <v>3</v>
      </c>
      <c r="J56" s="173" t="s">
        <v>0</v>
      </c>
      <c r="K56" s="173" t="s">
        <v>1</v>
      </c>
      <c r="L56" s="173" t="s">
        <v>2</v>
      </c>
      <c r="M56" s="173" t="s">
        <v>4</v>
      </c>
      <c r="N56" s="174" t="s">
        <v>32</v>
      </c>
      <c r="O56" s="288" t="s">
        <v>3</v>
      </c>
      <c r="P56" s="288" t="s">
        <v>0</v>
      </c>
      <c r="Q56" s="288" t="s">
        <v>1</v>
      </c>
      <c r="R56" s="288" t="s">
        <v>2</v>
      </c>
      <c r="S56" s="288" t="s">
        <v>4</v>
      </c>
      <c r="T56" s="288" t="s">
        <v>32</v>
      </c>
      <c r="U56" s="288" t="s">
        <v>13</v>
      </c>
      <c r="V56" s="288" t="s">
        <v>3</v>
      </c>
      <c r="W56" s="288" t="s">
        <v>0</v>
      </c>
      <c r="X56" s="288" t="s">
        <v>1</v>
      </c>
      <c r="Y56" s="288" t="s">
        <v>2</v>
      </c>
      <c r="Z56" s="288" t="s">
        <v>4</v>
      </c>
      <c r="AA56" s="288" t="s">
        <v>32</v>
      </c>
    </row>
    <row r="57" spans="1:27" x14ac:dyDescent="0.2">
      <c r="A57" s="171">
        <v>2003</v>
      </c>
      <c r="B57" s="175">
        <f>+I57*$H57</f>
        <v>3670400</v>
      </c>
      <c r="C57" s="176">
        <f t="shared" ref="C57:G68" si="8">+J57*$H57</f>
        <v>29600</v>
      </c>
      <c r="D57" s="176">
        <f t="shared" si="8"/>
        <v>0</v>
      </c>
      <c r="E57" s="176">
        <f t="shared" si="8"/>
        <v>0</v>
      </c>
      <c r="F57" s="176">
        <f t="shared" si="8"/>
        <v>0</v>
      </c>
      <c r="G57" s="176">
        <f t="shared" si="8"/>
        <v>0</v>
      </c>
      <c r="H57" s="193">
        <v>3700000</v>
      </c>
      <c r="I57" s="177">
        <v>0.99199999999999999</v>
      </c>
      <c r="J57" s="177">
        <v>8.0000000000000002E-3</v>
      </c>
      <c r="K57" s="177">
        <v>0</v>
      </c>
      <c r="L57" s="177">
        <v>0</v>
      </c>
      <c r="M57" s="177">
        <v>0</v>
      </c>
      <c r="N57" s="178">
        <v>0</v>
      </c>
      <c r="O57" s="179">
        <f t="shared" ref="O57:T70" si="9">+V57*$U57</f>
        <v>3519000</v>
      </c>
      <c r="P57" s="179">
        <f t="shared" si="9"/>
        <v>0</v>
      </c>
      <c r="Q57" s="179">
        <f t="shared" si="9"/>
        <v>0</v>
      </c>
      <c r="R57" s="179">
        <f t="shared" si="9"/>
        <v>0</v>
      </c>
      <c r="S57" s="179">
        <f t="shared" si="9"/>
        <v>0</v>
      </c>
      <c r="T57" s="179">
        <f t="shared" si="9"/>
        <v>0</v>
      </c>
      <c r="U57" s="179">
        <v>3519000</v>
      </c>
      <c r="V57" s="177">
        <v>1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</row>
    <row r="58" spans="1:27" x14ac:dyDescent="0.2">
      <c r="A58" s="171">
        <v>2004</v>
      </c>
      <c r="B58" s="175">
        <f t="shared" ref="B58:B67" si="10">+I58*$H58</f>
        <v>3724380</v>
      </c>
      <c r="C58" s="176">
        <f t="shared" si="8"/>
        <v>37620</v>
      </c>
      <c r="D58" s="176">
        <f t="shared" si="8"/>
        <v>0</v>
      </c>
      <c r="E58" s="176">
        <f t="shared" si="8"/>
        <v>0</v>
      </c>
      <c r="F58" s="176">
        <f t="shared" si="8"/>
        <v>0</v>
      </c>
      <c r="G58" s="176">
        <f t="shared" si="8"/>
        <v>0</v>
      </c>
      <c r="H58" s="193">
        <v>3762000</v>
      </c>
      <c r="I58" s="177">
        <v>0.99</v>
      </c>
      <c r="J58" s="177">
        <v>0.01</v>
      </c>
      <c r="K58" s="177">
        <v>0</v>
      </c>
      <c r="L58" s="177">
        <v>0</v>
      </c>
      <c r="M58" s="177">
        <v>0</v>
      </c>
      <c r="N58" s="178">
        <v>0</v>
      </c>
      <c r="O58" s="179">
        <f t="shared" si="9"/>
        <v>3783000</v>
      </c>
      <c r="P58" s="179">
        <f t="shared" si="9"/>
        <v>0</v>
      </c>
      <c r="Q58" s="179">
        <f t="shared" si="9"/>
        <v>0</v>
      </c>
      <c r="R58" s="179">
        <f t="shared" si="9"/>
        <v>0</v>
      </c>
      <c r="S58" s="179">
        <f t="shared" si="9"/>
        <v>0</v>
      </c>
      <c r="T58" s="179">
        <f t="shared" si="9"/>
        <v>0</v>
      </c>
      <c r="U58" s="179">
        <v>3783000</v>
      </c>
      <c r="V58" s="177">
        <v>1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</row>
    <row r="59" spans="1:27" x14ac:dyDescent="0.2">
      <c r="A59" s="171">
        <v>2005</v>
      </c>
      <c r="B59" s="175">
        <f t="shared" si="10"/>
        <v>4561466</v>
      </c>
      <c r="C59" s="176">
        <f t="shared" si="8"/>
        <v>27534</v>
      </c>
      <c r="D59" s="176">
        <f t="shared" si="8"/>
        <v>0</v>
      </c>
      <c r="E59" s="176">
        <f t="shared" si="8"/>
        <v>0</v>
      </c>
      <c r="F59" s="176">
        <f t="shared" si="8"/>
        <v>0</v>
      </c>
      <c r="G59" s="176">
        <f t="shared" si="8"/>
        <v>0</v>
      </c>
      <c r="H59" s="193">
        <v>4589000</v>
      </c>
      <c r="I59" s="177">
        <v>0.99399999999999999</v>
      </c>
      <c r="J59" s="177">
        <v>6.0000000000000001E-3</v>
      </c>
      <c r="K59" s="177">
        <v>0</v>
      </c>
      <c r="L59" s="177">
        <v>0</v>
      </c>
      <c r="M59" s="177">
        <v>0</v>
      </c>
      <c r="N59" s="178">
        <v>0</v>
      </c>
      <c r="O59" s="179">
        <f t="shared" si="9"/>
        <v>3092000</v>
      </c>
      <c r="P59" s="179">
        <f t="shared" si="9"/>
        <v>0</v>
      </c>
      <c r="Q59" s="179">
        <f t="shared" si="9"/>
        <v>0</v>
      </c>
      <c r="R59" s="179">
        <f t="shared" si="9"/>
        <v>0</v>
      </c>
      <c r="S59" s="179">
        <f t="shared" si="9"/>
        <v>0</v>
      </c>
      <c r="T59" s="179">
        <f t="shared" si="9"/>
        <v>0</v>
      </c>
      <c r="U59" s="179">
        <v>3092000</v>
      </c>
      <c r="V59" s="177">
        <v>1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</row>
    <row r="60" spans="1:27" x14ac:dyDescent="0.2">
      <c r="A60" s="171">
        <v>2006</v>
      </c>
      <c r="B60" s="175">
        <f t="shared" si="10"/>
        <v>3834000</v>
      </c>
      <c r="C60" s="176">
        <f t="shared" si="8"/>
        <v>43000</v>
      </c>
      <c r="D60" s="176">
        <f t="shared" si="8"/>
        <v>0</v>
      </c>
      <c r="E60" s="176">
        <f t="shared" si="8"/>
        <v>0</v>
      </c>
      <c r="F60" s="176">
        <f t="shared" si="8"/>
        <v>0</v>
      </c>
      <c r="G60" s="176">
        <f t="shared" si="8"/>
        <v>0</v>
      </c>
      <c r="H60" s="193">
        <v>3877000</v>
      </c>
      <c r="I60" s="177">
        <v>0.98890895021924163</v>
      </c>
      <c r="J60" s="177">
        <v>1.1091049780758318E-2</v>
      </c>
      <c r="K60" s="177">
        <v>0</v>
      </c>
      <c r="L60" s="177">
        <v>0</v>
      </c>
      <c r="M60" s="177">
        <v>0</v>
      </c>
      <c r="N60" s="178">
        <v>0</v>
      </c>
      <c r="O60" s="179">
        <f t="shared" si="9"/>
        <v>3936000</v>
      </c>
      <c r="P60" s="179">
        <f t="shared" si="9"/>
        <v>0</v>
      </c>
      <c r="Q60" s="179">
        <f t="shared" si="9"/>
        <v>0</v>
      </c>
      <c r="R60" s="179">
        <f t="shared" si="9"/>
        <v>0</v>
      </c>
      <c r="S60" s="179">
        <f t="shared" si="9"/>
        <v>0</v>
      </c>
      <c r="T60" s="179">
        <f t="shared" si="9"/>
        <v>0</v>
      </c>
      <c r="U60" s="179">
        <v>3936000</v>
      </c>
      <c r="V60" s="177">
        <v>1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</row>
    <row r="61" spans="1:27" x14ac:dyDescent="0.2">
      <c r="A61" s="171">
        <v>2007</v>
      </c>
      <c r="B61" s="175">
        <f t="shared" si="10"/>
        <v>3948160</v>
      </c>
      <c r="C61" s="176">
        <f t="shared" si="8"/>
        <v>31840</v>
      </c>
      <c r="D61" s="176">
        <f t="shared" si="8"/>
        <v>0</v>
      </c>
      <c r="E61" s="176">
        <f t="shared" si="8"/>
        <v>0</v>
      </c>
      <c r="F61" s="176">
        <f t="shared" si="8"/>
        <v>0</v>
      </c>
      <c r="G61" s="176">
        <f t="shared" si="8"/>
        <v>0</v>
      </c>
      <c r="H61" s="193">
        <v>3980000</v>
      </c>
      <c r="I61" s="177">
        <v>0.99199999999999999</v>
      </c>
      <c r="J61" s="177">
        <v>8.0000000000000002E-3</v>
      </c>
      <c r="K61" s="177">
        <v>0</v>
      </c>
      <c r="L61" s="177">
        <v>0</v>
      </c>
      <c r="M61" s="177">
        <v>0</v>
      </c>
      <c r="N61" s="178">
        <v>0</v>
      </c>
      <c r="O61" s="179">
        <f t="shared" si="9"/>
        <v>4004000</v>
      </c>
      <c r="P61" s="179">
        <f t="shared" si="9"/>
        <v>0</v>
      </c>
      <c r="Q61" s="179">
        <f t="shared" si="9"/>
        <v>0</v>
      </c>
      <c r="R61" s="179">
        <f t="shared" si="9"/>
        <v>0</v>
      </c>
      <c r="S61" s="179">
        <f t="shared" si="9"/>
        <v>0</v>
      </c>
      <c r="T61" s="179">
        <f t="shared" si="9"/>
        <v>0</v>
      </c>
      <c r="U61" s="179">
        <v>4004000</v>
      </c>
      <c r="V61" s="177">
        <v>1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</row>
    <row r="62" spans="1:27" x14ac:dyDescent="0.2">
      <c r="A62" s="171">
        <v>2008</v>
      </c>
      <c r="B62" s="175">
        <f t="shared" si="10"/>
        <v>4330240</v>
      </c>
      <c r="C62" s="176">
        <f t="shared" si="8"/>
        <v>21760</v>
      </c>
      <c r="D62" s="176">
        <f t="shared" si="8"/>
        <v>0</v>
      </c>
      <c r="E62" s="176">
        <f t="shared" si="8"/>
        <v>0</v>
      </c>
      <c r="F62" s="176">
        <f t="shared" si="8"/>
        <v>0</v>
      </c>
      <c r="G62" s="176">
        <f t="shared" si="8"/>
        <v>0</v>
      </c>
      <c r="H62" s="197">
        <v>4352000</v>
      </c>
      <c r="I62" s="177">
        <v>0.995</v>
      </c>
      <c r="J62" s="177">
        <v>5.0000000000000001E-3</v>
      </c>
      <c r="K62" s="177">
        <v>0</v>
      </c>
      <c r="L62" s="177">
        <v>0</v>
      </c>
      <c r="M62" s="177">
        <v>0</v>
      </c>
      <c r="N62" s="178">
        <v>0</v>
      </c>
      <c r="O62" s="179">
        <f t="shared" si="9"/>
        <v>4125000</v>
      </c>
      <c r="P62" s="179">
        <f t="shared" si="9"/>
        <v>0</v>
      </c>
      <c r="Q62" s="179">
        <f t="shared" si="9"/>
        <v>0</v>
      </c>
      <c r="R62" s="179">
        <f t="shared" si="9"/>
        <v>0</v>
      </c>
      <c r="S62" s="179">
        <f t="shared" si="9"/>
        <v>0</v>
      </c>
      <c r="T62" s="179">
        <f t="shared" si="9"/>
        <v>0</v>
      </c>
      <c r="U62" s="179">
        <v>4125000</v>
      </c>
      <c r="V62" s="177">
        <v>1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</row>
    <row r="63" spans="1:27" x14ac:dyDescent="0.2">
      <c r="A63" s="171">
        <v>2009</v>
      </c>
      <c r="B63" s="175">
        <f t="shared" si="10"/>
        <v>0</v>
      </c>
      <c r="C63" s="176">
        <f t="shared" si="8"/>
        <v>0</v>
      </c>
      <c r="D63" s="176">
        <f t="shared" si="8"/>
        <v>0</v>
      </c>
      <c r="E63" s="176">
        <f t="shared" si="8"/>
        <v>0</v>
      </c>
      <c r="F63" s="176">
        <f t="shared" si="8"/>
        <v>0</v>
      </c>
      <c r="G63" s="176">
        <f t="shared" si="8"/>
        <v>0</v>
      </c>
      <c r="H63" s="176"/>
      <c r="I63" s="177">
        <v>1</v>
      </c>
      <c r="J63" s="177">
        <v>0</v>
      </c>
      <c r="K63" s="177">
        <v>0</v>
      </c>
      <c r="L63" s="177">
        <v>0</v>
      </c>
      <c r="M63" s="177">
        <v>0</v>
      </c>
      <c r="N63" s="178">
        <v>0</v>
      </c>
      <c r="O63" s="179">
        <f t="shared" si="9"/>
        <v>0</v>
      </c>
      <c r="P63" s="179">
        <f t="shared" si="9"/>
        <v>0</v>
      </c>
      <c r="Q63" s="179">
        <f t="shared" si="9"/>
        <v>0</v>
      </c>
      <c r="R63" s="179">
        <f t="shared" si="9"/>
        <v>0</v>
      </c>
      <c r="S63" s="179">
        <f t="shared" si="9"/>
        <v>0</v>
      </c>
      <c r="T63" s="179">
        <f t="shared" si="9"/>
        <v>0</v>
      </c>
      <c r="U63" s="179"/>
      <c r="V63" s="177"/>
      <c r="W63" s="177"/>
      <c r="X63" s="177"/>
      <c r="Y63" s="177"/>
      <c r="Z63" s="177"/>
      <c r="AA63" s="177"/>
    </row>
    <row r="64" spans="1:27" x14ac:dyDescent="0.2">
      <c r="A64" s="171">
        <v>2010</v>
      </c>
      <c r="B64" s="175">
        <f t="shared" si="10"/>
        <v>0</v>
      </c>
      <c r="C64" s="176">
        <f t="shared" si="8"/>
        <v>0</v>
      </c>
      <c r="D64" s="176">
        <f t="shared" si="8"/>
        <v>0</v>
      </c>
      <c r="E64" s="176">
        <f t="shared" si="8"/>
        <v>0</v>
      </c>
      <c r="F64" s="176">
        <f t="shared" si="8"/>
        <v>0</v>
      </c>
      <c r="G64" s="176">
        <f t="shared" si="8"/>
        <v>0</v>
      </c>
      <c r="H64" s="176"/>
      <c r="I64" s="177">
        <v>0.996</v>
      </c>
      <c r="J64" s="177">
        <v>4.0000000000000001E-3</v>
      </c>
      <c r="K64" s="177">
        <v>0</v>
      </c>
      <c r="L64" s="177">
        <v>0</v>
      </c>
      <c r="M64" s="177">
        <v>0</v>
      </c>
      <c r="N64" s="178">
        <v>0</v>
      </c>
      <c r="O64" s="179">
        <f t="shared" si="9"/>
        <v>0</v>
      </c>
      <c r="P64" s="179">
        <f t="shared" si="9"/>
        <v>0</v>
      </c>
      <c r="Q64" s="179">
        <f t="shared" si="9"/>
        <v>0</v>
      </c>
      <c r="R64" s="179">
        <f t="shared" si="9"/>
        <v>0</v>
      </c>
      <c r="S64" s="179">
        <f t="shared" si="9"/>
        <v>0</v>
      </c>
      <c r="T64" s="179">
        <f t="shared" si="9"/>
        <v>0</v>
      </c>
      <c r="U64" s="179"/>
      <c r="V64" s="177"/>
      <c r="W64" s="177"/>
      <c r="X64" s="177"/>
      <c r="Y64" s="177"/>
      <c r="Z64" s="177"/>
      <c r="AA64" s="177"/>
    </row>
    <row r="65" spans="1:27" x14ac:dyDescent="0.2">
      <c r="A65" s="171">
        <v>2011</v>
      </c>
      <c r="B65" s="175">
        <f t="shared" si="10"/>
        <v>2457575</v>
      </c>
      <c r="C65" s="176">
        <f t="shared" si="8"/>
        <v>0</v>
      </c>
      <c r="D65" s="176">
        <f t="shared" si="8"/>
        <v>0</v>
      </c>
      <c r="E65" s="176">
        <f t="shared" si="8"/>
        <v>0</v>
      </c>
      <c r="F65" s="176">
        <f t="shared" si="8"/>
        <v>0</v>
      </c>
      <c r="G65" s="176">
        <f t="shared" si="8"/>
        <v>37425</v>
      </c>
      <c r="H65" s="179">
        <v>2495000</v>
      </c>
      <c r="I65" s="177">
        <v>0.98499999999999999</v>
      </c>
      <c r="J65" s="177"/>
      <c r="K65" s="177"/>
      <c r="L65" s="177"/>
      <c r="M65" s="177"/>
      <c r="N65" s="178">
        <v>1.4999999999999999E-2</v>
      </c>
      <c r="O65" s="179">
        <f t="shared" si="9"/>
        <v>1348000</v>
      </c>
      <c r="P65" s="179">
        <f t="shared" si="9"/>
        <v>0</v>
      </c>
      <c r="Q65" s="179">
        <f t="shared" si="9"/>
        <v>0</v>
      </c>
      <c r="R65" s="179">
        <f t="shared" si="9"/>
        <v>0</v>
      </c>
      <c r="S65" s="179">
        <f t="shared" si="9"/>
        <v>0</v>
      </c>
      <c r="T65" s="179">
        <f t="shared" si="9"/>
        <v>0</v>
      </c>
      <c r="U65" s="179">
        <v>1348000</v>
      </c>
      <c r="V65" s="177">
        <v>1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</row>
    <row r="66" spans="1:27" x14ac:dyDescent="0.2">
      <c r="A66" s="171">
        <v>2012</v>
      </c>
      <c r="B66" s="175">
        <f t="shared" si="10"/>
        <v>2467555</v>
      </c>
      <c r="C66" s="176">
        <f t="shared" si="8"/>
        <v>27445</v>
      </c>
      <c r="D66" s="176">
        <f t="shared" si="8"/>
        <v>0</v>
      </c>
      <c r="E66" s="176">
        <f t="shared" si="8"/>
        <v>0</v>
      </c>
      <c r="F66" s="176">
        <f t="shared" si="8"/>
        <v>0</v>
      </c>
      <c r="G66" s="176">
        <f t="shared" si="8"/>
        <v>0</v>
      </c>
      <c r="H66" s="179">
        <v>2495000</v>
      </c>
      <c r="I66" s="177">
        <v>0.98899999999999999</v>
      </c>
      <c r="J66" s="177">
        <v>1.0999999999999999E-2</v>
      </c>
      <c r="K66" s="177"/>
      <c r="L66" s="177"/>
      <c r="M66" s="177"/>
      <c r="N66" s="178"/>
      <c r="O66" s="179">
        <f t="shared" si="9"/>
        <v>1135000</v>
      </c>
      <c r="P66" s="179">
        <f t="shared" si="9"/>
        <v>0</v>
      </c>
      <c r="Q66" s="179">
        <f t="shared" si="9"/>
        <v>0</v>
      </c>
      <c r="R66" s="179">
        <f t="shared" si="9"/>
        <v>0</v>
      </c>
      <c r="S66" s="179">
        <f t="shared" si="9"/>
        <v>0</v>
      </c>
      <c r="T66" s="179">
        <f t="shared" si="9"/>
        <v>0</v>
      </c>
      <c r="U66" s="179">
        <v>1135000</v>
      </c>
      <c r="V66" s="177">
        <v>1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</row>
    <row r="67" spans="1:27" x14ac:dyDescent="0.2">
      <c r="A67" s="171">
        <v>2013</v>
      </c>
      <c r="B67" s="175">
        <f t="shared" si="10"/>
        <v>1497346</v>
      </c>
      <c r="C67" s="176">
        <f t="shared" si="8"/>
        <v>16654</v>
      </c>
      <c r="D67" s="176">
        <f t="shared" si="8"/>
        <v>0</v>
      </c>
      <c r="E67" s="176">
        <f t="shared" si="8"/>
        <v>0</v>
      </c>
      <c r="F67" s="176">
        <f t="shared" si="8"/>
        <v>0</v>
      </c>
      <c r="G67" s="176">
        <f t="shared" si="8"/>
        <v>0</v>
      </c>
      <c r="H67" s="181">
        <v>1514000</v>
      </c>
      <c r="I67" s="177">
        <v>0.98899999999999999</v>
      </c>
      <c r="J67" s="177">
        <v>1.0999999999999999E-2</v>
      </c>
      <c r="K67" s="177"/>
      <c r="L67" s="177"/>
      <c r="M67" s="177"/>
      <c r="N67" s="178"/>
      <c r="O67" s="179">
        <f t="shared" si="9"/>
        <v>305000</v>
      </c>
      <c r="P67" s="179">
        <f t="shared" si="9"/>
        <v>0</v>
      </c>
      <c r="Q67" s="179">
        <f t="shared" si="9"/>
        <v>0</v>
      </c>
      <c r="R67" s="179">
        <f t="shared" si="9"/>
        <v>0</v>
      </c>
      <c r="S67" s="179">
        <f t="shared" si="9"/>
        <v>0</v>
      </c>
      <c r="T67" s="179">
        <f t="shared" si="9"/>
        <v>0</v>
      </c>
      <c r="U67" s="181">
        <v>305000</v>
      </c>
      <c r="V67" s="177">
        <v>1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</row>
    <row r="68" spans="1:27" x14ac:dyDescent="0.2">
      <c r="A68" s="171">
        <v>2014</v>
      </c>
      <c r="B68" s="175">
        <f>+I68*$H68</f>
        <v>0</v>
      </c>
      <c r="C68" s="176">
        <f t="shared" si="8"/>
        <v>0</v>
      </c>
      <c r="D68" s="176">
        <f t="shared" si="8"/>
        <v>0</v>
      </c>
      <c r="E68" s="176">
        <f t="shared" si="8"/>
        <v>0</v>
      </c>
      <c r="F68" s="176">
        <f t="shared" si="8"/>
        <v>0</v>
      </c>
      <c r="G68" s="176">
        <f t="shared" si="8"/>
        <v>0</v>
      </c>
      <c r="H68" s="176"/>
      <c r="I68" s="182"/>
      <c r="J68" s="182"/>
      <c r="K68" s="182"/>
      <c r="L68" s="182"/>
      <c r="M68" s="182"/>
      <c r="N68" s="183"/>
      <c r="O68" s="179">
        <f t="shared" si="9"/>
        <v>0</v>
      </c>
      <c r="P68" s="179">
        <f t="shared" si="9"/>
        <v>0</v>
      </c>
      <c r="Q68" s="179">
        <f t="shared" si="9"/>
        <v>0</v>
      </c>
      <c r="R68" s="179">
        <f t="shared" si="9"/>
        <v>0</v>
      </c>
      <c r="S68" s="179">
        <f t="shared" si="9"/>
        <v>0</v>
      </c>
      <c r="T68" s="179">
        <f t="shared" si="9"/>
        <v>0</v>
      </c>
      <c r="U68" s="179"/>
      <c r="V68" s="182"/>
      <c r="W68" s="182"/>
      <c r="X68" s="182"/>
      <c r="Y68" s="182"/>
      <c r="Z68" s="182"/>
      <c r="AA68" s="182"/>
    </row>
    <row r="69" spans="1:27" x14ac:dyDescent="0.2">
      <c r="A69" s="171">
        <v>2015</v>
      </c>
      <c r="B69" s="175"/>
      <c r="C69" s="176"/>
      <c r="D69" s="176"/>
      <c r="E69" s="176"/>
      <c r="F69" s="176"/>
      <c r="G69" s="176"/>
      <c r="H69" s="176"/>
      <c r="I69" s="182"/>
      <c r="J69" s="182"/>
      <c r="K69" s="182"/>
      <c r="L69" s="182"/>
      <c r="M69" s="182"/>
      <c r="N69" s="183"/>
      <c r="O69" s="179">
        <f t="shared" si="9"/>
        <v>0</v>
      </c>
      <c r="P69" s="179">
        <f t="shared" si="9"/>
        <v>0</v>
      </c>
      <c r="Q69" s="179">
        <f t="shared" si="9"/>
        <v>0</v>
      </c>
      <c r="R69" s="179">
        <f t="shared" si="9"/>
        <v>0</v>
      </c>
      <c r="S69" s="179">
        <f t="shared" si="9"/>
        <v>0</v>
      </c>
      <c r="T69" s="179">
        <f t="shared" si="9"/>
        <v>0</v>
      </c>
      <c r="U69" s="179"/>
      <c r="V69" s="182"/>
      <c r="W69" s="182"/>
      <c r="X69" s="182"/>
      <c r="Y69" s="182"/>
      <c r="Z69" s="182"/>
      <c r="AA69" s="182"/>
    </row>
    <row r="70" spans="1:27" x14ac:dyDescent="0.2">
      <c r="A70" s="171"/>
      <c r="B70" s="175"/>
      <c r="C70" s="176"/>
      <c r="D70" s="176"/>
      <c r="E70" s="176"/>
      <c r="F70" s="176"/>
      <c r="G70" s="176"/>
      <c r="H70" s="176"/>
      <c r="I70" s="182"/>
      <c r="J70" s="182"/>
      <c r="K70" s="182"/>
      <c r="L70" s="182"/>
      <c r="M70" s="182"/>
      <c r="N70" s="183"/>
      <c r="O70" s="179">
        <f t="shared" si="9"/>
        <v>0</v>
      </c>
      <c r="P70" s="179">
        <f t="shared" si="9"/>
        <v>0</v>
      </c>
      <c r="Q70" s="179">
        <f t="shared" si="9"/>
        <v>0</v>
      </c>
      <c r="R70" s="179">
        <f t="shared" si="9"/>
        <v>0</v>
      </c>
      <c r="S70" s="179">
        <f t="shared" si="9"/>
        <v>0</v>
      </c>
      <c r="T70" s="179">
        <f t="shared" si="9"/>
        <v>0</v>
      </c>
      <c r="U70" s="179"/>
      <c r="V70" s="182"/>
      <c r="W70" s="182"/>
      <c r="X70" s="182"/>
      <c r="Y70" s="182"/>
      <c r="Z70" s="182"/>
      <c r="AA70" s="182"/>
    </row>
    <row r="71" spans="1:27" ht="12.75" customHeight="1" x14ac:dyDescent="0.2">
      <c r="A71" s="196" t="s">
        <v>6</v>
      </c>
      <c r="B71" s="314" t="s">
        <v>11</v>
      </c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 t="s">
        <v>12</v>
      </c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</row>
    <row r="72" spans="1:27" ht="13.5" thickBot="1" x14ac:dyDescent="0.25">
      <c r="A72" s="171" t="s">
        <v>11</v>
      </c>
      <c r="B72" s="315" t="s">
        <v>16</v>
      </c>
      <c r="C72" s="315"/>
      <c r="D72" s="315"/>
      <c r="E72" s="315"/>
      <c r="F72" s="315"/>
      <c r="G72" s="315"/>
      <c r="H72" s="315"/>
      <c r="I72" s="315" t="s">
        <v>15</v>
      </c>
      <c r="J72" s="315"/>
      <c r="K72" s="315"/>
      <c r="L72" s="315"/>
      <c r="M72" s="315"/>
      <c r="N72" s="315"/>
      <c r="O72" s="315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</row>
    <row r="73" spans="1:27" x14ac:dyDescent="0.2">
      <c r="A73" s="171"/>
      <c r="B73" s="172" t="s">
        <v>3</v>
      </c>
      <c r="C73" s="173" t="s">
        <v>0</v>
      </c>
      <c r="D73" s="173" t="s">
        <v>1</v>
      </c>
      <c r="E73" s="173" t="s">
        <v>2</v>
      </c>
      <c r="F73" s="173" t="s">
        <v>4</v>
      </c>
      <c r="G73" s="173" t="s">
        <v>32</v>
      </c>
      <c r="H73" s="173" t="s">
        <v>13</v>
      </c>
      <c r="I73" s="173" t="s">
        <v>3</v>
      </c>
      <c r="J73" s="173" t="s">
        <v>0</v>
      </c>
      <c r="K73" s="173" t="s">
        <v>1</v>
      </c>
      <c r="L73" s="173" t="s">
        <v>2</v>
      </c>
      <c r="M73" s="173" t="s">
        <v>4</v>
      </c>
      <c r="N73" s="174" t="s">
        <v>32</v>
      </c>
      <c r="O73" s="288" t="s">
        <v>3</v>
      </c>
      <c r="P73" s="288" t="s">
        <v>0</v>
      </c>
      <c r="Q73" s="288" t="s">
        <v>1</v>
      </c>
      <c r="R73" s="288" t="s">
        <v>2</v>
      </c>
      <c r="S73" s="288" t="s">
        <v>4</v>
      </c>
      <c r="T73" s="288" t="s">
        <v>32</v>
      </c>
      <c r="U73" s="288" t="s">
        <v>13</v>
      </c>
      <c r="V73" s="288" t="s">
        <v>3</v>
      </c>
      <c r="W73" s="288" t="s">
        <v>0</v>
      </c>
      <c r="X73" s="288" t="s">
        <v>1</v>
      </c>
      <c r="Y73" s="288" t="s">
        <v>2</v>
      </c>
      <c r="Z73" s="288" t="s">
        <v>4</v>
      </c>
      <c r="AA73" s="288" t="s">
        <v>32</v>
      </c>
    </row>
    <row r="74" spans="1:27" x14ac:dyDescent="0.2">
      <c r="A74" s="171">
        <v>2003</v>
      </c>
      <c r="B74" s="175">
        <f t="shared" ref="B74:G74" si="11">+I74*$H74</f>
        <v>0</v>
      </c>
      <c r="C74" s="176">
        <f t="shared" si="11"/>
        <v>0</v>
      </c>
      <c r="D74" s="176">
        <f t="shared" si="11"/>
        <v>0</v>
      </c>
      <c r="E74" s="176">
        <f t="shared" si="11"/>
        <v>0</v>
      </c>
      <c r="F74" s="176">
        <f t="shared" si="11"/>
        <v>0</v>
      </c>
      <c r="G74" s="176">
        <f t="shared" si="11"/>
        <v>0</v>
      </c>
      <c r="H74" s="176"/>
      <c r="I74" s="177"/>
      <c r="J74" s="177"/>
      <c r="K74" s="177"/>
      <c r="L74" s="177"/>
      <c r="M74" s="177"/>
      <c r="N74" s="178"/>
      <c r="O74" s="179"/>
      <c r="P74" s="179"/>
      <c r="Q74" s="179"/>
      <c r="R74" s="179"/>
      <c r="S74" s="179"/>
      <c r="T74" s="179"/>
      <c r="U74" s="192"/>
      <c r="V74" s="177"/>
      <c r="W74" s="177"/>
      <c r="X74" s="177"/>
      <c r="Y74" s="177"/>
      <c r="Z74" s="177"/>
      <c r="AA74" s="177"/>
    </row>
    <row r="75" spans="1:27" x14ac:dyDescent="0.2">
      <c r="A75" s="171">
        <v>2004</v>
      </c>
      <c r="B75" s="175">
        <v>121444000</v>
      </c>
      <c r="C75" s="176">
        <v>50791000</v>
      </c>
      <c r="D75" s="176">
        <v>58062000</v>
      </c>
      <c r="E75" s="176">
        <v>30532000</v>
      </c>
      <c r="F75" s="176">
        <v>9001000</v>
      </c>
      <c r="G75" s="176">
        <v>1310000</v>
      </c>
      <c r="H75" s="176">
        <f>SUM(B75:G75)</f>
        <v>271140000</v>
      </c>
      <c r="I75" s="177">
        <f t="shared" ref="I75:N84" si="12">+B75/$H75</f>
        <v>0.44790145312384744</v>
      </c>
      <c r="J75" s="177">
        <f t="shared" si="12"/>
        <v>0.18732389171645644</v>
      </c>
      <c r="K75" s="177">
        <f t="shared" si="12"/>
        <v>0.21414029652578004</v>
      </c>
      <c r="L75" s="177">
        <f t="shared" si="12"/>
        <v>0.11260603378328539</v>
      </c>
      <c r="M75" s="177">
        <f t="shared" si="12"/>
        <v>3.3196872464409527E-2</v>
      </c>
      <c r="N75" s="178">
        <f t="shared" si="12"/>
        <v>4.8314523862211401E-3</v>
      </c>
      <c r="O75" s="179">
        <v>44784000</v>
      </c>
      <c r="P75" s="179">
        <v>2378000</v>
      </c>
      <c r="Q75" s="179">
        <v>12022000</v>
      </c>
      <c r="R75" s="179">
        <v>21514000</v>
      </c>
      <c r="S75" s="179">
        <v>917000</v>
      </c>
      <c r="T75" s="179">
        <v>4000</v>
      </c>
      <c r="U75" s="192">
        <f>SUM(O75:T75)</f>
        <v>81619000</v>
      </c>
      <c r="V75" s="177">
        <f>+O75/$U75</f>
        <v>0.5486957693674267</v>
      </c>
      <c r="W75" s="177">
        <f t="shared" ref="W75:AA84" si="13">+P75/$U75</f>
        <v>2.9135372891116038E-2</v>
      </c>
      <c r="X75" s="177">
        <f t="shared" si="13"/>
        <v>0.1472941349440694</v>
      </c>
      <c r="Y75" s="177">
        <f t="shared" si="13"/>
        <v>0.26359058552542913</v>
      </c>
      <c r="Z75" s="177">
        <f t="shared" si="13"/>
        <v>1.123512907533785E-2</v>
      </c>
      <c r="AA75" s="177">
        <f t="shared" si="13"/>
        <v>4.9008196620884846E-5</v>
      </c>
    </row>
    <row r="76" spans="1:27" x14ac:dyDescent="0.2">
      <c r="A76" s="171">
        <v>2005</v>
      </c>
      <c r="B76" s="175">
        <v>119186000</v>
      </c>
      <c r="C76" s="176">
        <v>52416000</v>
      </c>
      <c r="D76" s="176">
        <v>62716000</v>
      </c>
      <c r="E76" s="176">
        <v>36396000</v>
      </c>
      <c r="F76" s="176">
        <v>9565000</v>
      </c>
      <c r="G76" s="176">
        <v>885000</v>
      </c>
      <c r="H76" s="176">
        <f>SUM(B76:G76)</f>
        <v>281164000</v>
      </c>
      <c r="I76" s="177">
        <f t="shared" si="12"/>
        <v>0.42390206427565408</v>
      </c>
      <c r="J76" s="177">
        <f t="shared" si="12"/>
        <v>0.18642500462363604</v>
      </c>
      <c r="K76" s="177">
        <f t="shared" si="12"/>
        <v>0.2230584285328136</v>
      </c>
      <c r="L76" s="177">
        <f t="shared" si="12"/>
        <v>0.129447582194022</v>
      </c>
      <c r="M76" s="177">
        <f t="shared" si="12"/>
        <v>3.4019291232163434E-2</v>
      </c>
      <c r="N76" s="178">
        <f t="shared" si="12"/>
        <v>3.1476291417108877E-3</v>
      </c>
      <c r="O76" s="179">
        <v>47920000</v>
      </c>
      <c r="P76" s="179">
        <v>3213000</v>
      </c>
      <c r="Q76" s="179">
        <v>12851000</v>
      </c>
      <c r="R76" s="179">
        <v>24063000</v>
      </c>
      <c r="S76" s="179">
        <v>779000</v>
      </c>
      <c r="T76" s="179">
        <v>35000</v>
      </c>
      <c r="U76" s="192">
        <f>SUM(O76:T76)</f>
        <v>88861000</v>
      </c>
      <c r="V76" s="177">
        <f t="shared" ref="V76:V84" si="14">+O76/$U76</f>
        <v>0.53926919571015408</v>
      </c>
      <c r="W76" s="177">
        <f t="shared" si="13"/>
        <v>3.61575944452572E-2</v>
      </c>
      <c r="X76" s="177">
        <f t="shared" si="13"/>
        <v>0.14461912425023352</v>
      </c>
      <c r="Y76" s="177">
        <f t="shared" si="13"/>
        <v>0.27079371152699161</v>
      </c>
      <c r="Z76" s="177">
        <f t="shared" si="13"/>
        <v>8.7665004895285895E-3</v>
      </c>
      <c r="AA76" s="177">
        <f t="shared" si="13"/>
        <v>3.9387357783504575E-4</v>
      </c>
    </row>
    <row r="77" spans="1:27" x14ac:dyDescent="0.2">
      <c r="A77" s="171">
        <v>2006</v>
      </c>
      <c r="B77" s="175">
        <v>119955470</v>
      </c>
      <c r="C77" s="176">
        <v>50998197</v>
      </c>
      <c r="D77" s="176">
        <v>61830667</v>
      </c>
      <c r="E77" s="176">
        <v>42027404</v>
      </c>
      <c r="F77" s="176">
        <v>9395571</v>
      </c>
      <c r="G77" s="176">
        <v>702527</v>
      </c>
      <c r="H77" s="176">
        <f>SUM(B77:G77)</f>
        <v>284909836</v>
      </c>
      <c r="I77" s="177">
        <f t="shared" si="12"/>
        <v>0.42102958495262338</v>
      </c>
      <c r="J77" s="177">
        <f t="shared" si="12"/>
        <v>0.17899767068764871</v>
      </c>
      <c r="K77" s="177">
        <f t="shared" si="12"/>
        <v>0.21701836576817937</v>
      </c>
      <c r="L77" s="177">
        <f t="shared" si="12"/>
        <v>0.14751124281999164</v>
      </c>
      <c r="M77" s="177">
        <f t="shared" si="12"/>
        <v>3.2977348665491492E-2</v>
      </c>
      <c r="N77" s="178">
        <f t="shared" si="12"/>
        <v>2.4657871060653727E-3</v>
      </c>
      <c r="O77" s="179">
        <v>51910274</v>
      </c>
      <c r="P77" s="179">
        <v>4013099</v>
      </c>
      <c r="Q77" s="179">
        <v>13216288</v>
      </c>
      <c r="R77" s="179">
        <v>23910391</v>
      </c>
      <c r="S77" s="179">
        <v>442764</v>
      </c>
      <c r="T77" s="179">
        <v>5808</v>
      </c>
      <c r="U77" s="193">
        <f>SUM(O77:T77)</f>
        <v>93498624</v>
      </c>
      <c r="V77" s="177">
        <f t="shared" si="14"/>
        <v>0.55519826687502905</v>
      </c>
      <c r="W77" s="177">
        <f t="shared" si="13"/>
        <v>4.2921476577024276E-2</v>
      </c>
      <c r="X77" s="177">
        <f t="shared" si="13"/>
        <v>0.14135275402555658</v>
      </c>
      <c r="Y77" s="177">
        <f t="shared" si="13"/>
        <v>0.25572987042033901</v>
      </c>
      <c r="Z77" s="177">
        <f t="shared" si="13"/>
        <v>4.7355135408195951E-3</v>
      </c>
      <c r="AA77" s="177">
        <f t="shared" si="13"/>
        <v>6.2118561231446574E-5</v>
      </c>
    </row>
    <row r="78" spans="1:27" x14ac:dyDescent="0.2">
      <c r="A78" s="171">
        <v>2007</v>
      </c>
      <c r="B78" s="175">
        <v>128745000</v>
      </c>
      <c r="C78" s="176">
        <v>47425000</v>
      </c>
      <c r="D78" s="176">
        <v>68805000</v>
      </c>
      <c r="E78" s="176">
        <v>41690000</v>
      </c>
      <c r="F78" s="176">
        <v>9090000</v>
      </c>
      <c r="G78" s="176">
        <v>395000</v>
      </c>
      <c r="H78" s="176">
        <f>SUM(B78:G78)</f>
        <v>296150000</v>
      </c>
      <c r="I78" s="177">
        <f t="shared" si="12"/>
        <v>0.43472902245483708</v>
      </c>
      <c r="J78" s="177">
        <f t="shared" si="12"/>
        <v>0.16013844335640723</v>
      </c>
      <c r="K78" s="177">
        <f t="shared" si="12"/>
        <v>0.23233158872193146</v>
      </c>
      <c r="L78" s="177">
        <f t="shared" si="12"/>
        <v>0.14077325679554281</v>
      </c>
      <c r="M78" s="177">
        <f t="shared" si="12"/>
        <v>3.0693905115650854E-2</v>
      </c>
      <c r="N78" s="178">
        <f t="shared" si="12"/>
        <v>1.3337835556305926E-3</v>
      </c>
      <c r="O78" s="179">
        <v>53710000</v>
      </c>
      <c r="P78" s="179">
        <v>4360000</v>
      </c>
      <c r="Q78" s="179">
        <v>15370000</v>
      </c>
      <c r="R78" s="179">
        <v>30275000</v>
      </c>
      <c r="S78" s="179">
        <v>345000</v>
      </c>
      <c r="T78" s="179">
        <v>5000</v>
      </c>
      <c r="U78" s="192">
        <v>104065000</v>
      </c>
      <c r="V78" s="177">
        <f t="shared" si="14"/>
        <v>0.5161197328592706</v>
      </c>
      <c r="W78" s="177">
        <f t="shared" si="13"/>
        <v>4.1896891365973188E-2</v>
      </c>
      <c r="X78" s="177">
        <f t="shared" si="13"/>
        <v>0.14769615144380915</v>
      </c>
      <c r="Y78" s="177">
        <f t="shared" si="13"/>
        <v>0.29092394176716474</v>
      </c>
      <c r="Z78" s="177">
        <f t="shared" si="13"/>
        <v>3.3152356700139338E-3</v>
      </c>
      <c r="AA78" s="177">
        <f t="shared" si="13"/>
        <v>4.8046893768317881E-5</v>
      </c>
    </row>
    <row r="79" spans="1:27" x14ac:dyDescent="0.2">
      <c r="A79" s="171">
        <v>2008</v>
      </c>
      <c r="B79" s="175">
        <v>125931000</v>
      </c>
      <c r="C79" s="176">
        <v>46535000</v>
      </c>
      <c r="D79" s="176">
        <v>76803000</v>
      </c>
      <c r="E79" s="176">
        <v>49251000</v>
      </c>
      <c r="F79" s="176">
        <v>9430000</v>
      </c>
      <c r="G79" s="176">
        <v>181000</v>
      </c>
      <c r="H79" s="176">
        <v>308132000</v>
      </c>
      <c r="I79" s="177">
        <f t="shared" si="12"/>
        <v>0.40869172951851807</v>
      </c>
      <c r="J79" s="177">
        <f t="shared" si="12"/>
        <v>0.15102293822128179</v>
      </c>
      <c r="K79" s="177">
        <f t="shared" si="12"/>
        <v>0.24925356665325249</v>
      </c>
      <c r="L79" s="177">
        <f t="shared" si="12"/>
        <v>0.1598373424376566</v>
      </c>
      <c r="M79" s="177">
        <f t="shared" si="12"/>
        <v>3.0603767216647412E-2</v>
      </c>
      <c r="N79" s="178">
        <f t="shared" si="12"/>
        <v>5.8741059026650919E-4</v>
      </c>
      <c r="O79" s="179">
        <v>53577000</v>
      </c>
      <c r="P79" s="179">
        <v>4434000</v>
      </c>
      <c r="Q79" s="179">
        <v>14792000</v>
      </c>
      <c r="R79" s="179">
        <v>29620000</v>
      </c>
      <c r="S79" s="179">
        <v>415000</v>
      </c>
      <c r="T79" s="179">
        <v>1000</v>
      </c>
      <c r="U79" s="194">
        <v>102840000</v>
      </c>
      <c r="V79" s="177">
        <f t="shared" si="14"/>
        <v>0.52097432905484242</v>
      </c>
      <c r="W79" s="177">
        <f t="shared" si="13"/>
        <v>4.3115519253208869E-2</v>
      </c>
      <c r="X79" s="177">
        <f t="shared" si="13"/>
        <v>0.14383508362504863</v>
      </c>
      <c r="Y79" s="177">
        <f t="shared" si="13"/>
        <v>0.28802022559315443</v>
      </c>
      <c r="Z79" s="177">
        <f t="shared" si="13"/>
        <v>4.0353947880202258E-3</v>
      </c>
      <c r="AA79" s="177">
        <f t="shared" si="13"/>
        <v>9.7238428626993382E-6</v>
      </c>
    </row>
    <row r="80" spans="1:27" x14ac:dyDescent="0.2">
      <c r="A80" s="171">
        <v>2009</v>
      </c>
      <c r="B80" s="175">
        <v>127314000</v>
      </c>
      <c r="C80" s="176">
        <v>35569000</v>
      </c>
      <c r="D80" s="176">
        <v>54377000</v>
      </c>
      <c r="E80" s="176">
        <v>48066000</v>
      </c>
      <c r="F80" s="176">
        <v>4920000</v>
      </c>
      <c r="G80" s="176">
        <v>124000</v>
      </c>
      <c r="H80" s="176">
        <f>SUM(B80:G80)</f>
        <v>270370000</v>
      </c>
      <c r="I80" s="177">
        <f t="shared" si="12"/>
        <v>0.47088804231238673</v>
      </c>
      <c r="J80" s="177">
        <f t="shared" si="12"/>
        <v>0.1315567555571994</v>
      </c>
      <c r="K80" s="177">
        <f t="shared" si="12"/>
        <v>0.20112068646669379</v>
      </c>
      <c r="L80" s="177">
        <f t="shared" si="12"/>
        <v>0.17777859969671192</v>
      </c>
      <c r="M80" s="177">
        <f t="shared" si="12"/>
        <v>1.819728520176055E-2</v>
      </c>
      <c r="N80" s="178">
        <f t="shared" si="12"/>
        <v>4.5863076524762364E-4</v>
      </c>
      <c r="O80" s="179">
        <v>60973000</v>
      </c>
      <c r="P80" s="179">
        <v>6629000</v>
      </c>
      <c r="Q80" s="179">
        <v>14544000</v>
      </c>
      <c r="R80" s="179">
        <v>33911000</v>
      </c>
      <c r="S80" s="179">
        <v>301000</v>
      </c>
      <c r="T80" s="179">
        <v>25000</v>
      </c>
      <c r="U80" s="191">
        <f>SUM(O80:T80)</f>
        <v>116383000</v>
      </c>
      <c r="V80" s="177">
        <f t="shared" si="14"/>
        <v>0.52389953859240612</v>
      </c>
      <c r="W80" s="177">
        <f t="shared" si="13"/>
        <v>5.6958490501190034E-2</v>
      </c>
      <c r="X80" s="177">
        <f t="shared" si="13"/>
        <v>0.12496670475928615</v>
      </c>
      <c r="Y80" s="177">
        <f t="shared" si="13"/>
        <v>0.29137416976706221</v>
      </c>
      <c r="Z80" s="177">
        <f t="shared" si="13"/>
        <v>2.5862883754500226E-3</v>
      </c>
      <c r="AA80" s="177">
        <f t="shared" si="13"/>
        <v>2.1480800460548362E-4</v>
      </c>
    </row>
    <row r="81" spans="1:27" x14ac:dyDescent="0.2">
      <c r="A81" s="171">
        <v>2010</v>
      </c>
      <c r="B81" s="175">
        <v>142207000</v>
      </c>
      <c r="C81" s="176">
        <v>32251000</v>
      </c>
      <c r="D81" s="176">
        <f>(23312+48134)*1000</f>
        <v>71446000</v>
      </c>
      <c r="E81" s="176">
        <v>52910000</v>
      </c>
      <c r="F81" s="176">
        <v>6762000</v>
      </c>
      <c r="G81" s="176">
        <v>0</v>
      </c>
      <c r="H81" s="176">
        <f>SUM(B81:G81)</f>
        <v>305576000</v>
      </c>
      <c r="I81" s="177">
        <f t="shared" si="12"/>
        <v>0.46537358954891744</v>
      </c>
      <c r="J81" s="177">
        <f t="shared" si="12"/>
        <v>0.10554166557583056</v>
      </c>
      <c r="K81" s="177">
        <f t="shared" si="12"/>
        <v>0.23380762887137732</v>
      </c>
      <c r="L81" s="177">
        <f t="shared" si="12"/>
        <v>0.17314841479697357</v>
      </c>
      <c r="M81" s="177">
        <f t="shared" si="12"/>
        <v>2.2128701206901066E-2</v>
      </c>
      <c r="N81" s="178">
        <f t="shared" si="12"/>
        <v>0</v>
      </c>
      <c r="O81" s="179">
        <v>67581000</v>
      </c>
      <c r="P81" s="179">
        <v>6948000</v>
      </c>
      <c r="Q81" s="179">
        <f>(10301+3462)*1000</f>
        <v>13763000</v>
      </c>
      <c r="R81" s="179">
        <v>35895000</v>
      </c>
      <c r="S81" s="179">
        <v>395000</v>
      </c>
      <c r="T81" s="179">
        <v>0</v>
      </c>
      <c r="U81" s="191">
        <f>SUM(O81:T81)</f>
        <v>124582000</v>
      </c>
      <c r="V81" s="177">
        <f t="shared" si="14"/>
        <v>0.54246199290427188</v>
      </c>
      <c r="W81" s="177">
        <f t="shared" si="13"/>
        <v>5.5770496540431203E-2</v>
      </c>
      <c r="X81" s="177">
        <f t="shared" si="13"/>
        <v>0.11047342312693648</v>
      </c>
      <c r="Y81" s="177">
        <f t="shared" si="13"/>
        <v>0.288123484933618</v>
      </c>
      <c r="Z81" s="177">
        <f t="shared" si="13"/>
        <v>3.1706024947424187E-3</v>
      </c>
      <c r="AA81" s="177">
        <f t="shared" si="13"/>
        <v>0</v>
      </c>
    </row>
    <row r="82" spans="1:27" x14ac:dyDescent="0.2">
      <c r="A82" s="171">
        <v>2011</v>
      </c>
      <c r="B82" s="180">
        <v>140875000</v>
      </c>
      <c r="C82" s="181">
        <v>31225000</v>
      </c>
      <c r="D82" s="195">
        <v>73452000</v>
      </c>
      <c r="E82" s="181">
        <v>55891000</v>
      </c>
      <c r="F82" s="181">
        <v>7322000</v>
      </c>
      <c r="G82" s="181">
        <v>0</v>
      </c>
      <c r="H82" s="181">
        <f>+SUM(B82:G82)</f>
        <v>308765000</v>
      </c>
      <c r="I82" s="182">
        <f t="shared" si="12"/>
        <v>0.45625313749939272</v>
      </c>
      <c r="J82" s="182">
        <f t="shared" si="12"/>
        <v>0.10112869010412449</v>
      </c>
      <c r="K82" s="182">
        <f t="shared" si="12"/>
        <v>0.23788965718264699</v>
      </c>
      <c r="L82" s="182">
        <f t="shared" si="12"/>
        <v>0.18101468754554434</v>
      </c>
      <c r="M82" s="182">
        <f t="shared" si="12"/>
        <v>2.3713827668291419E-2</v>
      </c>
      <c r="N82" s="182">
        <f t="shared" si="12"/>
        <v>0</v>
      </c>
      <c r="O82" s="180">
        <v>62211000</v>
      </c>
      <c r="P82" s="181">
        <v>7004000</v>
      </c>
      <c r="Q82" s="181">
        <v>15422000</v>
      </c>
      <c r="R82" s="181">
        <v>40771000</v>
      </c>
      <c r="S82" s="181">
        <v>366000</v>
      </c>
      <c r="T82" s="181">
        <v>13000</v>
      </c>
      <c r="U82" s="181">
        <f>+SUM(O82:T82)</f>
        <v>125787000</v>
      </c>
      <c r="V82" s="182">
        <f t="shared" si="14"/>
        <v>0.49457416108182878</v>
      </c>
      <c r="W82" s="182">
        <f t="shared" si="13"/>
        <v>5.5681429718492374E-2</v>
      </c>
      <c r="X82" s="182">
        <f t="shared" si="13"/>
        <v>0.12260408468283686</v>
      </c>
      <c r="Y82" s="182">
        <f t="shared" si="13"/>
        <v>0.32412729455349121</v>
      </c>
      <c r="Z82" s="182">
        <f t="shared" si="13"/>
        <v>2.9096806506236734E-3</v>
      </c>
      <c r="AA82" s="182">
        <f t="shared" si="13"/>
        <v>1.0334931272707037E-4</v>
      </c>
    </row>
    <row r="83" spans="1:27" x14ac:dyDescent="0.2">
      <c r="A83" s="171">
        <v>2012</v>
      </c>
      <c r="B83" s="180">
        <v>136360000</v>
      </c>
      <c r="C83" s="181">
        <v>33680000</v>
      </c>
      <c r="D83" s="195">
        <v>72600000</v>
      </c>
      <c r="E83" s="181">
        <v>60450000</v>
      </c>
      <c r="F83" s="181">
        <v>7000000</v>
      </c>
      <c r="G83" s="181">
        <v>22000</v>
      </c>
      <c r="H83" s="181">
        <f>+SUM(B83:G83)</f>
        <v>310112000</v>
      </c>
      <c r="I83" s="182">
        <f t="shared" si="12"/>
        <v>0.43971210401403366</v>
      </c>
      <c r="J83" s="182">
        <f t="shared" si="12"/>
        <v>0.10860592302136002</v>
      </c>
      <c r="K83" s="182">
        <f t="shared" si="12"/>
        <v>0.23410896708286039</v>
      </c>
      <c r="L83" s="182">
        <f t="shared" si="12"/>
        <v>0.19492957383138995</v>
      </c>
      <c r="M83" s="182">
        <f t="shared" si="12"/>
        <v>2.257248993911877E-2</v>
      </c>
      <c r="N83" s="182">
        <f t="shared" si="12"/>
        <v>7.0942111237230418E-5</v>
      </c>
      <c r="O83" s="180">
        <v>61130000</v>
      </c>
      <c r="P83" s="181">
        <v>7725000</v>
      </c>
      <c r="Q83" s="181">
        <v>17690000</v>
      </c>
      <c r="R83" s="181">
        <v>44510000</v>
      </c>
      <c r="S83" s="181">
        <v>350000</v>
      </c>
      <c r="T83" s="181">
        <v>12000</v>
      </c>
      <c r="U83" s="181">
        <f>+SUM(O83:T83)</f>
        <v>131417000</v>
      </c>
      <c r="V83" s="182">
        <f t="shared" si="14"/>
        <v>0.46516051956748367</v>
      </c>
      <c r="W83" s="182">
        <f t="shared" si="13"/>
        <v>5.8782349315537566E-2</v>
      </c>
      <c r="X83" s="182">
        <f t="shared" si="13"/>
        <v>0.13460967759117923</v>
      </c>
      <c r="Y83" s="182">
        <f t="shared" si="13"/>
        <v>0.33869286317599701</v>
      </c>
      <c r="Z83" s="182">
        <f t="shared" si="13"/>
        <v>2.663277962516265E-3</v>
      </c>
      <c r="AA83" s="182">
        <f t="shared" si="13"/>
        <v>9.131238728627195E-5</v>
      </c>
    </row>
    <row r="84" spans="1:27" x14ac:dyDescent="0.2">
      <c r="A84" s="171">
        <v>2013</v>
      </c>
      <c r="B84" s="180"/>
      <c r="C84" s="181"/>
      <c r="D84" s="195">
        <v>0</v>
      </c>
      <c r="E84" s="181"/>
      <c r="F84" s="181">
        <v>0</v>
      </c>
      <c r="G84" s="181">
        <v>0</v>
      </c>
      <c r="H84" s="181">
        <f>+SUM(B84:G84)</f>
        <v>0</v>
      </c>
      <c r="I84" s="182" t="e">
        <f t="shared" si="12"/>
        <v>#DIV/0!</v>
      </c>
      <c r="J84" s="182" t="e">
        <f t="shared" si="12"/>
        <v>#DIV/0!</v>
      </c>
      <c r="K84" s="182" t="e">
        <f t="shared" si="12"/>
        <v>#DIV/0!</v>
      </c>
      <c r="L84" s="182" t="e">
        <f t="shared" si="12"/>
        <v>#DIV/0!</v>
      </c>
      <c r="M84" s="182" t="e">
        <f t="shared" si="12"/>
        <v>#DIV/0!</v>
      </c>
      <c r="N84" s="182" t="e">
        <f t="shared" si="12"/>
        <v>#DIV/0!</v>
      </c>
      <c r="O84" s="180"/>
      <c r="P84" s="181"/>
      <c r="Q84" s="181"/>
      <c r="R84" s="181"/>
      <c r="S84" s="181"/>
      <c r="T84" s="181"/>
      <c r="U84" s="181"/>
      <c r="V84" s="182" t="e">
        <f t="shared" si="14"/>
        <v>#DIV/0!</v>
      </c>
      <c r="W84" s="182" t="e">
        <f t="shared" si="13"/>
        <v>#DIV/0!</v>
      </c>
      <c r="X84" s="182" t="e">
        <f t="shared" si="13"/>
        <v>#DIV/0!</v>
      </c>
      <c r="Y84" s="182" t="e">
        <f t="shared" si="13"/>
        <v>#DIV/0!</v>
      </c>
      <c r="Z84" s="182" t="e">
        <f t="shared" si="13"/>
        <v>#DIV/0!</v>
      </c>
      <c r="AA84" s="182" t="e">
        <f t="shared" si="13"/>
        <v>#DIV/0!</v>
      </c>
    </row>
    <row r="85" spans="1:27" x14ac:dyDescent="0.2">
      <c r="A85" s="171">
        <v>2014</v>
      </c>
      <c r="B85" s="175"/>
      <c r="C85" s="176"/>
      <c r="D85" s="176"/>
      <c r="E85" s="176"/>
      <c r="F85" s="176"/>
      <c r="G85" s="176"/>
      <c r="H85" s="176"/>
      <c r="I85" s="182"/>
      <c r="J85" s="182"/>
      <c r="K85" s="182"/>
      <c r="L85" s="182"/>
      <c r="M85" s="182"/>
      <c r="N85" s="183"/>
      <c r="O85" s="179"/>
      <c r="P85" s="179"/>
      <c r="Q85" s="179"/>
      <c r="R85" s="179"/>
      <c r="S85" s="179"/>
      <c r="T85" s="179"/>
      <c r="U85" s="191"/>
      <c r="V85" s="182"/>
      <c r="W85" s="182"/>
      <c r="X85" s="182"/>
      <c r="Y85" s="182"/>
      <c r="Z85" s="182"/>
      <c r="AA85" s="182"/>
    </row>
    <row r="86" spans="1:27" x14ac:dyDescent="0.2">
      <c r="A86" s="171">
        <v>2015</v>
      </c>
      <c r="B86" s="175"/>
      <c r="C86" s="176"/>
      <c r="D86" s="176"/>
      <c r="E86" s="176"/>
      <c r="F86" s="176"/>
      <c r="G86" s="176"/>
      <c r="H86" s="176"/>
      <c r="I86" s="182"/>
      <c r="J86" s="182"/>
      <c r="K86" s="182"/>
      <c r="L86" s="182"/>
      <c r="M86" s="182"/>
      <c r="N86" s="183"/>
      <c r="O86" s="179"/>
      <c r="P86" s="179"/>
      <c r="Q86" s="179"/>
      <c r="R86" s="179"/>
      <c r="S86" s="179"/>
      <c r="T86" s="179"/>
      <c r="U86" s="191"/>
      <c r="V86" s="182"/>
      <c r="W86" s="182"/>
      <c r="X86" s="182"/>
      <c r="Y86" s="182"/>
      <c r="Z86" s="182"/>
      <c r="AA86" s="182"/>
    </row>
    <row r="87" spans="1:27" x14ac:dyDescent="0.2">
      <c r="A87" s="171"/>
      <c r="B87" s="175"/>
      <c r="C87" s="176"/>
      <c r="D87" s="176"/>
      <c r="E87" s="176"/>
      <c r="F87" s="176"/>
      <c r="G87" s="176"/>
      <c r="H87" s="176"/>
      <c r="I87" s="182"/>
      <c r="J87" s="182"/>
      <c r="K87" s="182"/>
      <c r="L87" s="182"/>
      <c r="M87" s="182"/>
      <c r="N87" s="183"/>
      <c r="O87" s="179"/>
      <c r="P87" s="179"/>
      <c r="Q87" s="179"/>
      <c r="R87" s="179"/>
      <c r="S87" s="179"/>
      <c r="T87" s="179"/>
      <c r="U87" s="191"/>
      <c r="V87" s="182"/>
      <c r="W87" s="182"/>
      <c r="X87" s="182"/>
      <c r="Y87" s="182"/>
      <c r="Z87" s="182"/>
      <c r="AA87" s="182"/>
    </row>
    <row r="88" spans="1:27" ht="12.75" customHeight="1" x14ac:dyDescent="0.2">
      <c r="A88" s="196" t="s">
        <v>7</v>
      </c>
      <c r="B88" s="314" t="s">
        <v>11</v>
      </c>
      <c r="C88" s="314"/>
      <c r="D88" s="314"/>
      <c r="E88" s="314"/>
      <c r="F88" s="314"/>
      <c r="G88" s="314"/>
      <c r="H88" s="314"/>
      <c r="I88" s="314"/>
      <c r="J88" s="314"/>
      <c r="K88" s="314"/>
      <c r="L88" s="314"/>
      <c r="M88" s="314"/>
      <c r="N88" s="314"/>
      <c r="O88" s="314" t="s">
        <v>12</v>
      </c>
      <c r="P88" s="314"/>
      <c r="Q88" s="314"/>
      <c r="R88" s="314"/>
      <c r="S88" s="314"/>
      <c r="T88" s="314"/>
      <c r="U88" s="314"/>
      <c r="V88" s="314"/>
      <c r="W88" s="314"/>
      <c r="X88" s="314"/>
      <c r="Y88" s="314"/>
      <c r="Z88" s="314"/>
      <c r="AA88" s="314"/>
    </row>
    <row r="89" spans="1:27" ht="13.5" thickBot="1" x14ac:dyDescent="0.25">
      <c r="A89" s="171" t="s">
        <v>11</v>
      </c>
      <c r="B89" s="315" t="s">
        <v>16</v>
      </c>
      <c r="C89" s="315"/>
      <c r="D89" s="315"/>
      <c r="E89" s="315"/>
      <c r="F89" s="315"/>
      <c r="G89" s="315"/>
      <c r="H89" s="315"/>
      <c r="I89" s="315" t="s">
        <v>15</v>
      </c>
      <c r="J89" s="315"/>
      <c r="K89" s="315"/>
      <c r="L89" s="315"/>
      <c r="M89" s="315"/>
      <c r="N89" s="315"/>
      <c r="O89" s="315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</row>
    <row r="90" spans="1:27" x14ac:dyDescent="0.2">
      <c r="A90" s="171"/>
      <c r="B90" s="172" t="s">
        <v>3</v>
      </c>
      <c r="C90" s="173" t="s">
        <v>0</v>
      </c>
      <c r="D90" s="173" t="s">
        <v>1</v>
      </c>
      <c r="E90" s="173" t="s">
        <v>2</v>
      </c>
      <c r="F90" s="173" t="s">
        <v>4</v>
      </c>
      <c r="G90" s="173" t="s">
        <v>32</v>
      </c>
      <c r="H90" s="173" t="s">
        <v>13</v>
      </c>
      <c r="I90" s="173" t="s">
        <v>3</v>
      </c>
      <c r="J90" s="173" t="s">
        <v>0</v>
      </c>
      <c r="K90" s="173" t="s">
        <v>1</v>
      </c>
      <c r="L90" s="173" t="s">
        <v>2</v>
      </c>
      <c r="M90" s="173" t="s">
        <v>4</v>
      </c>
      <c r="N90" s="174" t="s">
        <v>32</v>
      </c>
      <c r="O90" s="288" t="s">
        <v>3</v>
      </c>
      <c r="P90" s="288" t="s">
        <v>0</v>
      </c>
      <c r="Q90" s="288" t="s">
        <v>1</v>
      </c>
      <c r="R90" s="288" t="s">
        <v>2</v>
      </c>
      <c r="S90" s="288" t="s">
        <v>4</v>
      </c>
      <c r="T90" s="288" t="s">
        <v>32</v>
      </c>
      <c r="U90" s="288" t="s">
        <v>13</v>
      </c>
      <c r="V90" s="288" t="s">
        <v>3</v>
      </c>
      <c r="W90" s="288" t="s">
        <v>0</v>
      </c>
      <c r="X90" s="288" t="s">
        <v>1</v>
      </c>
      <c r="Y90" s="288" t="s">
        <v>2</v>
      </c>
      <c r="Z90" s="288" t="s">
        <v>4</v>
      </c>
      <c r="AA90" s="288" t="s">
        <v>32</v>
      </c>
    </row>
    <row r="91" spans="1:27" x14ac:dyDescent="0.2">
      <c r="A91" s="171">
        <v>2003</v>
      </c>
      <c r="B91" s="175">
        <f>+I91*$H91</f>
        <v>28673806.999999996</v>
      </c>
      <c r="C91" s="176">
        <f t="shared" ref="C91:G102" si="15">+J91*$H91</f>
        <v>10421478</v>
      </c>
      <c r="D91" s="176">
        <f t="shared" si="15"/>
        <v>2943784</v>
      </c>
      <c r="E91" s="176">
        <f t="shared" si="15"/>
        <v>10724834</v>
      </c>
      <c r="F91" s="176">
        <f t="shared" si="15"/>
        <v>245675.99999999997</v>
      </c>
      <c r="G91" s="176">
        <f t="shared" si="15"/>
        <v>0</v>
      </c>
      <c r="H91" s="193">
        <v>53009579</v>
      </c>
      <c r="I91" s="177">
        <v>0.54091746323810641</v>
      </c>
      <c r="J91" s="177">
        <v>0.19659612840916921</v>
      </c>
      <c r="K91" s="177">
        <v>5.5533057525320097E-2</v>
      </c>
      <c r="L91" s="177">
        <v>0.20231879223187191</v>
      </c>
      <c r="M91" s="177">
        <v>4.6345585955323279E-3</v>
      </c>
      <c r="N91" s="178">
        <v>0</v>
      </c>
      <c r="O91" s="179">
        <f t="shared" ref="O91:T95" si="16">+V91*$U91</f>
        <v>7241450</v>
      </c>
      <c r="P91" s="179">
        <f t="shared" si="16"/>
        <v>2205417</v>
      </c>
      <c r="Q91" s="179">
        <f t="shared" si="16"/>
        <v>5066926</v>
      </c>
      <c r="R91" s="179">
        <f t="shared" si="16"/>
        <v>3655282</v>
      </c>
      <c r="S91" s="179">
        <f t="shared" si="16"/>
        <v>313988</v>
      </c>
      <c r="T91" s="179">
        <f t="shared" si="16"/>
        <v>0</v>
      </c>
      <c r="U91" s="179">
        <v>18483063</v>
      </c>
      <c r="V91" s="177">
        <v>0.39178841732022446</v>
      </c>
      <c r="W91" s="177">
        <v>0.11932096968992639</v>
      </c>
      <c r="X91" s="177">
        <v>0.27413886973171059</v>
      </c>
      <c r="Y91" s="177">
        <v>0.1977638663028958</v>
      </c>
      <c r="Z91" s="177">
        <v>1.6987876955242755E-2</v>
      </c>
      <c r="AA91" s="177">
        <v>0</v>
      </c>
    </row>
    <row r="92" spans="1:27" x14ac:dyDescent="0.2">
      <c r="A92" s="171">
        <v>2004</v>
      </c>
      <c r="B92" s="175">
        <f>+I92*$H92</f>
        <v>30366204</v>
      </c>
      <c r="C92" s="176">
        <f t="shared" si="15"/>
        <v>11908501</v>
      </c>
      <c r="D92" s="176">
        <f t="shared" si="15"/>
        <v>3178516</v>
      </c>
      <c r="E92" s="176">
        <f t="shared" si="15"/>
        <v>11058746</v>
      </c>
      <c r="F92" s="176">
        <f t="shared" si="15"/>
        <v>239982.00000000003</v>
      </c>
      <c r="G92" s="176">
        <f t="shared" si="15"/>
        <v>0</v>
      </c>
      <c r="H92" s="193">
        <v>56751949</v>
      </c>
      <c r="I92" s="177">
        <v>0.53506891895466002</v>
      </c>
      <c r="J92" s="177">
        <v>0.20983422084763997</v>
      </c>
      <c r="K92" s="177">
        <v>5.6007169022512335E-2</v>
      </c>
      <c r="L92" s="177">
        <v>0.19486107869176439</v>
      </c>
      <c r="M92" s="177">
        <v>4.2286124834232568E-3</v>
      </c>
      <c r="N92" s="178">
        <v>0</v>
      </c>
      <c r="O92" s="179">
        <f t="shared" si="16"/>
        <v>7820415</v>
      </c>
      <c r="P92" s="179">
        <f t="shared" si="16"/>
        <v>1695748</v>
      </c>
      <c r="Q92" s="179">
        <f t="shared" si="16"/>
        <v>5524803</v>
      </c>
      <c r="R92" s="179">
        <f t="shared" si="16"/>
        <v>4026130</v>
      </c>
      <c r="S92" s="179">
        <f t="shared" si="16"/>
        <v>356218</v>
      </c>
      <c r="T92" s="179">
        <f t="shared" si="16"/>
        <v>0</v>
      </c>
      <c r="U92" s="179">
        <v>19423314</v>
      </c>
      <c r="V92" s="177">
        <v>0.4026303132410875</v>
      </c>
      <c r="W92" s="177">
        <v>8.7304771986901925E-2</v>
      </c>
      <c r="X92" s="177">
        <v>0.28444183109020427</v>
      </c>
      <c r="Y92" s="177">
        <v>0.20728337090158766</v>
      </c>
      <c r="Z92" s="177">
        <v>1.8339712780218658E-2</v>
      </c>
      <c r="AA92" s="177">
        <v>0</v>
      </c>
    </row>
    <row r="93" spans="1:27" x14ac:dyDescent="0.2">
      <c r="A93" s="171">
        <v>2005</v>
      </c>
      <c r="B93" s="175">
        <f>+I93*$H93</f>
        <v>28952892</v>
      </c>
      <c r="C93" s="176">
        <f t="shared" si="15"/>
        <v>15255039.000000002</v>
      </c>
      <c r="D93" s="176">
        <f t="shared" si="15"/>
        <v>2471039</v>
      </c>
      <c r="E93" s="176">
        <f t="shared" si="15"/>
        <v>8758405</v>
      </c>
      <c r="F93" s="176">
        <f t="shared" si="15"/>
        <v>221919</v>
      </c>
      <c r="G93" s="176">
        <f t="shared" si="15"/>
        <v>0</v>
      </c>
      <c r="H93" s="193">
        <v>55659294</v>
      </c>
      <c r="I93" s="177">
        <v>0.52018072669049664</v>
      </c>
      <c r="J93" s="177">
        <v>0.27407891663160516</v>
      </c>
      <c r="K93" s="177">
        <v>4.4395802073953723E-2</v>
      </c>
      <c r="L93" s="177">
        <v>0.15735745767813727</v>
      </c>
      <c r="M93" s="177">
        <v>3.9870969258072155E-3</v>
      </c>
      <c r="N93" s="178">
        <v>0</v>
      </c>
      <c r="O93" s="179">
        <f t="shared" si="16"/>
        <v>7955310</v>
      </c>
      <c r="P93" s="179">
        <f t="shared" si="16"/>
        <v>1945332</v>
      </c>
      <c r="Q93" s="179">
        <f t="shared" si="16"/>
        <v>5263842</v>
      </c>
      <c r="R93" s="179">
        <f t="shared" si="16"/>
        <v>3899035.9999999995</v>
      </c>
      <c r="S93" s="179">
        <f t="shared" si="16"/>
        <v>300588</v>
      </c>
      <c r="T93" s="179">
        <f t="shared" si="16"/>
        <v>0</v>
      </c>
      <c r="U93" s="179">
        <v>19364108</v>
      </c>
      <c r="V93" s="177">
        <v>0.41082759918504896</v>
      </c>
      <c r="W93" s="177">
        <v>0.10046070802744955</v>
      </c>
      <c r="X93" s="177">
        <v>0.27183498460140793</v>
      </c>
      <c r="Y93" s="177">
        <v>0.20135376233183577</v>
      </c>
      <c r="Z93" s="177">
        <v>1.5522945854257784E-2</v>
      </c>
      <c r="AA93" s="177">
        <v>0</v>
      </c>
    </row>
    <row r="94" spans="1:27" x14ac:dyDescent="0.2">
      <c r="A94" s="171">
        <v>2006</v>
      </c>
      <c r="B94" s="175">
        <f>+I94*$H94</f>
        <v>25643724</v>
      </c>
      <c r="C94" s="176">
        <f t="shared" si="15"/>
        <v>15855972</v>
      </c>
      <c r="D94" s="176">
        <f t="shared" si="15"/>
        <v>2722466</v>
      </c>
      <c r="E94" s="176">
        <f t="shared" si="15"/>
        <v>9903505</v>
      </c>
      <c r="F94" s="176">
        <f t="shared" si="15"/>
        <v>188092</v>
      </c>
      <c r="G94" s="176">
        <f t="shared" si="15"/>
        <v>0</v>
      </c>
      <c r="H94" s="193">
        <v>54313759</v>
      </c>
      <c r="I94" s="177">
        <v>0.47214047549167054</v>
      </c>
      <c r="J94" s="177">
        <v>0.29193287837065374</v>
      </c>
      <c r="K94" s="177">
        <v>5.0124794345388614E-2</v>
      </c>
      <c r="L94" s="177">
        <v>0.1823387882249137</v>
      </c>
      <c r="M94" s="177">
        <v>3.4630635673734162E-3</v>
      </c>
      <c r="N94" s="178">
        <v>0</v>
      </c>
      <c r="O94" s="179">
        <f t="shared" si="16"/>
        <v>8262823</v>
      </c>
      <c r="P94" s="179">
        <f t="shared" si="16"/>
        <v>3707176</v>
      </c>
      <c r="Q94" s="179">
        <f t="shared" si="16"/>
        <v>2058238</v>
      </c>
      <c r="R94" s="179">
        <f t="shared" si="16"/>
        <v>5241919</v>
      </c>
      <c r="S94" s="179">
        <f t="shared" si="16"/>
        <v>313955.00000000006</v>
      </c>
      <c r="T94" s="179">
        <f t="shared" si="16"/>
        <v>0</v>
      </c>
      <c r="U94" s="179">
        <v>19584111</v>
      </c>
      <c r="V94" s="198">
        <v>0.42191463273466945</v>
      </c>
      <c r="W94" s="177">
        <v>0.18929508722657873</v>
      </c>
      <c r="X94" s="177">
        <v>0.10509734141110617</v>
      </c>
      <c r="Y94" s="177">
        <v>0.26766183055232889</v>
      </c>
      <c r="Z94" s="177">
        <v>1.6031108075316772E-2</v>
      </c>
      <c r="AA94" s="177">
        <v>0</v>
      </c>
    </row>
    <row r="95" spans="1:27" x14ac:dyDescent="0.2">
      <c r="A95" s="171">
        <v>2007</v>
      </c>
      <c r="B95" s="175">
        <f>+I95*$H95</f>
        <v>0</v>
      </c>
      <c r="C95" s="176">
        <f t="shared" si="15"/>
        <v>0</v>
      </c>
      <c r="D95" s="176">
        <f t="shared" si="15"/>
        <v>0</v>
      </c>
      <c r="E95" s="176">
        <f t="shared" si="15"/>
        <v>0</v>
      </c>
      <c r="F95" s="176">
        <f t="shared" si="15"/>
        <v>0</v>
      </c>
      <c r="G95" s="176">
        <f t="shared" si="15"/>
        <v>0</v>
      </c>
      <c r="H95" s="193">
        <v>57946000</v>
      </c>
      <c r="I95" s="177"/>
      <c r="J95" s="177"/>
      <c r="K95" s="177"/>
      <c r="L95" s="177"/>
      <c r="M95" s="177"/>
      <c r="N95" s="178"/>
      <c r="O95" s="179">
        <f t="shared" si="16"/>
        <v>0</v>
      </c>
      <c r="P95" s="179">
        <f t="shared" si="16"/>
        <v>0</v>
      </c>
      <c r="Q95" s="179">
        <f t="shared" si="16"/>
        <v>0</v>
      </c>
      <c r="R95" s="179">
        <f t="shared" si="16"/>
        <v>0</v>
      </c>
      <c r="S95" s="179">
        <f t="shared" si="16"/>
        <v>0</v>
      </c>
      <c r="T95" s="179">
        <f t="shared" si="16"/>
        <v>0</v>
      </c>
      <c r="U95" s="179">
        <v>20939000</v>
      </c>
      <c r="V95" s="177"/>
      <c r="W95" s="177"/>
      <c r="X95" s="177"/>
      <c r="Y95" s="177"/>
      <c r="Z95" s="177"/>
      <c r="AA95" s="177"/>
    </row>
    <row r="96" spans="1:27" x14ac:dyDescent="0.2">
      <c r="A96" s="171">
        <v>2008</v>
      </c>
      <c r="B96" s="316" t="s">
        <v>33</v>
      </c>
      <c r="C96" s="317"/>
      <c r="D96" s="317"/>
      <c r="E96" s="317"/>
      <c r="F96" s="317"/>
      <c r="G96" s="317"/>
      <c r="H96" s="197">
        <v>58914862</v>
      </c>
      <c r="I96" s="177"/>
      <c r="J96" s="177"/>
      <c r="K96" s="177"/>
      <c r="L96" s="177"/>
      <c r="M96" s="177"/>
      <c r="N96" s="178"/>
      <c r="O96" s="316" t="s">
        <v>33</v>
      </c>
      <c r="P96" s="317"/>
      <c r="Q96" s="317"/>
      <c r="R96" s="317"/>
      <c r="S96" s="317"/>
      <c r="T96" s="317"/>
      <c r="U96" s="179">
        <v>21956595</v>
      </c>
      <c r="V96" s="177"/>
      <c r="W96" s="177"/>
      <c r="X96" s="177"/>
      <c r="Y96" s="177"/>
      <c r="Z96" s="177"/>
      <c r="AA96" s="177"/>
    </row>
    <row r="97" spans="1:27" x14ac:dyDescent="0.2">
      <c r="A97" s="171">
        <v>2009</v>
      </c>
      <c r="B97" s="316"/>
      <c r="C97" s="317"/>
      <c r="D97" s="317"/>
      <c r="E97" s="317"/>
      <c r="F97" s="317"/>
      <c r="G97" s="317"/>
      <c r="H97" s="176">
        <v>54307540</v>
      </c>
      <c r="I97" s="177"/>
      <c r="J97" s="177"/>
      <c r="K97" s="177"/>
      <c r="L97" s="177"/>
      <c r="M97" s="177"/>
      <c r="N97" s="178"/>
      <c r="O97" s="316"/>
      <c r="P97" s="317"/>
      <c r="Q97" s="317"/>
      <c r="R97" s="317"/>
      <c r="S97" s="317"/>
      <c r="T97" s="317"/>
      <c r="U97" s="179">
        <v>20092395</v>
      </c>
      <c r="V97" s="177"/>
      <c r="W97" s="177"/>
      <c r="X97" s="177"/>
      <c r="Y97" s="177"/>
      <c r="Z97" s="177"/>
      <c r="AA97" s="177"/>
    </row>
    <row r="98" spans="1:27" x14ac:dyDescent="0.2">
      <c r="A98" s="171">
        <v>2010</v>
      </c>
      <c r="B98" s="316"/>
      <c r="C98" s="317"/>
      <c r="D98" s="317"/>
      <c r="E98" s="317"/>
      <c r="F98" s="317"/>
      <c r="G98" s="317"/>
      <c r="H98" s="176">
        <v>52108755</v>
      </c>
      <c r="I98" s="177"/>
      <c r="J98" s="177"/>
      <c r="K98" s="177"/>
      <c r="L98" s="177"/>
      <c r="M98" s="177"/>
      <c r="N98" s="178"/>
      <c r="O98" s="316"/>
      <c r="P98" s="317"/>
      <c r="Q98" s="317"/>
      <c r="R98" s="317"/>
      <c r="S98" s="317"/>
      <c r="T98" s="317"/>
      <c r="U98" s="179">
        <v>18921674</v>
      </c>
      <c r="V98" s="177"/>
      <c r="W98" s="177"/>
      <c r="X98" s="177"/>
      <c r="Y98" s="177"/>
      <c r="Z98" s="177"/>
      <c r="AA98" s="177"/>
    </row>
    <row r="99" spans="1:27" x14ac:dyDescent="0.2">
      <c r="A99" s="171">
        <v>2011</v>
      </c>
      <c r="B99" s="316"/>
      <c r="C99" s="317"/>
      <c r="D99" s="317"/>
      <c r="E99" s="317"/>
      <c r="F99" s="317"/>
      <c r="G99" s="317"/>
      <c r="H99" s="179">
        <v>50236587</v>
      </c>
      <c r="I99" s="177"/>
      <c r="J99" s="177"/>
      <c r="K99" s="177"/>
      <c r="L99" s="177"/>
      <c r="M99" s="177"/>
      <c r="N99" s="178"/>
      <c r="O99" s="316"/>
      <c r="P99" s="317"/>
      <c r="Q99" s="317"/>
      <c r="R99" s="317"/>
      <c r="S99" s="317"/>
      <c r="T99" s="317"/>
      <c r="U99" s="179">
        <v>18313770</v>
      </c>
      <c r="V99" s="177"/>
      <c r="W99" s="177"/>
      <c r="X99" s="177"/>
      <c r="Y99" s="177"/>
      <c r="Z99" s="177"/>
      <c r="AA99" s="177"/>
    </row>
    <row r="100" spans="1:27" x14ac:dyDescent="0.2">
      <c r="A100" s="171">
        <v>2012</v>
      </c>
      <c r="B100" s="316"/>
      <c r="C100" s="317"/>
      <c r="D100" s="317"/>
      <c r="E100" s="317"/>
      <c r="F100" s="317"/>
      <c r="G100" s="317"/>
      <c r="H100" s="179">
        <v>46272646</v>
      </c>
      <c r="I100" s="177"/>
      <c r="J100" s="177"/>
      <c r="K100" s="177"/>
      <c r="L100" s="177"/>
      <c r="M100" s="177"/>
      <c r="N100" s="178"/>
      <c r="O100" s="316"/>
      <c r="P100" s="317"/>
      <c r="Q100" s="317"/>
      <c r="R100" s="317"/>
      <c r="S100" s="317"/>
      <c r="T100" s="317"/>
      <c r="U100" s="179">
        <v>18060330</v>
      </c>
      <c r="V100" s="177"/>
      <c r="W100" s="177"/>
      <c r="X100" s="177"/>
      <c r="Y100" s="177"/>
      <c r="Z100" s="177"/>
      <c r="AA100" s="177"/>
    </row>
    <row r="101" spans="1:27" x14ac:dyDescent="0.2">
      <c r="A101" s="171">
        <v>2013</v>
      </c>
      <c r="B101" s="316"/>
      <c r="C101" s="317"/>
      <c r="D101" s="317"/>
      <c r="E101" s="317"/>
      <c r="F101" s="317"/>
      <c r="G101" s="317"/>
      <c r="H101" s="176">
        <v>48139203</v>
      </c>
      <c r="I101" s="177"/>
      <c r="J101" s="177"/>
      <c r="K101" s="177"/>
      <c r="L101" s="177"/>
      <c r="M101" s="177"/>
      <c r="N101" s="178"/>
      <c r="O101" s="316"/>
      <c r="P101" s="317"/>
      <c r="Q101" s="317"/>
      <c r="R101" s="317"/>
      <c r="S101" s="317"/>
      <c r="T101" s="317"/>
      <c r="U101" s="179">
        <v>19871216</v>
      </c>
      <c r="V101" s="177"/>
      <c r="W101" s="177"/>
      <c r="X101" s="177"/>
      <c r="Y101" s="177"/>
      <c r="Z101" s="177"/>
      <c r="AA101" s="177"/>
    </row>
    <row r="102" spans="1:27" x14ac:dyDescent="0.2">
      <c r="A102" s="171">
        <v>2014</v>
      </c>
      <c r="B102" s="175">
        <f>+I102*$H102</f>
        <v>0</v>
      </c>
      <c r="C102" s="176">
        <f t="shared" si="15"/>
        <v>0</v>
      </c>
      <c r="D102" s="176">
        <f t="shared" si="15"/>
        <v>0</v>
      </c>
      <c r="E102" s="176">
        <f t="shared" si="15"/>
        <v>0</v>
      </c>
      <c r="F102" s="176">
        <f t="shared" si="15"/>
        <v>0</v>
      </c>
      <c r="G102" s="176">
        <f t="shared" si="15"/>
        <v>0</v>
      </c>
      <c r="H102" s="176"/>
      <c r="I102" s="182"/>
      <c r="J102" s="182"/>
      <c r="K102" s="182"/>
      <c r="L102" s="182"/>
      <c r="M102" s="182"/>
      <c r="N102" s="183"/>
      <c r="O102" s="179">
        <f t="shared" ref="O102:T104" si="17">+V102*$U102</f>
        <v>0</v>
      </c>
      <c r="P102" s="179">
        <f t="shared" si="17"/>
        <v>0</v>
      </c>
      <c r="Q102" s="179">
        <f t="shared" si="17"/>
        <v>0</v>
      </c>
      <c r="R102" s="179">
        <f t="shared" si="17"/>
        <v>0</v>
      </c>
      <c r="S102" s="179">
        <f t="shared" si="17"/>
        <v>0</v>
      </c>
      <c r="T102" s="179">
        <f t="shared" si="17"/>
        <v>0</v>
      </c>
      <c r="U102" s="179"/>
      <c r="V102" s="182"/>
      <c r="W102" s="182"/>
      <c r="X102" s="182"/>
      <c r="Y102" s="182"/>
      <c r="Z102" s="182"/>
      <c r="AA102" s="182"/>
    </row>
    <row r="103" spans="1:27" x14ac:dyDescent="0.2">
      <c r="A103" s="171">
        <v>2015</v>
      </c>
      <c r="B103" s="175"/>
      <c r="C103" s="176"/>
      <c r="D103" s="176"/>
      <c r="E103" s="176"/>
      <c r="F103" s="176"/>
      <c r="G103" s="176"/>
      <c r="H103" s="176"/>
      <c r="I103" s="182"/>
      <c r="J103" s="182"/>
      <c r="K103" s="182"/>
      <c r="L103" s="182"/>
      <c r="M103" s="182"/>
      <c r="N103" s="183"/>
      <c r="O103" s="179">
        <f t="shared" si="17"/>
        <v>0</v>
      </c>
      <c r="P103" s="179">
        <f t="shared" si="17"/>
        <v>0</v>
      </c>
      <c r="Q103" s="179">
        <f t="shared" si="17"/>
        <v>0</v>
      </c>
      <c r="R103" s="179">
        <f t="shared" si="17"/>
        <v>0</v>
      </c>
      <c r="S103" s="179">
        <f t="shared" si="17"/>
        <v>0</v>
      </c>
      <c r="T103" s="179">
        <f t="shared" si="17"/>
        <v>0</v>
      </c>
      <c r="U103" s="179"/>
      <c r="V103" s="182"/>
      <c r="W103" s="182"/>
      <c r="X103" s="182"/>
      <c r="Y103" s="182"/>
      <c r="Z103" s="182"/>
      <c r="AA103" s="182"/>
    </row>
    <row r="104" spans="1:27" x14ac:dyDescent="0.2">
      <c r="A104" s="171"/>
      <c r="B104" s="175"/>
      <c r="C104" s="176"/>
      <c r="D104" s="176"/>
      <c r="E104" s="176"/>
      <c r="F104" s="176"/>
      <c r="G104" s="176"/>
      <c r="H104" s="176"/>
      <c r="I104" s="182"/>
      <c r="J104" s="182"/>
      <c r="K104" s="182"/>
      <c r="L104" s="182"/>
      <c r="M104" s="182"/>
      <c r="N104" s="183"/>
      <c r="O104" s="179">
        <f t="shared" si="17"/>
        <v>0</v>
      </c>
      <c r="P104" s="179">
        <f t="shared" si="17"/>
        <v>0</v>
      </c>
      <c r="Q104" s="179">
        <f t="shared" si="17"/>
        <v>0</v>
      </c>
      <c r="R104" s="179">
        <f t="shared" si="17"/>
        <v>0</v>
      </c>
      <c r="S104" s="179">
        <f t="shared" si="17"/>
        <v>0</v>
      </c>
      <c r="T104" s="179">
        <f t="shared" si="17"/>
        <v>0</v>
      </c>
      <c r="U104" s="179"/>
      <c r="V104" s="182"/>
      <c r="W104" s="182"/>
      <c r="X104" s="182"/>
      <c r="Y104" s="182"/>
      <c r="Z104" s="182"/>
      <c r="AA104" s="182"/>
    </row>
    <row r="105" spans="1:27" x14ac:dyDescent="0.2">
      <c r="A105" s="199" t="s">
        <v>213</v>
      </c>
      <c r="I105" s="200"/>
      <c r="J105" s="200"/>
      <c r="K105" s="200"/>
      <c r="N105" s="200"/>
      <c r="V105" s="201"/>
      <c r="W105" s="201"/>
      <c r="X105" s="200"/>
      <c r="Y105" s="200"/>
      <c r="Z105" s="200"/>
      <c r="AA105" s="200"/>
    </row>
    <row r="106" spans="1:27" x14ac:dyDescent="0.2">
      <c r="A106" s="202"/>
      <c r="V106" s="201"/>
      <c r="W106" s="201"/>
      <c r="X106" s="200"/>
      <c r="Y106" s="200"/>
      <c r="Z106" s="200"/>
      <c r="AA106" s="200"/>
    </row>
    <row r="107" spans="1:27" x14ac:dyDescent="0.2">
      <c r="A107" s="199" t="s">
        <v>49</v>
      </c>
    </row>
    <row r="108" spans="1:27" x14ac:dyDescent="0.2">
      <c r="A108" s="164" t="s">
        <v>67</v>
      </c>
    </row>
    <row r="109" spans="1:27" x14ac:dyDescent="0.2">
      <c r="A109" s="164" t="s">
        <v>51</v>
      </c>
    </row>
    <row r="110" spans="1:27" x14ac:dyDescent="0.2">
      <c r="A110" s="62" t="s">
        <v>214</v>
      </c>
    </row>
    <row r="111" spans="1:27" x14ac:dyDescent="0.2">
      <c r="A111" s="203" t="s">
        <v>215</v>
      </c>
    </row>
    <row r="113" spans="3:13" x14ac:dyDescent="0.2">
      <c r="L113" s="201"/>
    </row>
    <row r="114" spans="3:13" x14ac:dyDescent="0.2">
      <c r="C114" s="169"/>
      <c r="D114" s="169"/>
      <c r="G114" s="169"/>
      <c r="H114" s="169"/>
      <c r="J114" s="169"/>
      <c r="L114" s="201"/>
    </row>
    <row r="115" spans="3:13" x14ac:dyDescent="0.2">
      <c r="C115" s="169"/>
      <c r="D115" s="169"/>
      <c r="G115" s="169"/>
      <c r="H115" s="169"/>
      <c r="J115" s="169"/>
      <c r="L115" s="201"/>
    </row>
    <row r="116" spans="3:13" x14ac:dyDescent="0.2">
      <c r="C116" s="169"/>
      <c r="D116" s="169"/>
      <c r="G116" s="169"/>
      <c r="H116" s="169"/>
      <c r="J116" s="169"/>
      <c r="L116" s="201"/>
    </row>
    <row r="117" spans="3:13" x14ac:dyDescent="0.2">
      <c r="C117" s="169"/>
      <c r="D117" s="169"/>
      <c r="G117" s="169"/>
      <c r="H117" s="169"/>
      <c r="J117" s="169"/>
      <c r="L117" s="201"/>
    </row>
    <row r="118" spans="3:13" x14ac:dyDescent="0.2">
      <c r="C118" s="169"/>
      <c r="D118" s="169"/>
      <c r="G118" s="169"/>
      <c r="H118" s="169"/>
      <c r="J118" s="169"/>
      <c r="L118" s="201"/>
    </row>
    <row r="119" spans="3:13" x14ac:dyDescent="0.2">
      <c r="C119" s="169"/>
      <c r="D119" s="169"/>
      <c r="G119" s="169"/>
      <c r="H119" s="169"/>
      <c r="J119" s="169"/>
      <c r="L119" s="201"/>
    </row>
    <row r="120" spans="3:13" x14ac:dyDescent="0.2">
      <c r="C120" s="169"/>
      <c r="D120" s="169"/>
      <c r="G120" s="169"/>
      <c r="H120" s="169"/>
      <c r="J120" s="169"/>
    </row>
    <row r="121" spans="3:13" x14ac:dyDescent="0.2">
      <c r="M121" s="201"/>
    </row>
    <row r="122" spans="3:13" x14ac:dyDescent="0.2">
      <c r="C122" s="204"/>
      <c r="D122" s="204"/>
      <c r="E122" s="169"/>
      <c r="F122" s="169"/>
      <c r="I122" s="169"/>
      <c r="K122" s="169"/>
    </row>
    <row r="124" spans="3:13" x14ac:dyDescent="0.2">
      <c r="L124" s="201"/>
    </row>
    <row r="125" spans="3:13" x14ac:dyDescent="0.2">
      <c r="C125" s="169"/>
      <c r="D125" s="169"/>
      <c r="G125" s="169"/>
      <c r="H125" s="169"/>
      <c r="J125" s="169"/>
      <c r="L125" s="201"/>
    </row>
    <row r="126" spans="3:13" x14ac:dyDescent="0.2">
      <c r="C126" s="169"/>
      <c r="D126" s="169"/>
      <c r="G126" s="169"/>
      <c r="H126" s="169"/>
      <c r="J126" s="169"/>
      <c r="L126" s="201"/>
    </row>
    <row r="127" spans="3:13" x14ac:dyDescent="0.2">
      <c r="C127" s="169"/>
      <c r="D127" s="169"/>
      <c r="G127" s="169"/>
      <c r="H127" s="169"/>
      <c r="J127" s="169"/>
      <c r="L127" s="201"/>
    </row>
    <row r="128" spans="3:13" x14ac:dyDescent="0.2">
      <c r="C128" s="169"/>
      <c r="D128" s="169"/>
      <c r="G128" s="169"/>
      <c r="H128" s="169"/>
      <c r="J128" s="169"/>
      <c r="L128" s="201"/>
    </row>
    <row r="129" spans="3:13" x14ac:dyDescent="0.2">
      <c r="C129" s="169"/>
      <c r="D129" s="169"/>
      <c r="G129" s="169"/>
      <c r="H129" s="169"/>
      <c r="J129" s="169"/>
      <c r="L129" s="201"/>
    </row>
    <row r="130" spans="3:13" x14ac:dyDescent="0.2">
      <c r="C130" s="169"/>
      <c r="D130" s="169"/>
      <c r="G130" s="169"/>
      <c r="H130" s="169"/>
      <c r="J130" s="169"/>
      <c r="L130" s="201"/>
    </row>
    <row r="131" spans="3:13" x14ac:dyDescent="0.2">
      <c r="C131" s="169"/>
      <c r="D131" s="169"/>
      <c r="G131" s="169"/>
      <c r="H131" s="169"/>
      <c r="J131" s="169"/>
    </row>
    <row r="132" spans="3:13" x14ac:dyDescent="0.2">
      <c r="M132" s="201"/>
    </row>
    <row r="133" spans="3:13" x14ac:dyDescent="0.2">
      <c r="C133" s="204"/>
      <c r="D133" s="204"/>
      <c r="E133" s="169"/>
      <c r="F133" s="169"/>
      <c r="I133" s="169"/>
      <c r="K133" s="169"/>
    </row>
    <row r="142" spans="3:13" x14ac:dyDescent="0.2">
      <c r="L142" s="201"/>
    </row>
    <row r="143" spans="3:13" x14ac:dyDescent="0.2">
      <c r="C143" s="169"/>
      <c r="D143" s="169"/>
      <c r="G143" s="169"/>
      <c r="H143" s="169"/>
      <c r="J143" s="169"/>
      <c r="L143" s="201"/>
    </row>
    <row r="144" spans="3:13" x14ac:dyDescent="0.2">
      <c r="C144" s="169"/>
      <c r="D144" s="169"/>
      <c r="G144" s="169"/>
      <c r="H144" s="169"/>
      <c r="J144" s="169"/>
      <c r="L144" s="201"/>
    </row>
    <row r="145" spans="3:12" x14ac:dyDescent="0.2">
      <c r="C145" s="169"/>
      <c r="D145" s="169"/>
      <c r="G145" s="169"/>
      <c r="H145" s="169"/>
      <c r="J145" s="169"/>
      <c r="L145" s="201"/>
    </row>
    <row r="146" spans="3:12" x14ac:dyDescent="0.2">
      <c r="C146" s="169"/>
      <c r="D146" s="169"/>
      <c r="G146" s="169"/>
      <c r="H146" s="169"/>
      <c r="J146" s="169"/>
      <c r="L146" s="201"/>
    </row>
    <row r="147" spans="3:12" x14ac:dyDescent="0.2">
      <c r="C147" s="169"/>
      <c r="D147" s="169"/>
      <c r="G147" s="169"/>
      <c r="H147" s="169"/>
      <c r="J147" s="169"/>
      <c r="L147" s="201"/>
    </row>
    <row r="148" spans="3:12" x14ac:dyDescent="0.2">
      <c r="C148" s="169"/>
      <c r="D148" s="169"/>
      <c r="G148" s="169"/>
      <c r="H148" s="169"/>
      <c r="J148" s="169"/>
      <c r="L148" s="201"/>
    </row>
    <row r="149" spans="3:12" x14ac:dyDescent="0.2">
      <c r="C149" s="169"/>
      <c r="D149" s="169"/>
      <c r="G149" s="169"/>
      <c r="H149" s="169"/>
      <c r="J149" s="169"/>
    </row>
    <row r="152" spans="3:12" x14ac:dyDescent="0.2">
      <c r="L152" s="201"/>
    </row>
    <row r="153" spans="3:12" x14ac:dyDescent="0.2">
      <c r="C153" s="169"/>
      <c r="D153" s="169"/>
      <c r="G153" s="169"/>
      <c r="H153" s="169"/>
      <c r="J153" s="169"/>
      <c r="L153" s="201"/>
    </row>
    <row r="154" spans="3:12" x14ac:dyDescent="0.2">
      <c r="C154" s="169"/>
      <c r="D154" s="169"/>
      <c r="G154" s="169"/>
      <c r="H154" s="169"/>
      <c r="J154" s="169"/>
      <c r="L154" s="201"/>
    </row>
    <row r="155" spans="3:12" x14ac:dyDescent="0.2">
      <c r="C155" s="169"/>
      <c r="D155" s="169"/>
      <c r="G155" s="169"/>
      <c r="H155" s="169"/>
      <c r="J155" s="169"/>
      <c r="L155" s="201"/>
    </row>
    <row r="156" spans="3:12" x14ac:dyDescent="0.2">
      <c r="C156" s="169"/>
      <c r="D156" s="169"/>
      <c r="G156" s="169"/>
      <c r="H156" s="169"/>
      <c r="J156" s="169"/>
      <c r="L156" s="201"/>
    </row>
    <row r="157" spans="3:12" x14ac:dyDescent="0.2">
      <c r="C157" s="169"/>
      <c r="D157" s="169"/>
      <c r="G157" s="169"/>
      <c r="H157" s="169"/>
      <c r="J157" s="169"/>
      <c r="L157" s="201"/>
    </row>
    <row r="158" spans="3:12" x14ac:dyDescent="0.2">
      <c r="C158" s="169"/>
      <c r="D158" s="169"/>
      <c r="G158" s="169"/>
      <c r="H158" s="169"/>
      <c r="J158" s="169"/>
      <c r="L158" s="201"/>
    </row>
    <row r="159" spans="3:12" x14ac:dyDescent="0.2">
      <c r="C159" s="169"/>
      <c r="D159" s="169"/>
      <c r="G159" s="169"/>
      <c r="H159" s="169"/>
      <c r="J159" s="169"/>
    </row>
    <row r="162" spans="3:9" x14ac:dyDescent="0.2">
      <c r="C162" s="169"/>
      <c r="D162" s="169"/>
      <c r="E162" s="169"/>
      <c r="F162" s="169"/>
      <c r="G162" s="169"/>
      <c r="H162" s="169"/>
      <c r="I162" s="169"/>
    </row>
    <row r="163" spans="3:9" x14ac:dyDescent="0.2">
      <c r="C163" s="169"/>
      <c r="D163" s="169"/>
      <c r="E163" s="169"/>
      <c r="F163" s="169"/>
      <c r="G163" s="169"/>
      <c r="H163" s="169"/>
      <c r="I163" s="169"/>
    </row>
    <row r="164" spans="3:9" x14ac:dyDescent="0.2">
      <c r="C164" s="169"/>
      <c r="D164" s="169"/>
      <c r="E164" s="169"/>
      <c r="F164" s="169"/>
      <c r="G164" s="169"/>
      <c r="H164" s="169"/>
      <c r="I164" s="169"/>
    </row>
    <row r="165" spans="3:9" x14ac:dyDescent="0.2">
      <c r="C165" s="169"/>
      <c r="D165" s="169"/>
      <c r="E165" s="169"/>
      <c r="F165" s="169"/>
      <c r="G165" s="169"/>
      <c r="H165" s="169"/>
      <c r="I165" s="169"/>
    </row>
    <row r="166" spans="3:9" x14ac:dyDescent="0.2">
      <c r="C166" s="169"/>
      <c r="D166" s="169"/>
      <c r="E166" s="169"/>
      <c r="F166" s="169"/>
      <c r="G166" s="169"/>
      <c r="H166" s="169"/>
      <c r="I166" s="169"/>
    </row>
    <row r="167" spans="3:9" x14ac:dyDescent="0.2">
      <c r="C167" s="169"/>
      <c r="D167" s="169"/>
      <c r="E167" s="169"/>
      <c r="F167" s="169"/>
      <c r="G167" s="169"/>
      <c r="H167" s="169"/>
      <c r="I167" s="169"/>
    </row>
    <row r="168" spans="3:9" x14ac:dyDescent="0.2">
      <c r="C168" s="169"/>
      <c r="D168" s="169"/>
      <c r="E168" s="169"/>
      <c r="F168" s="169"/>
      <c r="G168" s="169"/>
      <c r="H168" s="169"/>
      <c r="I168" s="169"/>
    </row>
    <row r="171" spans="3:9" x14ac:dyDescent="0.2">
      <c r="C171" s="169"/>
      <c r="D171" s="169"/>
      <c r="E171" s="169"/>
      <c r="F171" s="169"/>
      <c r="G171" s="169"/>
      <c r="H171" s="169"/>
      <c r="I171" s="169"/>
    </row>
    <row r="172" spans="3:9" x14ac:dyDescent="0.2">
      <c r="C172" s="169"/>
      <c r="D172" s="169"/>
      <c r="E172" s="169"/>
      <c r="F172" s="169"/>
      <c r="G172" s="169"/>
      <c r="H172" s="169"/>
      <c r="I172" s="169"/>
    </row>
    <row r="173" spans="3:9" x14ac:dyDescent="0.2">
      <c r="C173" s="169"/>
      <c r="D173" s="169"/>
      <c r="E173" s="169"/>
      <c r="F173" s="169"/>
      <c r="G173" s="169"/>
      <c r="H173" s="169"/>
      <c r="I173" s="169"/>
    </row>
    <row r="174" spans="3:9" x14ac:dyDescent="0.2">
      <c r="C174" s="169"/>
      <c r="D174" s="169"/>
      <c r="E174" s="169"/>
      <c r="F174" s="169"/>
      <c r="G174" s="169"/>
      <c r="H174" s="169"/>
      <c r="I174" s="169"/>
    </row>
    <row r="175" spans="3:9" x14ac:dyDescent="0.2">
      <c r="C175" s="169"/>
      <c r="D175" s="169"/>
      <c r="E175" s="169"/>
      <c r="F175" s="169"/>
      <c r="G175" s="169"/>
      <c r="H175" s="169"/>
      <c r="I175" s="169"/>
    </row>
    <row r="176" spans="3:9" x14ac:dyDescent="0.2">
      <c r="C176" s="169"/>
      <c r="D176" s="169"/>
      <c r="E176" s="169"/>
      <c r="F176" s="169"/>
      <c r="G176" s="169"/>
      <c r="H176" s="169"/>
      <c r="I176" s="169"/>
    </row>
    <row r="177" spans="3:9" x14ac:dyDescent="0.2">
      <c r="C177" s="169"/>
      <c r="D177" s="169"/>
      <c r="E177" s="169"/>
      <c r="F177" s="169"/>
      <c r="G177" s="169"/>
      <c r="H177" s="169"/>
      <c r="I177" s="169"/>
    </row>
    <row r="180" spans="3:9" x14ac:dyDescent="0.2">
      <c r="C180" s="169"/>
      <c r="D180" s="169"/>
      <c r="E180" s="169"/>
      <c r="F180" s="169"/>
      <c r="G180" s="169"/>
      <c r="H180" s="169"/>
      <c r="I180" s="169"/>
    </row>
    <row r="181" spans="3:9" x14ac:dyDescent="0.2">
      <c r="C181" s="169"/>
      <c r="D181" s="169"/>
      <c r="E181" s="169"/>
      <c r="F181" s="169"/>
      <c r="G181" s="169"/>
      <c r="H181" s="169"/>
      <c r="I181" s="169"/>
    </row>
    <row r="182" spans="3:9" x14ac:dyDescent="0.2">
      <c r="C182" s="169"/>
      <c r="D182" s="169"/>
      <c r="E182" s="169"/>
      <c r="F182" s="169"/>
      <c r="G182" s="169"/>
      <c r="H182" s="169"/>
      <c r="I182" s="169"/>
    </row>
    <row r="183" spans="3:9" x14ac:dyDescent="0.2">
      <c r="C183" s="169"/>
      <c r="D183" s="169"/>
      <c r="E183" s="169"/>
      <c r="F183" s="169"/>
      <c r="G183" s="169"/>
      <c r="H183" s="169"/>
      <c r="I183" s="169"/>
    </row>
    <row r="184" spans="3:9" x14ac:dyDescent="0.2">
      <c r="C184" s="169"/>
      <c r="D184" s="169"/>
      <c r="E184" s="169"/>
      <c r="F184" s="169"/>
      <c r="G184" s="169"/>
      <c r="H184" s="169"/>
      <c r="I184" s="169"/>
    </row>
    <row r="185" spans="3:9" x14ac:dyDescent="0.2">
      <c r="C185" s="169"/>
      <c r="D185" s="169"/>
      <c r="E185" s="169"/>
      <c r="F185" s="169"/>
      <c r="G185" s="169"/>
      <c r="H185" s="169"/>
      <c r="I185" s="169"/>
    </row>
    <row r="186" spans="3:9" x14ac:dyDescent="0.2">
      <c r="C186" s="169"/>
      <c r="D186" s="169"/>
      <c r="E186" s="169"/>
      <c r="F186" s="169"/>
      <c r="G186" s="169"/>
      <c r="H186" s="169"/>
      <c r="I186" s="169"/>
    </row>
    <row r="189" spans="3:9" x14ac:dyDescent="0.2">
      <c r="C189" s="169"/>
      <c r="D189" s="169"/>
      <c r="E189" s="169"/>
      <c r="F189" s="169"/>
      <c r="G189" s="169"/>
      <c r="H189" s="169"/>
      <c r="I189" s="169"/>
    </row>
    <row r="190" spans="3:9" x14ac:dyDescent="0.2">
      <c r="C190" s="169"/>
      <c r="D190" s="169"/>
      <c r="E190" s="169"/>
      <c r="F190" s="169"/>
      <c r="G190" s="169"/>
      <c r="H190" s="169"/>
      <c r="I190" s="169"/>
    </row>
    <row r="191" spans="3:9" x14ac:dyDescent="0.2">
      <c r="C191" s="169"/>
      <c r="D191" s="169"/>
      <c r="E191" s="169"/>
      <c r="F191" s="169"/>
      <c r="G191" s="169"/>
      <c r="H191" s="169"/>
      <c r="I191" s="169"/>
    </row>
    <row r="192" spans="3:9" x14ac:dyDescent="0.2">
      <c r="C192" s="169"/>
      <c r="D192" s="169"/>
      <c r="E192" s="169"/>
      <c r="F192" s="169"/>
      <c r="G192" s="169"/>
      <c r="H192" s="169"/>
      <c r="I192" s="169"/>
    </row>
    <row r="193" spans="3:9" x14ac:dyDescent="0.2">
      <c r="C193" s="169"/>
      <c r="D193" s="169"/>
      <c r="E193" s="169"/>
      <c r="F193" s="169"/>
      <c r="G193" s="169"/>
      <c r="H193" s="169"/>
      <c r="I193" s="169"/>
    </row>
    <row r="194" spans="3:9" x14ac:dyDescent="0.2">
      <c r="C194" s="169"/>
      <c r="D194" s="169"/>
      <c r="E194" s="169"/>
      <c r="F194" s="169"/>
      <c r="G194" s="169"/>
      <c r="H194" s="169"/>
      <c r="I194" s="169"/>
    </row>
    <row r="195" spans="3:9" x14ac:dyDescent="0.2">
      <c r="C195" s="169"/>
      <c r="D195" s="169"/>
      <c r="E195" s="169"/>
      <c r="F195" s="169"/>
      <c r="G195" s="169"/>
      <c r="H195" s="169"/>
      <c r="I195" s="169"/>
    </row>
  </sheetData>
  <mergeCells count="28">
    <mergeCell ref="B89:H89"/>
    <mergeCell ref="I89:O89"/>
    <mergeCell ref="B96:G101"/>
    <mergeCell ref="O96:T101"/>
    <mergeCell ref="B71:N71"/>
    <mergeCell ref="O71:AA71"/>
    <mergeCell ref="B72:H72"/>
    <mergeCell ref="I72:O72"/>
    <mergeCell ref="B88:N88"/>
    <mergeCell ref="O88:AA88"/>
    <mergeCell ref="B38:H38"/>
    <mergeCell ref="I38:O38"/>
    <mergeCell ref="B54:N54"/>
    <mergeCell ref="O54:AA54"/>
    <mergeCell ref="B55:H55"/>
    <mergeCell ref="I55:O55"/>
    <mergeCell ref="B20:N20"/>
    <mergeCell ref="O20:AA20"/>
    <mergeCell ref="B21:H21"/>
    <mergeCell ref="I21:O21"/>
    <mergeCell ref="B37:N37"/>
    <mergeCell ref="O37:AA37"/>
    <mergeCell ref="A1:K1"/>
    <mergeCell ref="A2:K2"/>
    <mergeCell ref="B3:N3"/>
    <mergeCell ref="O3:AA3"/>
    <mergeCell ref="B4:H4"/>
    <mergeCell ref="I4:O4"/>
  </mergeCell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G15" sqref="G15"/>
    </sheetView>
  </sheetViews>
  <sheetFormatPr defaultRowHeight="12.75" x14ac:dyDescent="0.2"/>
  <sheetData>
    <row r="1" spans="1:9" x14ac:dyDescent="0.2">
      <c r="A1" s="101" t="s">
        <v>216</v>
      </c>
      <c r="B1" s="85"/>
      <c r="C1" s="85"/>
      <c r="D1" s="85"/>
      <c r="E1" s="85"/>
      <c r="F1" s="85"/>
      <c r="G1" s="85"/>
      <c r="H1" s="85"/>
      <c r="I1" s="8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>
      <selection activeCell="I19" sqref="I19"/>
    </sheetView>
  </sheetViews>
  <sheetFormatPr defaultRowHeight="12.75" x14ac:dyDescent="0.2"/>
  <sheetData>
    <row r="1" spans="1:10" x14ac:dyDescent="0.2">
      <c r="A1" s="101" t="s">
        <v>217</v>
      </c>
      <c r="B1" s="85"/>
      <c r="C1" s="85"/>
      <c r="D1" s="85"/>
      <c r="E1" s="85"/>
      <c r="F1" s="85"/>
      <c r="G1" s="85"/>
      <c r="H1" s="85"/>
      <c r="I1" s="85"/>
      <c r="J1" s="8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</vt:i4>
      </vt:variant>
    </vt:vector>
  </HeadingPairs>
  <TitlesOfParts>
    <vt:vector size="25" baseType="lpstr">
      <vt:lpstr>inhoud</vt:lpstr>
      <vt:lpstr>Fig. 4.1-4.6_4.9.4.12</vt:lpstr>
      <vt:lpstr>Fig. 4.7</vt:lpstr>
      <vt:lpstr>Fig. 4.8</vt:lpstr>
      <vt:lpstr>Table 4.1-4.4</vt:lpstr>
      <vt:lpstr>Fig 4.13-14</vt:lpstr>
      <vt:lpstr>Fig 4.15-22</vt:lpstr>
      <vt:lpstr>Fig 4.23</vt:lpstr>
      <vt:lpstr>Fig 4.24</vt:lpstr>
      <vt:lpstr>Fig. 4.25</vt:lpstr>
      <vt:lpstr>Fig. 4.26</vt:lpstr>
      <vt:lpstr>Fig. 4.27</vt:lpstr>
      <vt:lpstr>Tab 4.5</vt:lpstr>
      <vt:lpstr>Tab 4.6</vt:lpstr>
      <vt:lpstr>Tab 4.7</vt:lpstr>
      <vt:lpstr>Tab 4.8</vt:lpstr>
      <vt:lpstr>Tab 4.9</vt:lpstr>
      <vt:lpstr>Fig 4.28</vt:lpstr>
      <vt:lpstr>Tab 4.10</vt:lpstr>
      <vt:lpstr>Tab 4.11</vt:lpstr>
      <vt:lpstr>Tab 4.12</vt:lpstr>
      <vt:lpstr>'Fig 4.13-14'!bestemming</vt:lpstr>
      <vt:lpstr>'Fig 4.13-14'!grafherkomst</vt:lpstr>
      <vt:lpstr>'Fig 4.13-14'!herkomst</vt:lpstr>
      <vt:lpstr>'Fig 4.13-14'!totaal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CC@PS</dc:creator>
  <cp:lastModifiedBy>Onghena Evy</cp:lastModifiedBy>
  <cp:lastPrinted>2010-06-24T07:56:53Z</cp:lastPrinted>
  <dcterms:created xsi:type="dcterms:W3CDTF">2008-02-20T21:53:55Z</dcterms:created>
  <dcterms:modified xsi:type="dcterms:W3CDTF">2014-10-10T13:29:11Z</dcterms:modified>
</cp:coreProperties>
</file>