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drawings/drawing5.xml" ContentType="application/vnd.openxmlformats-officedocument.drawing+xml"/>
  <Override PartName="/xl/charts/chart12.xml" ContentType="application/vnd.openxmlformats-officedocument.drawingml.chart+xml"/>
  <Override PartName="/xl/theme/themeOverride10.xml" ContentType="application/vnd.openxmlformats-officedocument.themeOverride+xml"/>
  <Override PartName="/xl/charts/chart13.xml" ContentType="application/vnd.openxmlformats-officedocument.drawingml.chart+xml"/>
  <Override PartName="/xl/theme/themeOverride11.xml" ContentType="application/vnd.openxmlformats-officedocument.themeOverride+xml"/>
  <Override PartName="/xl/drawings/drawing6.xml" ContentType="application/vnd.openxmlformats-officedocument.drawing+xml"/>
  <Override PartName="/xl/charts/chart14.xml" ContentType="application/vnd.openxmlformats-officedocument.drawingml.chart+xml"/>
  <Override PartName="/xl/theme/themeOverride12.xml" ContentType="application/vnd.openxmlformats-officedocument.themeOverride+xml"/>
  <Override PartName="/xl/drawings/drawing7.xml" ContentType="application/vnd.openxmlformats-officedocument.drawing+xml"/>
  <Override PartName="/xl/charts/chart15.xml" ContentType="application/vnd.openxmlformats-officedocument.drawingml.chart+xml"/>
  <Override PartName="/xl/theme/themeOverride13.xml" ContentType="application/vnd.openxmlformats-officedocument.themeOverride+xml"/>
  <Override PartName="/xl/charts/chart16.xml" ContentType="application/vnd.openxmlformats-officedocument.drawingml.chart+xml"/>
  <Override PartName="/xl/theme/themeOverride14.xml" ContentType="application/vnd.openxmlformats-officedocument.themeOverride+xml"/>
  <Override PartName="/xl/charts/chart17.xml" ContentType="application/vnd.openxmlformats-officedocument.drawingml.chart+xml"/>
  <Override PartName="/xl/theme/themeOverride15.xml" ContentType="application/vnd.openxmlformats-officedocument.themeOverride+xml"/>
  <Override PartName="/xl/charts/chart18.xml" ContentType="application/vnd.openxmlformats-officedocument.drawingml.chart+xml"/>
  <Override PartName="/xl/theme/themeOverride16.xml" ContentType="application/vnd.openxmlformats-officedocument.themeOverride+xml"/>
  <Override PartName="/xl/charts/chart19.xml" ContentType="application/vnd.openxmlformats-officedocument.drawingml.chart+xml"/>
  <Override PartName="/xl/theme/themeOverride17.xml" ContentType="application/vnd.openxmlformats-officedocument.themeOverride+xml"/>
  <Override PartName="/xl/drawings/drawing8.xml" ContentType="application/vnd.openxmlformats-officedocument.drawing+xml"/>
  <Override PartName="/xl/charts/chart20.xml" ContentType="application/vnd.openxmlformats-officedocument.drawingml.chart+xml"/>
  <Override PartName="/xl/theme/themeOverride18.xml" ContentType="application/vnd.openxmlformats-officedocument.themeOverride+xml"/>
  <Override PartName="/xl/charts/chart21.xml" ContentType="application/vnd.openxmlformats-officedocument.drawingml.chart+xml"/>
  <Override PartName="/xl/theme/themeOverride19.xml" ContentType="application/vnd.openxmlformats-officedocument.themeOverride+xml"/>
  <Override PartName="/xl/charts/chart22.xml" ContentType="application/vnd.openxmlformats-officedocument.drawingml.chart+xml"/>
  <Override PartName="/xl/theme/themeOverride20.xml" ContentType="application/vnd.openxmlformats-officedocument.themeOverride+xml"/>
  <Override PartName="/xl/charts/chart23.xml" ContentType="application/vnd.openxmlformats-officedocument.drawingml.chart+xml"/>
  <Override PartName="/xl/theme/themeOverride21.xml" ContentType="application/vnd.openxmlformats-officedocument.themeOverride+xml"/>
  <Override PartName="/xl/drawings/drawing9.xml" ContentType="application/vnd.openxmlformats-officedocument.drawing+xml"/>
  <Override PartName="/xl/charts/chart24.xml" ContentType="application/vnd.openxmlformats-officedocument.drawingml.chart+xml"/>
  <Override PartName="/xl/theme/themeOverride22.xml" ContentType="application/vnd.openxmlformats-officedocument.themeOverride+xml"/>
  <Override PartName="/xl/charts/chart25.xml" ContentType="application/vnd.openxmlformats-officedocument.drawingml.chart+xml"/>
  <Override PartName="/xl/theme/themeOverride23.xml" ContentType="application/vnd.openxmlformats-officedocument.themeOverride+xml"/>
  <Override PartName="/xl/charts/chart26.xml" ContentType="application/vnd.openxmlformats-officedocument.drawingml.chart+xml"/>
  <Override PartName="/xl/theme/themeOverride24.xml" ContentType="application/vnd.openxmlformats-officedocument.themeOverride+xml"/>
  <Override PartName="/xl/charts/chart27.xml" ContentType="application/vnd.openxmlformats-officedocument.drawingml.chart+xml"/>
  <Override PartName="/xl/theme/themeOverride25.xml" ContentType="application/vnd.openxmlformats-officedocument.themeOverride+xml"/>
  <Override PartName="/xl/drawings/drawing10.xml" ContentType="application/vnd.openxmlformats-officedocument.drawing+xml"/>
  <Override PartName="/xl/charts/chart28.xml" ContentType="application/vnd.openxmlformats-officedocument.drawingml.chart+xml"/>
  <Override PartName="/xl/theme/themeOverride26.xml" ContentType="application/vnd.openxmlformats-officedocument.themeOverride+xml"/>
  <Override PartName="/xl/drawings/drawing11.xml" ContentType="application/vnd.openxmlformats-officedocument.drawing+xml"/>
  <Override PartName="/xl/comments1.xml" ContentType="application/vnd.openxmlformats-officedocument.spreadsheetml.comments+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15" windowWidth="23925" windowHeight="6345" tabRatio="882" activeTab="15"/>
  </bookViews>
  <sheets>
    <sheet name="Inhoud" sheetId="42" r:id="rId1"/>
    <sheet name="3-1" sheetId="1" r:id="rId2"/>
    <sheet name="3-2" sheetId="4" r:id="rId3"/>
    <sheet name="3.3,3.5,3.6" sheetId="38" r:id="rId4"/>
    <sheet name="3.4_3.7_3.8_tab3.1" sheetId="21" r:id="rId5"/>
    <sheet name="3.9" sheetId="10" r:id="rId6"/>
    <sheet name="3.10" sheetId="22" r:id="rId7"/>
    <sheet name="3.11" sheetId="30" r:id="rId8"/>
    <sheet name="3.12" sheetId="31" r:id="rId9"/>
    <sheet name="3.13" sheetId="32" r:id="rId10"/>
    <sheet name="Tab 3.2" sheetId="29" r:id="rId11"/>
    <sheet name="tabel3.3_3.4" sheetId="24" r:id="rId12"/>
    <sheet name="figuur 3.14 tabel 3.5" sheetId="39" r:id="rId13"/>
    <sheet name="figuur 3.15" sheetId="40" r:id="rId14"/>
    <sheet name="deflator lopende div volume" sheetId="20" r:id="rId15"/>
    <sheet name="Berekeningen 11-12-13" sheetId="26" r:id="rId16"/>
    <sheet name="Nace codes" sheetId="37" r:id="rId17"/>
  </sheets>
  <externalReferences>
    <externalReference r:id="rId18"/>
    <externalReference r:id="rId19"/>
    <externalReference r:id="rId20"/>
    <externalReference r:id="rId21"/>
    <externalReference r:id="rId22"/>
  </externalReferences>
  <definedNames>
    <definedName name="Antwerp">'[1]Modale verdeling Zeehavens'!$A$10</definedName>
    <definedName name="bestemming">'[1]Herkomst_bestemm haventrafiek'!$A$26</definedName>
    <definedName name="binnenvaart">'[1]binnenvaart tkm'!$B$2</definedName>
    <definedName name="Gent">'[1]Modale verdeling Zeehavens'!$A$34</definedName>
    <definedName name="grafbestemming">'[1]Herkomst_bestemm haventrafiek'!$A$61</definedName>
    <definedName name="grafherkomst">'[1]Herkomst_bestemm haventrafiek'!$A$38</definedName>
    <definedName name="GrafiekEUsplitpercent">'[1]graf.EU25mode split tkm'!$A$16</definedName>
    <definedName name="Grafiekmodalesplitenkelelanden">'[2]1_11 internationale modal split'!$A$16</definedName>
    <definedName name="GrafiekmodalesplitEUVSpercent">'[2]1_11 internationale modal split'!$A$16</definedName>
    <definedName name="grafiekmodesplit">'[1]Graf.Vl.mode split%tkm'!$A$17</definedName>
    <definedName name="grafiekmodesplitpercent">'[1]Graf.Vl.mode split%tkm'!$A$17</definedName>
    <definedName name="grafiekVLmodesplit">'[1]Graf.Vl.mode split%tkm'!$A$17</definedName>
    <definedName name="grafvlmodesplittkm">'[1]graf. Vl. mode Split in tkm'!$A$17</definedName>
    <definedName name="herkomst">'[1]Herkomst_bestemm haventrafiek'!$A$12</definedName>
    <definedName name="Home">[1]Duiding!$A$1</definedName>
    <definedName name="modesplitpercentEU">'[1]mode split in %'!$B$2</definedName>
    <definedName name="modesplitvl">'[1]graf. Vl. mode Split in tkm'!$B$2</definedName>
    <definedName name="modesplitvltkm">'[1]graf. Vl. mode Split in tkm'!$B$2</definedName>
    <definedName name="Modesplitzeehavens">'[1]Modale verdeling Zeehavens'!$B$2</definedName>
    <definedName name="Olie">'[1]Oliepijpleiding, tkm'!$B$2</definedName>
    <definedName name="Oostende">'[1]Modale verdeling Zeehavens'!$F$34</definedName>
    <definedName name="percentvergelijking10landen">'[2]1_11 internationale modal split'!$B$1</definedName>
    <definedName name="percentvergelijkingEUVSpercent">'[2]1_11 internationale modal split'!$B$1</definedName>
    <definedName name="spoor">'[1]Spoorvervoer in tkm'!$B$2</definedName>
    <definedName name="Wegvlreg">'[1]Weg, tkm, Vlaamse registratie'!$B$2:$J$3</definedName>
    <definedName name="wegzrreg">'[1]Weg, tkm, totaal in Vlaanderen'!$B$2</definedName>
    <definedName name="Zeebrugge">'[1]Modale verdeling Zeehavens'!$F$10</definedName>
  </definedNames>
  <calcPr calcId="145621"/>
</workbook>
</file>

<file path=xl/calcChain.xml><?xml version="1.0" encoding="utf-8"?>
<calcChain xmlns="http://schemas.openxmlformats.org/spreadsheetml/2006/main">
  <c r="J16" i="24" l="1"/>
  <c r="E50" i="24"/>
  <c r="D50" i="24"/>
  <c r="J35" i="24"/>
  <c r="J27" i="24"/>
  <c r="J28" i="24"/>
  <c r="J29" i="24"/>
  <c r="J30" i="24"/>
  <c r="J31" i="24"/>
  <c r="J32" i="24"/>
  <c r="J33" i="24"/>
  <c r="J34" i="24"/>
  <c r="J17" i="24"/>
  <c r="J9" i="24"/>
  <c r="J10" i="24"/>
  <c r="J11" i="24"/>
  <c r="J12" i="24"/>
  <c r="J13" i="24"/>
  <c r="J14" i="24"/>
  <c r="J15" i="24"/>
  <c r="C97" i="24"/>
  <c r="L21" i="24"/>
  <c r="F34" i="22"/>
  <c r="K59" i="21"/>
  <c r="G45" i="21"/>
  <c r="G43" i="21"/>
  <c r="E57" i="21" l="1"/>
  <c r="E56" i="21"/>
  <c r="E55" i="21"/>
  <c r="E54" i="21"/>
  <c r="E53" i="21"/>
  <c r="E52" i="21"/>
  <c r="D57" i="21"/>
  <c r="D56" i="21"/>
  <c r="D55" i="21"/>
  <c r="D54" i="21"/>
  <c r="D52" i="21"/>
  <c r="D53" i="21"/>
  <c r="B57" i="21"/>
  <c r="B56" i="21"/>
  <c r="B55" i="21"/>
  <c r="B54" i="21"/>
  <c r="B53" i="21"/>
  <c r="B52" i="21"/>
  <c r="C52" i="21"/>
  <c r="C53" i="21"/>
  <c r="C54" i="21"/>
  <c r="C55" i="21"/>
  <c r="C56" i="21"/>
  <c r="C57" i="21"/>
  <c r="E30" i="40"/>
  <c r="D30" i="40"/>
  <c r="I29" i="40"/>
  <c r="H29" i="40"/>
  <c r="G29" i="40"/>
  <c r="F29" i="40"/>
  <c r="D29" i="40"/>
  <c r="C29" i="40"/>
  <c r="I28" i="40"/>
  <c r="H28" i="40"/>
  <c r="G28" i="40"/>
  <c r="F28" i="40"/>
  <c r="E28" i="40"/>
  <c r="D28" i="40"/>
  <c r="C28" i="40"/>
  <c r="I7" i="40"/>
  <c r="I8" i="40"/>
  <c r="I9" i="40"/>
  <c r="I10" i="40"/>
  <c r="I11" i="40"/>
  <c r="I12" i="40"/>
  <c r="I13" i="40"/>
  <c r="I14" i="40"/>
  <c r="I15" i="40"/>
  <c r="I16" i="40"/>
  <c r="I17" i="40"/>
  <c r="I18" i="40"/>
  <c r="I19" i="40"/>
  <c r="I20" i="40"/>
  <c r="I21" i="40"/>
  <c r="I22" i="40"/>
  <c r="I23" i="40"/>
  <c r="I24" i="40"/>
  <c r="I25" i="40"/>
  <c r="I26" i="40"/>
  <c r="I27" i="40"/>
  <c r="I6" i="40"/>
  <c r="G62" i="39"/>
  <c r="G63" i="39"/>
  <c r="G64" i="39"/>
  <c r="G65" i="39"/>
  <c r="N17" i="39"/>
  <c r="N18" i="39"/>
  <c r="N19" i="39"/>
  <c r="N20" i="39"/>
  <c r="N22" i="39"/>
  <c r="G61" i="39"/>
  <c r="G60" i="39"/>
  <c r="G59" i="39"/>
  <c r="G57" i="39"/>
  <c r="G56" i="39"/>
  <c r="G55" i="39"/>
  <c r="G54" i="39"/>
  <c r="N21" i="39"/>
  <c r="I22" i="38"/>
  <c r="I23" i="38"/>
  <c r="I24" i="38"/>
  <c r="I25" i="38"/>
  <c r="I26" i="38"/>
  <c r="I27" i="38"/>
  <c r="I28" i="38"/>
  <c r="I21" i="38"/>
  <c r="G22" i="38"/>
  <c r="G23" i="38"/>
  <c r="G24" i="38"/>
  <c r="G25" i="38"/>
  <c r="G26" i="38"/>
  <c r="G27" i="38"/>
  <c r="G28" i="38"/>
  <c r="G21" i="38"/>
  <c r="F22" i="38"/>
  <c r="F23" i="38"/>
  <c r="F24" i="38"/>
  <c r="F25" i="38"/>
  <c r="F26" i="38"/>
  <c r="F27" i="38"/>
  <c r="F28" i="38"/>
  <c r="F21" i="38"/>
  <c r="E21" i="38"/>
  <c r="E22" i="38"/>
  <c r="E23" i="38"/>
  <c r="E24" i="38"/>
  <c r="E25" i="38"/>
  <c r="E26" i="38"/>
  <c r="E27" i="38"/>
  <c r="E28" i="38"/>
  <c r="D22" i="38"/>
  <c r="D23" i="38"/>
  <c r="D24" i="38"/>
  <c r="D25" i="38"/>
  <c r="D26" i="38"/>
  <c r="D27" i="38"/>
  <c r="D28" i="38"/>
  <c r="D21" i="38"/>
  <c r="C22" i="38"/>
  <c r="C23" i="38"/>
  <c r="C24" i="38"/>
  <c r="C25" i="38"/>
  <c r="C26" i="38"/>
  <c r="C27" i="38"/>
  <c r="C28" i="38"/>
  <c r="C21" i="38"/>
  <c r="B29" i="38"/>
  <c r="B22" i="38"/>
  <c r="B23" i="38"/>
  <c r="B24" i="38"/>
  <c r="B25" i="38"/>
  <c r="B26" i="38"/>
  <c r="B27" i="38"/>
  <c r="B28" i="38"/>
  <c r="B21" i="38"/>
  <c r="I9" i="38"/>
  <c r="H9" i="38"/>
  <c r="G9" i="38"/>
  <c r="F10" i="38"/>
  <c r="F11" i="38"/>
  <c r="F12" i="38"/>
  <c r="F13" i="38"/>
  <c r="F14" i="38"/>
  <c r="F15" i="38"/>
  <c r="F16" i="38"/>
  <c r="F17" i="38"/>
  <c r="F9" i="38"/>
  <c r="E10" i="38"/>
  <c r="E11" i="38"/>
  <c r="E12" i="38"/>
  <c r="E13" i="38"/>
  <c r="E14" i="38"/>
  <c r="E15" i="38"/>
  <c r="E16" i="38"/>
  <c r="E17" i="38"/>
  <c r="E9" i="38"/>
  <c r="D10" i="38"/>
  <c r="D11" i="38"/>
  <c r="D12" i="38"/>
  <c r="D13" i="38"/>
  <c r="D14" i="38"/>
  <c r="D15" i="38"/>
  <c r="D16" i="38"/>
  <c r="D17" i="38"/>
  <c r="D9" i="38"/>
  <c r="C10" i="38"/>
  <c r="C11" i="38"/>
  <c r="C12" i="38"/>
  <c r="C13" i="38"/>
  <c r="C14" i="38"/>
  <c r="C15" i="38"/>
  <c r="C16" i="38"/>
  <c r="C17" i="38"/>
  <c r="C9" i="38"/>
  <c r="B10" i="38"/>
  <c r="B11" i="38"/>
  <c r="B12" i="38"/>
  <c r="B13" i="38"/>
  <c r="B14" i="38"/>
  <c r="B15" i="38"/>
  <c r="B16" i="38"/>
  <c r="B17" i="38"/>
  <c r="B18" i="38"/>
  <c r="B9" i="38"/>
  <c r="I10" i="38" l="1"/>
  <c r="J10" i="38" s="1"/>
  <c r="I11" i="38"/>
  <c r="J11" i="38" s="1"/>
  <c r="I12" i="38"/>
  <c r="J12" i="38" s="1"/>
  <c r="I13" i="38"/>
  <c r="J13" i="38" s="1"/>
  <c r="I14" i="38"/>
  <c r="J14" i="38" s="1"/>
  <c r="I15" i="38"/>
  <c r="J15" i="38" s="1"/>
  <c r="I16" i="38"/>
  <c r="J16" i="38" s="1"/>
  <c r="I17" i="38"/>
  <c r="J17" i="38" s="1"/>
  <c r="G14" i="38" l="1"/>
  <c r="H14" i="38" s="1"/>
  <c r="G10" i="38"/>
  <c r="H10" i="38" s="1"/>
  <c r="G17" i="38"/>
  <c r="H17" i="38" s="1"/>
  <c r="G13" i="38"/>
  <c r="H13" i="38" s="1"/>
  <c r="G16" i="38"/>
  <c r="H16" i="38" s="1"/>
  <c r="G12" i="38"/>
  <c r="H12" i="38" s="1"/>
  <c r="G15" i="38"/>
  <c r="H15" i="38" s="1"/>
  <c r="G11" i="38"/>
  <c r="H11" i="38" s="1"/>
  <c r="F99" i="4"/>
  <c r="F100" i="4"/>
  <c r="F101" i="4"/>
  <c r="F102" i="4"/>
  <c r="F103" i="4"/>
  <c r="F104" i="4"/>
  <c r="F105" i="4"/>
  <c r="F106" i="4"/>
  <c r="F98" i="4"/>
  <c r="E99" i="4"/>
  <c r="E100" i="4"/>
  <c r="E101" i="4"/>
  <c r="E102" i="4"/>
  <c r="E103" i="4"/>
  <c r="E104" i="4"/>
  <c r="E105" i="4"/>
  <c r="E106" i="4"/>
  <c r="E98" i="4"/>
  <c r="D99" i="4"/>
  <c r="D100" i="4"/>
  <c r="D101" i="4"/>
  <c r="D102" i="4"/>
  <c r="D103" i="4"/>
  <c r="D104" i="4"/>
  <c r="D105" i="4"/>
  <c r="D106" i="4"/>
  <c r="C99" i="4"/>
  <c r="I99" i="4" s="1"/>
  <c r="J99" i="4" s="1"/>
  <c r="C100" i="4"/>
  <c r="I100" i="4" s="1"/>
  <c r="J100" i="4" s="1"/>
  <c r="C101" i="4"/>
  <c r="I101" i="4" s="1"/>
  <c r="J101" i="4" s="1"/>
  <c r="C102" i="4"/>
  <c r="I102" i="4" s="1"/>
  <c r="J102" i="4" s="1"/>
  <c r="C103" i="4"/>
  <c r="I103" i="4" s="1"/>
  <c r="J103" i="4" s="1"/>
  <c r="C104" i="4"/>
  <c r="I104" i="4" s="1"/>
  <c r="J104" i="4" s="1"/>
  <c r="C105" i="4"/>
  <c r="I105" i="4" s="1"/>
  <c r="J105" i="4" s="1"/>
  <c r="C106" i="4"/>
  <c r="I106" i="4" s="1"/>
  <c r="J106" i="4" s="1"/>
  <c r="D98" i="4"/>
  <c r="C98" i="4"/>
  <c r="B99" i="4"/>
  <c r="B100" i="4"/>
  <c r="B101" i="4"/>
  <c r="B102" i="4"/>
  <c r="B103" i="4"/>
  <c r="B104" i="4"/>
  <c r="B105" i="4"/>
  <c r="B106" i="4"/>
  <c r="B107" i="4"/>
  <c r="B98" i="4"/>
  <c r="I93" i="4"/>
  <c r="J93" i="4" s="1"/>
  <c r="I85" i="4"/>
  <c r="J85" i="4" s="1"/>
  <c r="G85" i="4"/>
  <c r="H85" i="4" s="1"/>
  <c r="G93" i="4"/>
  <c r="H93" i="4" s="1"/>
  <c r="G106" i="4" l="1"/>
  <c r="H106" i="4" s="1"/>
  <c r="G102" i="4"/>
  <c r="H102" i="4" s="1"/>
  <c r="G105" i="4"/>
  <c r="H105" i="4" s="1"/>
  <c r="G101" i="4"/>
  <c r="H101" i="4" s="1"/>
  <c r="G104" i="4"/>
  <c r="H104" i="4" s="1"/>
  <c r="G100" i="4"/>
  <c r="H100" i="4" s="1"/>
  <c r="G103" i="4"/>
  <c r="H103" i="4" s="1"/>
  <c r="G99" i="4"/>
  <c r="H99" i="4" s="1"/>
  <c r="F73" i="4"/>
  <c r="F74" i="4"/>
  <c r="F75" i="4"/>
  <c r="F76" i="4"/>
  <c r="F77" i="4"/>
  <c r="F78" i="4"/>
  <c r="F79" i="4"/>
  <c r="F80" i="4"/>
  <c r="F72" i="4"/>
  <c r="E73" i="4"/>
  <c r="E74" i="4"/>
  <c r="E75" i="4"/>
  <c r="E76" i="4"/>
  <c r="E77" i="4"/>
  <c r="E78" i="4"/>
  <c r="E79" i="4"/>
  <c r="E80" i="4"/>
  <c r="E72" i="4"/>
  <c r="D73" i="4"/>
  <c r="D74" i="4"/>
  <c r="D75" i="4"/>
  <c r="D76" i="4"/>
  <c r="D77" i="4"/>
  <c r="D78" i="4"/>
  <c r="D79" i="4"/>
  <c r="D80" i="4"/>
  <c r="D72" i="4"/>
  <c r="C73" i="4"/>
  <c r="C74" i="4"/>
  <c r="C75" i="4"/>
  <c r="C76" i="4"/>
  <c r="C77" i="4"/>
  <c r="C78" i="4"/>
  <c r="C79" i="4"/>
  <c r="C80" i="4"/>
  <c r="C72" i="4"/>
  <c r="B73" i="4"/>
  <c r="B74" i="4"/>
  <c r="B75" i="4"/>
  <c r="B76" i="4"/>
  <c r="B77" i="4"/>
  <c r="B78" i="4"/>
  <c r="B79" i="4"/>
  <c r="B80" i="4"/>
  <c r="B81" i="4"/>
  <c r="B72" i="4"/>
  <c r="I60" i="4"/>
  <c r="I61" i="4"/>
  <c r="I62" i="4"/>
  <c r="I63" i="4"/>
  <c r="I64" i="4"/>
  <c r="I65" i="4"/>
  <c r="I66" i="4"/>
  <c r="G67" i="4"/>
  <c r="H67" i="4" s="1"/>
  <c r="G59" i="4"/>
  <c r="I67" i="4"/>
  <c r="J67" i="4" s="1"/>
  <c r="F47" i="4"/>
  <c r="F48" i="4"/>
  <c r="F49" i="4"/>
  <c r="F50" i="4"/>
  <c r="F51" i="4"/>
  <c r="F52" i="4"/>
  <c r="F53" i="4"/>
  <c r="F54" i="4"/>
  <c r="F46" i="4"/>
  <c r="E47" i="4"/>
  <c r="E48" i="4"/>
  <c r="E49" i="4"/>
  <c r="E50" i="4"/>
  <c r="E51" i="4"/>
  <c r="E52" i="4"/>
  <c r="E53" i="4"/>
  <c r="E54" i="4"/>
  <c r="E46" i="4"/>
  <c r="D54" i="4"/>
  <c r="D47" i="4"/>
  <c r="D48" i="4"/>
  <c r="D49" i="4"/>
  <c r="D50" i="4"/>
  <c r="D51" i="4"/>
  <c r="D52" i="4"/>
  <c r="D53" i="4"/>
  <c r="D46" i="4"/>
  <c r="C47" i="4"/>
  <c r="C48" i="4"/>
  <c r="C49" i="4"/>
  <c r="C50" i="4"/>
  <c r="C51" i="4"/>
  <c r="C52" i="4"/>
  <c r="C53" i="4"/>
  <c r="C54" i="4"/>
  <c r="C46" i="4"/>
  <c r="B55" i="4"/>
  <c r="B47" i="4"/>
  <c r="B48" i="4"/>
  <c r="B49" i="4"/>
  <c r="B50" i="4"/>
  <c r="B51" i="4"/>
  <c r="B52" i="4"/>
  <c r="B53" i="4"/>
  <c r="B54" i="4"/>
  <c r="B46" i="4"/>
  <c r="I79" i="4" l="1"/>
  <c r="J79" i="4" s="1"/>
  <c r="G75" i="4"/>
  <c r="H75" i="4" s="1"/>
  <c r="I80" i="4"/>
  <c r="J80" i="4" s="1"/>
  <c r="I76" i="4"/>
  <c r="J76" i="4" s="1"/>
  <c r="I72" i="4"/>
  <c r="I77" i="4"/>
  <c r="J77" i="4" s="1"/>
  <c r="I73" i="4"/>
  <c r="J73" i="4" s="1"/>
  <c r="I78" i="4"/>
  <c r="J78" i="4" s="1"/>
  <c r="I74" i="4"/>
  <c r="J74" i="4" s="1"/>
  <c r="G72" i="4"/>
  <c r="H72" i="4" s="1"/>
  <c r="G77" i="4"/>
  <c r="H77" i="4" s="1"/>
  <c r="G73" i="4"/>
  <c r="H73" i="4" s="1"/>
  <c r="G80" i="4"/>
  <c r="H80" i="4" s="1"/>
  <c r="G76" i="4"/>
  <c r="H76" i="4" s="1"/>
  <c r="G79" i="4"/>
  <c r="H79" i="4" s="1"/>
  <c r="G74" i="4"/>
  <c r="H74" i="4" s="1"/>
  <c r="I75" i="4"/>
  <c r="J75" i="4" s="1"/>
  <c r="G78" i="4"/>
  <c r="H78" i="4" s="1"/>
  <c r="I53" i="4"/>
  <c r="J53" i="4" s="1"/>
  <c r="I49" i="4"/>
  <c r="J49" i="4" s="1"/>
  <c r="I51" i="4"/>
  <c r="J51" i="4" s="1"/>
  <c r="G54" i="4"/>
  <c r="H54" i="4" s="1"/>
  <c r="I50" i="4"/>
  <c r="J50" i="4" s="1"/>
  <c r="I47" i="4"/>
  <c r="J47" i="4" s="1"/>
  <c r="I52" i="4"/>
  <c r="J52" i="4" s="1"/>
  <c r="I48" i="4"/>
  <c r="J48" i="4" s="1"/>
  <c r="G46" i="4"/>
  <c r="H46" i="4" s="1"/>
  <c r="I46" i="4"/>
  <c r="I54" i="4"/>
  <c r="J54" i="4" s="1"/>
  <c r="I33" i="4" l="1"/>
  <c r="J33" i="4" s="1"/>
  <c r="G34" i="4"/>
  <c r="G33" i="4"/>
  <c r="H33" i="4" s="1"/>
  <c r="F21" i="4"/>
  <c r="F22" i="4"/>
  <c r="F23" i="4"/>
  <c r="F24" i="4"/>
  <c r="F25" i="4"/>
  <c r="F26" i="4"/>
  <c r="F27" i="4"/>
  <c r="F28" i="4"/>
  <c r="F20" i="4"/>
  <c r="E27" i="4"/>
  <c r="E28" i="4"/>
  <c r="E21" i="4"/>
  <c r="E22" i="4"/>
  <c r="E23" i="4"/>
  <c r="E24" i="4"/>
  <c r="E25" i="4"/>
  <c r="E26" i="4"/>
  <c r="E20" i="4"/>
  <c r="B29" i="4"/>
  <c r="B20" i="4"/>
  <c r="G7" i="4"/>
  <c r="H7" i="4" s="1"/>
  <c r="C27" i="4"/>
  <c r="D27" i="4"/>
  <c r="D28" i="4"/>
  <c r="D21" i="4"/>
  <c r="D22" i="4"/>
  <c r="D23" i="4"/>
  <c r="D24" i="4"/>
  <c r="D25" i="4"/>
  <c r="D26" i="4"/>
  <c r="D20" i="4"/>
  <c r="B21" i="4"/>
  <c r="B22" i="4"/>
  <c r="B23" i="4"/>
  <c r="B24" i="4"/>
  <c r="B25" i="4"/>
  <c r="B26" i="4"/>
  <c r="B27" i="4"/>
  <c r="B28" i="4"/>
  <c r="C20" i="4"/>
  <c r="I28" i="4" l="1"/>
  <c r="J28" i="4" s="1"/>
  <c r="I27" i="4"/>
  <c r="J27" i="4" s="1"/>
  <c r="I20" i="4"/>
  <c r="J20" i="4" s="1"/>
  <c r="G28" i="4"/>
  <c r="H28" i="4" s="1"/>
  <c r="G27" i="4"/>
  <c r="H27" i="4" s="1"/>
  <c r="G20" i="4"/>
  <c r="H20" i="4" s="1"/>
  <c r="I41" i="4"/>
  <c r="J41" i="4" s="1"/>
  <c r="G40" i="4"/>
  <c r="H40" i="4" s="1"/>
  <c r="G41" i="4"/>
  <c r="H41" i="4" s="1"/>
  <c r="G15" i="4"/>
  <c r="H15" i="4" s="1"/>
  <c r="I15" i="4"/>
  <c r="J15" i="4" s="1"/>
  <c r="I7" i="4"/>
  <c r="J7" i="4" s="1"/>
  <c r="G8" i="4"/>
  <c r="H8" i="4" s="1"/>
  <c r="I8" i="4"/>
  <c r="J8" i="4" s="1"/>
  <c r="G9" i="4"/>
  <c r="H9" i="4" s="1"/>
  <c r="I9" i="4"/>
  <c r="J9" i="4" s="1"/>
  <c r="G10" i="4"/>
  <c r="H10" i="4" s="1"/>
  <c r="I10" i="4"/>
  <c r="J10" i="4" s="1"/>
  <c r="G11" i="4"/>
  <c r="H11" i="4" s="1"/>
  <c r="I11" i="4"/>
  <c r="J11" i="4" s="1"/>
  <c r="G12" i="4"/>
  <c r="H12" i="4" s="1"/>
  <c r="I12" i="4"/>
  <c r="J12" i="4" s="1"/>
  <c r="G13" i="4"/>
  <c r="H13" i="4" s="1"/>
  <c r="I13" i="4"/>
  <c r="J13" i="4" s="1"/>
  <c r="G14" i="4"/>
  <c r="H14" i="4" s="1"/>
  <c r="I14" i="4"/>
  <c r="J14" i="4" s="1"/>
  <c r="G21" i="4"/>
  <c r="H21" i="4" s="1"/>
  <c r="I21" i="4"/>
  <c r="J21" i="4" s="1"/>
  <c r="G22" i="4"/>
  <c r="H22" i="4" s="1"/>
  <c r="I22" i="4"/>
  <c r="J22" i="4" s="1"/>
  <c r="G23" i="4"/>
  <c r="H23" i="4" s="1"/>
  <c r="I23" i="4"/>
  <c r="J23" i="4" s="1"/>
  <c r="G24" i="4"/>
  <c r="H24" i="4" s="1"/>
  <c r="I24" i="4"/>
  <c r="J24" i="4" s="1"/>
  <c r="G25" i="4"/>
  <c r="H25" i="4" s="1"/>
  <c r="I25" i="4"/>
  <c r="J25" i="4" s="1"/>
  <c r="G26" i="4"/>
  <c r="H26" i="4" s="1"/>
  <c r="I26" i="4"/>
  <c r="J26" i="4" s="1"/>
  <c r="H34" i="4"/>
  <c r="I34" i="4"/>
  <c r="J34" i="4" s="1"/>
  <c r="G35" i="4"/>
  <c r="H35" i="4" s="1"/>
  <c r="I35" i="4"/>
  <c r="J35" i="4" s="1"/>
  <c r="G36" i="4"/>
  <c r="H36" i="4" s="1"/>
  <c r="I36" i="4"/>
  <c r="J36" i="4" s="1"/>
  <c r="G37" i="4"/>
  <c r="H37" i="4" s="1"/>
  <c r="I37" i="4"/>
  <c r="J37" i="4" s="1"/>
  <c r="G38" i="4"/>
  <c r="H38" i="4" s="1"/>
  <c r="I38" i="4"/>
  <c r="J38" i="4" s="1"/>
  <c r="G39" i="4"/>
  <c r="H39" i="4" s="1"/>
  <c r="I39" i="4"/>
  <c r="J39" i="4" s="1"/>
  <c r="I40" i="4"/>
  <c r="J40" i="4" s="1"/>
  <c r="G53" i="4"/>
  <c r="H53" i="4" s="1"/>
  <c r="H59" i="4"/>
  <c r="I59" i="4"/>
  <c r="J59" i="4" s="1"/>
  <c r="G60" i="4"/>
  <c r="H60" i="4" s="1"/>
  <c r="J60" i="4"/>
  <c r="G61" i="4"/>
  <c r="H61" i="4" s="1"/>
  <c r="J61" i="4"/>
  <c r="G62" i="4"/>
  <c r="H62" i="4" s="1"/>
  <c r="J62" i="4"/>
  <c r="G63" i="4"/>
  <c r="H63" i="4" s="1"/>
  <c r="J63" i="4"/>
  <c r="G64" i="4"/>
  <c r="H64" i="4" s="1"/>
  <c r="J64" i="4"/>
  <c r="G65" i="4"/>
  <c r="H65" i="4" s="1"/>
  <c r="J65" i="4"/>
  <c r="G66" i="4"/>
  <c r="H66" i="4" s="1"/>
  <c r="J66" i="4"/>
  <c r="G86" i="4"/>
  <c r="H86" i="4" s="1"/>
  <c r="I86" i="4"/>
  <c r="J86" i="4" s="1"/>
  <c r="G87" i="4"/>
  <c r="H87" i="4" s="1"/>
  <c r="I87" i="4"/>
  <c r="J87" i="4" s="1"/>
  <c r="G88" i="4"/>
  <c r="H88" i="4" s="1"/>
  <c r="I88" i="4"/>
  <c r="J88" i="4" s="1"/>
  <c r="G89" i="4"/>
  <c r="H89" i="4" s="1"/>
  <c r="I89" i="4"/>
  <c r="J89" i="4" s="1"/>
  <c r="G90" i="4"/>
  <c r="H90" i="4" s="1"/>
  <c r="I90" i="4"/>
  <c r="J90" i="4" s="1"/>
  <c r="G91" i="4"/>
  <c r="H91" i="4" s="1"/>
  <c r="I91" i="4"/>
  <c r="J91" i="4" s="1"/>
  <c r="G92" i="4"/>
  <c r="H92" i="4" s="1"/>
  <c r="I92" i="4"/>
  <c r="J92" i="4" s="1"/>
  <c r="I21" i="32"/>
  <c r="J19" i="32"/>
  <c r="J18" i="32"/>
  <c r="I19" i="32"/>
  <c r="I18" i="32"/>
  <c r="I20" i="32"/>
  <c r="F19" i="32"/>
  <c r="F18" i="32"/>
  <c r="E19" i="32"/>
  <c r="E18" i="32"/>
  <c r="E20" i="32"/>
  <c r="D21" i="32"/>
  <c r="D19" i="32"/>
  <c r="D18" i="32"/>
  <c r="G47" i="4" l="1"/>
  <c r="H47" i="4" s="1"/>
  <c r="G51" i="4"/>
  <c r="H51" i="4" s="1"/>
  <c r="G98" i="4"/>
  <c r="H98" i="4" s="1"/>
  <c r="J46" i="4"/>
  <c r="G49" i="4"/>
  <c r="H49" i="4" s="1"/>
  <c r="I98" i="4"/>
  <c r="J98" i="4" s="1"/>
  <c r="G52" i="4"/>
  <c r="H52" i="4" s="1"/>
  <c r="G48" i="4"/>
  <c r="H48" i="4" s="1"/>
  <c r="J72" i="4"/>
  <c r="G50" i="4"/>
  <c r="H50" i="4" s="1"/>
  <c r="D20" i="32"/>
  <c r="G17" i="32"/>
  <c r="J17" i="32" s="1"/>
  <c r="G8" i="32"/>
  <c r="J8" i="32" s="1"/>
  <c r="G3" i="32"/>
  <c r="J3" i="32" s="1"/>
  <c r="G16" i="32"/>
  <c r="J16" i="32" s="1"/>
  <c r="J20" i="31" l="1"/>
  <c r="J19" i="31"/>
  <c r="J18" i="31"/>
  <c r="I20" i="31"/>
  <c r="I19" i="31"/>
  <c r="I18" i="31"/>
  <c r="F20" i="31"/>
  <c r="F19" i="31"/>
  <c r="F18" i="31"/>
  <c r="E20" i="31"/>
  <c r="E19" i="31"/>
  <c r="E18" i="31"/>
  <c r="D20" i="31"/>
  <c r="D19" i="31"/>
  <c r="D18" i="31"/>
  <c r="J12" i="31"/>
  <c r="J11" i="31"/>
  <c r="G11" i="31"/>
  <c r="I21" i="30"/>
  <c r="I20" i="30"/>
  <c r="I19" i="30"/>
  <c r="I18" i="30"/>
  <c r="F20" i="30"/>
  <c r="F19" i="30"/>
  <c r="F18" i="30"/>
  <c r="E20" i="30"/>
  <c r="E19" i="30"/>
  <c r="E18" i="30"/>
  <c r="D21" i="30"/>
  <c r="D20" i="30"/>
  <c r="D19" i="30"/>
  <c r="D18" i="30"/>
  <c r="G9" i="26"/>
  <c r="F9" i="26"/>
  <c r="E8" i="26"/>
  <c r="E9" i="26"/>
  <c r="C11" i="26"/>
  <c r="C9" i="26"/>
  <c r="B9" i="26"/>
  <c r="B11" i="26"/>
  <c r="D11" i="26"/>
  <c r="J17" i="30" l="1"/>
  <c r="G17" i="30"/>
  <c r="J16" i="30"/>
  <c r="J15" i="30"/>
  <c r="J14" i="30"/>
  <c r="J13" i="30"/>
  <c r="J12" i="30"/>
  <c r="J11" i="30"/>
  <c r="J10" i="30"/>
  <c r="J9" i="30"/>
  <c r="J8" i="30"/>
  <c r="J7" i="30"/>
  <c r="G68" i="24" l="1"/>
  <c r="F68" i="24"/>
  <c r="E68" i="24"/>
  <c r="D68" i="24"/>
  <c r="C68" i="24"/>
  <c r="B68" i="24"/>
  <c r="T17" i="24"/>
  <c r="C50" i="24" s="1"/>
  <c r="G80" i="24" s="1"/>
  <c r="S17" i="24"/>
  <c r="B50" i="24" s="1"/>
  <c r="F80" i="24" s="1"/>
  <c r="T11" i="24"/>
  <c r="C44" i="24" s="1"/>
  <c r="T12" i="24"/>
  <c r="C45" i="24" s="1"/>
  <c r="T13" i="24"/>
  <c r="C46" i="24" s="1"/>
  <c r="T14" i="24"/>
  <c r="C47" i="24" s="1"/>
  <c r="T15" i="24"/>
  <c r="C48" i="24" s="1"/>
  <c r="T16" i="24"/>
  <c r="C49" i="24" s="1"/>
  <c r="T8" i="24"/>
  <c r="C41" i="24" s="1"/>
  <c r="S8" i="24"/>
  <c r="B41" i="24" s="1"/>
  <c r="S16" i="24"/>
  <c r="B49" i="24" s="1"/>
  <c r="N35" i="24"/>
  <c r="M35" i="24"/>
  <c r="L35" i="24"/>
  <c r="K35" i="24"/>
  <c r="I35" i="24"/>
  <c r="H18" i="24"/>
  <c r="F18" i="24"/>
  <c r="E18" i="24"/>
  <c r="D18" i="24"/>
  <c r="C18" i="24"/>
  <c r="B18" i="24"/>
  <c r="L17" i="24"/>
  <c r="E97" i="24" s="1"/>
  <c r="K17" i="24"/>
  <c r="D97" i="24" s="1"/>
  <c r="I17" i="24"/>
  <c r="B97" i="24" s="1"/>
  <c r="N17" i="24"/>
  <c r="G97" i="24" s="1"/>
  <c r="M17" i="24"/>
  <c r="F97" i="24" s="1"/>
  <c r="F108" i="24" l="1"/>
  <c r="F18" i="22"/>
  <c r="F19" i="22"/>
  <c r="F20" i="22"/>
  <c r="F21" i="22"/>
  <c r="F22" i="22"/>
  <c r="F23" i="22"/>
  <c r="F24" i="22"/>
  <c r="F25" i="22"/>
  <c r="F17" i="22"/>
  <c r="F35" i="22"/>
  <c r="I25" i="22"/>
  <c r="G25" i="22"/>
  <c r="E25" i="22"/>
  <c r="H25" i="22" s="1"/>
  <c r="E35" i="22"/>
  <c r="I19" i="20"/>
  <c r="I20" i="20"/>
  <c r="I21" i="20"/>
  <c r="I22" i="20"/>
  <c r="I23" i="20"/>
  <c r="I24" i="20"/>
  <c r="I25" i="20"/>
  <c r="I26" i="20"/>
  <c r="I18" i="20"/>
  <c r="I5" i="20"/>
  <c r="I32" i="20" s="1"/>
  <c r="I6" i="20"/>
  <c r="I7" i="20"/>
  <c r="I34" i="20" s="1"/>
  <c r="I8" i="20"/>
  <c r="I9" i="20"/>
  <c r="I36" i="20" s="1"/>
  <c r="I10" i="20"/>
  <c r="I11" i="20"/>
  <c r="I38" i="20" s="1"/>
  <c r="I12" i="20"/>
  <c r="I4" i="20"/>
  <c r="I31" i="20" s="1"/>
  <c r="F31" i="20"/>
  <c r="F32" i="20"/>
  <c r="F33" i="20"/>
  <c r="F34" i="20"/>
  <c r="F35" i="20"/>
  <c r="F36" i="20"/>
  <c r="F37" i="20"/>
  <c r="F38" i="20"/>
  <c r="F39" i="20"/>
  <c r="G31" i="20"/>
  <c r="G39" i="20"/>
  <c r="G33" i="20"/>
  <c r="G34" i="20"/>
  <c r="G35" i="20"/>
  <c r="G36" i="20"/>
  <c r="G37" i="20"/>
  <c r="G38" i="20"/>
  <c r="G40" i="20"/>
  <c r="G32" i="20"/>
  <c r="D25" i="22" l="1"/>
  <c r="C25" i="22"/>
  <c r="B25" i="22"/>
  <c r="K25" i="22"/>
  <c r="G35" i="22"/>
  <c r="I35" i="22"/>
  <c r="I39" i="20"/>
  <c r="I35" i="20"/>
  <c r="I37" i="20"/>
  <c r="I33" i="20"/>
  <c r="E39" i="20"/>
  <c r="D39" i="20"/>
  <c r="C39" i="20"/>
  <c r="M14" i="22"/>
  <c r="L14" i="22"/>
  <c r="K14" i="22"/>
  <c r="J14" i="22"/>
  <c r="H14" i="22"/>
  <c r="C14" i="22" s="1"/>
  <c r="B14" i="22"/>
  <c r="K30" i="21"/>
  <c r="W44" i="21"/>
  <c r="V44" i="21"/>
  <c r="T44" i="21"/>
  <c r="O44" i="21"/>
  <c r="N44" i="21"/>
  <c r="L44" i="21"/>
  <c r="K44" i="21"/>
  <c r="J44" i="21"/>
  <c r="I44" i="21"/>
  <c r="G44" i="21"/>
  <c r="F44" i="21"/>
  <c r="W30" i="21"/>
  <c r="V30" i="21"/>
  <c r="T30" i="21"/>
  <c r="O30" i="21"/>
  <c r="L30" i="21"/>
  <c r="J30" i="21"/>
  <c r="I30" i="21"/>
  <c r="G30" i="21"/>
  <c r="N30" i="21" s="1"/>
  <c r="F30" i="21"/>
  <c r="W17" i="21"/>
  <c r="V17" i="21"/>
  <c r="T17" i="21"/>
  <c r="O17" i="21"/>
  <c r="N17" i="21"/>
  <c r="L17" i="21"/>
  <c r="K17" i="21"/>
  <c r="J17" i="21"/>
  <c r="I17" i="21"/>
  <c r="F17" i="21"/>
  <c r="F16" i="21"/>
  <c r="G17" i="21"/>
  <c r="D14" i="22" l="1"/>
  <c r="E29" i="40"/>
  <c r="A15" i="38" l="1"/>
  <c r="A14" i="38"/>
  <c r="A13" i="38"/>
  <c r="A12" i="38"/>
  <c r="A11" i="38"/>
  <c r="A10" i="38"/>
  <c r="A9" i="38"/>
  <c r="J9" i="38" l="1"/>
  <c r="D21" i="31" l="1"/>
  <c r="I21" i="31"/>
  <c r="E12" i="29" l="1"/>
  <c r="G60" i="24" l="1"/>
  <c r="G61" i="24"/>
  <c r="G62" i="24"/>
  <c r="G63" i="24"/>
  <c r="G64" i="24"/>
  <c r="G65" i="24"/>
  <c r="G66" i="24"/>
  <c r="G67" i="24"/>
  <c r="G59" i="24"/>
  <c r="F60" i="24"/>
  <c r="F61" i="24"/>
  <c r="F62" i="24"/>
  <c r="F63" i="24"/>
  <c r="F64" i="24"/>
  <c r="F65" i="24"/>
  <c r="F66" i="24"/>
  <c r="F67" i="24"/>
  <c r="F59" i="24"/>
  <c r="E60" i="24"/>
  <c r="E61" i="24"/>
  <c r="E62" i="24"/>
  <c r="E63" i="24"/>
  <c r="E64" i="24"/>
  <c r="E65" i="24"/>
  <c r="E66" i="24"/>
  <c r="E67" i="24"/>
  <c r="E59" i="24"/>
  <c r="D60" i="24"/>
  <c r="D61" i="24"/>
  <c r="D62" i="24"/>
  <c r="D63" i="24"/>
  <c r="D64" i="24"/>
  <c r="D65" i="24"/>
  <c r="D66" i="24"/>
  <c r="D67" i="24"/>
  <c r="D59" i="24"/>
  <c r="C60" i="24"/>
  <c r="C61" i="24"/>
  <c r="C62" i="24"/>
  <c r="C63" i="24"/>
  <c r="C64" i="24"/>
  <c r="C65" i="24"/>
  <c r="C66" i="24"/>
  <c r="C67" i="24"/>
  <c r="C59" i="24"/>
  <c r="B60" i="24"/>
  <c r="B61" i="24"/>
  <c r="B62" i="24"/>
  <c r="B63" i="24"/>
  <c r="B64" i="24"/>
  <c r="B65" i="24"/>
  <c r="B66" i="24"/>
  <c r="B67" i="24"/>
  <c r="B59" i="24"/>
  <c r="G24" i="22"/>
  <c r="L25" i="22" s="1"/>
  <c r="E38" i="20"/>
  <c r="D38" i="20"/>
  <c r="C38" i="20"/>
  <c r="E24" i="22" s="1"/>
  <c r="J25" i="22" s="1"/>
  <c r="O19" i="10"/>
  <c r="N19" i="10"/>
  <c r="O31" i="10"/>
  <c r="N31" i="10"/>
  <c r="L23" i="10"/>
  <c r="M23" i="10"/>
  <c r="N23" i="10"/>
  <c r="O23" i="10"/>
  <c r="O16" i="10"/>
  <c r="N16" i="10"/>
  <c r="O5" i="10"/>
  <c r="N5" i="10"/>
  <c r="D15" i="29" l="1"/>
  <c r="E15" i="29" s="1"/>
  <c r="B15" i="29"/>
  <c r="C15" i="29" s="1"/>
  <c r="D11" i="29"/>
  <c r="E11" i="29" s="1"/>
  <c r="B11" i="29"/>
  <c r="C11" i="29" s="1"/>
  <c r="C12" i="29"/>
  <c r="E6" i="29"/>
  <c r="G15" i="32"/>
  <c r="J15" i="32" s="1"/>
  <c r="G12" i="26"/>
  <c r="F12" i="26"/>
  <c r="E12" i="26"/>
  <c r="G11" i="26"/>
  <c r="F11" i="26"/>
  <c r="E7" i="26"/>
  <c r="G10" i="26"/>
  <c r="F10" i="26"/>
  <c r="E10" i="26"/>
  <c r="G6" i="26"/>
  <c r="F6" i="26"/>
  <c r="E6" i="26"/>
  <c r="G20" i="31"/>
  <c r="G18" i="31"/>
  <c r="G18" i="30"/>
  <c r="J3" i="30"/>
  <c r="E11" i="26" l="1"/>
  <c r="J18" i="30"/>
  <c r="G19" i="31"/>
  <c r="G18" i="32"/>
  <c r="G19" i="30"/>
  <c r="G20" i="30"/>
  <c r="J20" i="30" s="1"/>
  <c r="G19" i="32"/>
  <c r="N34" i="24"/>
  <c r="M34" i="24"/>
  <c r="L34" i="24"/>
  <c r="K34" i="24"/>
  <c r="I34" i="24"/>
  <c r="N16" i="24"/>
  <c r="G96" i="24" s="1"/>
  <c r="M16" i="24"/>
  <c r="F96" i="24" s="1"/>
  <c r="L16" i="24"/>
  <c r="E96" i="24" s="1"/>
  <c r="K16" i="24"/>
  <c r="D96" i="24" s="1"/>
  <c r="C96" i="24"/>
  <c r="I16" i="24"/>
  <c r="B96" i="24" s="1"/>
  <c r="G34" i="22"/>
  <c r="L35" i="22" s="1"/>
  <c r="G79" i="24" l="1"/>
  <c r="G108" i="24"/>
  <c r="J19" i="30"/>
  <c r="F79" i="24"/>
  <c r="E34" i="22"/>
  <c r="J35" i="22" s="1"/>
  <c r="J7" i="22"/>
  <c r="M13" i="22" l="1"/>
  <c r="L13" i="22"/>
  <c r="K13" i="22"/>
  <c r="J13" i="22"/>
  <c r="H13" i="22"/>
  <c r="D13" i="22" s="1"/>
  <c r="B13" i="22" l="1"/>
  <c r="C13" i="22"/>
  <c r="K35" i="22"/>
  <c r="H24" i="22"/>
  <c r="C24" i="22" s="1"/>
  <c r="I24" i="21"/>
  <c r="D24" i="22" l="1"/>
  <c r="B24" i="22"/>
  <c r="W43" i="21"/>
  <c r="T43" i="21"/>
  <c r="O43" i="21"/>
  <c r="L43" i="21"/>
  <c r="K43" i="21"/>
  <c r="J43" i="21"/>
  <c r="I43" i="21"/>
  <c r="G42" i="21"/>
  <c r="N43" i="21" s="1"/>
  <c r="F43" i="21"/>
  <c r="W29" i="21"/>
  <c r="T29" i="21"/>
  <c r="O29" i="21"/>
  <c r="L29" i="21"/>
  <c r="K29" i="21"/>
  <c r="J29" i="21"/>
  <c r="I29" i="21"/>
  <c r="G29" i="21"/>
  <c r="F29" i="21"/>
  <c r="W16" i="21"/>
  <c r="T16" i="21"/>
  <c r="O16" i="21"/>
  <c r="L16" i="21"/>
  <c r="K16" i="21"/>
  <c r="J16" i="21"/>
  <c r="I16" i="21"/>
  <c r="G16" i="21"/>
  <c r="G10" i="21"/>
  <c r="F10" i="21"/>
  <c r="F42" i="21" l="1"/>
  <c r="F41" i="21"/>
  <c r="F40" i="21"/>
  <c r="F39" i="21"/>
  <c r="F38" i="21"/>
  <c r="F37" i="21"/>
  <c r="F28" i="21"/>
  <c r="F27" i="21"/>
  <c r="F26" i="21"/>
  <c r="F25" i="21"/>
  <c r="F24" i="21"/>
  <c r="F23" i="21"/>
  <c r="F11" i="21"/>
  <c r="F12" i="21"/>
  <c r="F13" i="21"/>
  <c r="F14" i="21"/>
  <c r="F15" i="21"/>
  <c r="N33" i="24" l="1"/>
  <c r="M33" i="24"/>
  <c r="L33" i="24"/>
  <c r="K33" i="24"/>
  <c r="I33" i="24"/>
  <c r="N32" i="24"/>
  <c r="M32" i="24"/>
  <c r="L32" i="24"/>
  <c r="K32" i="24"/>
  <c r="I32" i="24"/>
  <c r="N31" i="24"/>
  <c r="M31" i="24"/>
  <c r="L31" i="24"/>
  <c r="K31" i="24"/>
  <c r="I31" i="24"/>
  <c r="N30" i="24"/>
  <c r="M30" i="24"/>
  <c r="L30" i="24"/>
  <c r="K30" i="24"/>
  <c r="I30" i="24"/>
  <c r="N29" i="24"/>
  <c r="M29" i="24"/>
  <c r="L29" i="24"/>
  <c r="K29" i="24"/>
  <c r="I29" i="24"/>
  <c r="N28" i="24"/>
  <c r="M28" i="24"/>
  <c r="L28" i="24"/>
  <c r="K28" i="24"/>
  <c r="I28" i="24"/>
  <c r="N27" i="24"/>
  <c r="M27" i="24"/>
  <c r="L27" i="24"/>
  <c r="K27" i="24"/>
  <c r="I27" i="24"/>
  <c r="S15" i="24"/>
  <c r="B48" i="24" s="1"/>
  <c r="N15" i="24"/>
  <c r="G95" i="24" s="1"/>
  <c r="M15" i="24"/>
  <c r="F95" i="24" s="1"/>
  <c r="L15" i="24"/>
  <c r="E95" i="24" s="1"/>
  <c r="K15" i="24"/>
  <c r="D95" i="24" s="1"/>
  <c r="C95" i="24"/>
  <c r="I15" i="24"/>
  <c r="B95" i="24" s="1"/>
  <c r="G77" i="24"/>
  <c r="S14" i="24"/>
  <c r="N14" i="24"/>
  <c r="G94" i="24" s="1"/>
  <c r="M14" i="24"/>
  <c r="F94" i="24" s="1"/>
  <c r="L14" i="24"/>
  <c r="E94" i="24" s="1"/>
  <c r="K14" i="24"/>
  <c r="D94" i="24" s="1"/>
  <c r="C94" i="24"/>
  <c r="I14" i="24"/>
  <c r="B94" i="24" s="1"/>
  <c r="G76" i="24"/>
  <c r="S13" i="24"/>
  <c r="N13" i="24"/>
  <c r="G93" i="24" s="1"/>
  <c r="M13" i="24"/>
  <c r="F93" i="24" s="1"/>
  <c r="L13" i="24"/>
  <c r="E93" i="24" s="1"/>
  <c r="K13" i="24"/>
  <c r="D93" i="24" s="1"/>
  <c r="C93" i="24"/>
  <c r="I13" i="24"/>
  <c r="B93" i="24" s="1"/>
  <c r="G75" i="24"/>
  <c r="S12" i="24"/>
  <c r="N12" i="24"/>
  <c r="G92" i="24" s="1"/>
  <c r="M12" i="24"/>
  <c r="F92" i="24" s="1"/>
  <c r="L12" i="24"/>
  <c r="E92" i="24" s="1"/>
  <c r="K12" i="24"/>
  <c r="D92" i="24" s="1"/>
  <c r="C92" i="24"/>
  <c r="I12" i="24"/>
  <c r="B92" i="24" s="1"/>
  <c r="G74" i="24"/>
  <c r="S11" i="24"/>
  <c r="N11" i="24"/>
  <c r="G91" i="24" s="1"/>
  <c r="M11" i="24"/>
  <c r="F91" i="24" s="1"/>
  <c r="L11" i="24"/>
  <c r="E91" i="24" s="1"/>
  <c r="K11" i="24"/>
  <c r="D91" i="24" s="1"/>
  <c r="C91" i="24"/>
  <c r="I11" i="24"/>
  <c r="B91" i="24" s="1"/>
  <c r="T10" i="24"/>
  <c r="S10" i="24"/>
  <c r="N10" i="24"/>
  <c r="G90" i="24" s="1"/>
  <c r="M10" i="24"/>
  <c r="F90" i="24" s="1"/>
  <c r="L10" i="24"/>
  <c r="E90" i="24" s="1"/>
  <c r="K10" i="24"/>
  <c r="D90" i="24" s="1"/>
  <c r="C90" i="24"/>
  <c r="I10" i="24"/>
  <c r="B90" i="24" s="1"/>
  <c r="T9" i="24"/>
  <c r="S9" i="24"/>
  <c r="N9" i="24"/>
  <c r="G89" i="24" s="1"/>
  <c r="M9" i="24"/>
  <c r="F89" i="24" s="1"/>
  <c r="L9" i="24"/>
  <c r="E89" i="24" s="1"/>
  <c r="K9" i="24"/>
  <c r="D89" i="24" s="1"/>
  <c r="C89" i="24"/>
  <c r="I9" i="24"/>
  <c r="B89" i="24" s="1"/>
  <c r="G71" i="24"/>
  <c r="F71" i="24"/>
  <c r="A29" i="22"/>
  <c r="A30" i="22"/>
  <c r="A31" i="22"/>
  <c r="A32" i="22"/>
  <c r="A33" i="22"/>
  <c r="A17" i="22"/>
  <c r="A18" i="22"/>
  <c r="A19" i="22"/>
  <c r="A20" i="22"/>
  <c r="A21" i="22"/>
  <c r="A22" i="22"/>
  <c r="A23" i="22"/>
  <c r="M12" i="22"/>
  <c r="L12" i="22"/>
  <c r="K12" i="22"/>
  <c r="J12" i="22"/>
  <c r="H12" i="22"/>
  <c r="C12" i="22" s="1"/>
  <c r="M11" i="22"/>
  <c r="L11" i="22"/>
  <c r="K11" i="22"/>
  <c r="J11" i="22"/>
  <c r="H11" i="22"/>
  <c r="C11" i="22" s="1"/>
  <c r="M10" i="22"/>
  <c r="L10" i="22"/>
  <c r="K10" i="22"/>
  <c r="J10" i="22"/>
  <c r="H10" i="22"/>
  <c r="C10" i="22" s="1"/>
  <c r="D10" i="22"/>
  <c r="M9" i="22"/>
  <c r="L9" i="22"/>
  <c r="K9" i="22"/>
  <c r="J9" i="22"/>
  <c r="H9" i="22"/>
  <c r="C9" i="22" s="1"/>
  <c r="D9" i="22"/>
  <c r="M8" i="22"/>
  <c r="L8" i="22"/>
  <c r="K8" i="22"/>
  <c r="J8" i="22"/>
  <c r="H8" i="22"/>
  <c r="C8" i="22" s="1"/>
  <c r="D8" i="22"/>
  <c r="M7" i="22"/>
  <c r="L7" i="22"/>
  <c r="K7" i="22"/>
  <c r="H7" i="22"/>
  <c r="C7" i="22" s="1"/>
  <c r="D7" i="22"/>
  <c r="H6" i="22"/>
  <c r="C6" i="22" s="1"/>
  <c r="I39" i="10"/>
  <c r="J38" i="10"/>
  <c r="I38" i="10"/>
  <c r="H38" i="10"/>
  <c r="G38" i="10"/>
  <c r="F38" i="10"/>
  <c r="M31" i="10"/>
  <c r="L31" i="10"/>
  <c r="K31" i="10"/>
  <c r="J31" i="10"/>
  <c r="I31" i="10"/>
  <c r="H31" i="10"/>
  <c r="G31" i="10"/>
  <c r="F31" i="10"/>
  <c r="E31" i="10"/>
  <c r="D31" i="10"/>
  <c r="C31" i="10"/>
  <c r="K23" i="10"/>
  <c r="J23" i="10"/>
  <c r="I23" i="10"/>
  <c r="H23" i="10"/>
  <c r="G23" i="10"/>
  <c r="F23" i="10"/>
  <c r="E23" i="10"/>
  <c r="D23" i="10"/>
  <c r="C23" i="10"/>
  <c r="M19" i="10"/>
  <c r="L19" i="10"/>
  <c r="K19" i="10"/>
  <c r="J19" i="10"/>
  <c r="I19" i="10"/>
  <c r="H19" i="10"/>
  <c r="G19" i="10"/>
  <c r="F19" i="10"/>
  <c r="E19" i="10"/>
  <c r="D19" i="10"/>
  <c r="C19" i="10"/>
  <c r="M16" i="10"/>
  <c r="L16" i="10"/>
  <c r="K16" i="10"/>
  <c r="J16" i="10"/>
  <c r="I16" i="10"/>
  <c r="H16" i="10"/>
  <c r="G16" i="10"/>
  <c r="F16" i="10"/>
  <c r="E16" i="10"/>
  <c r="D16" i="10"/>
  <c r="C16" i="10"/>
  <c r="M5" i="10"/>
  <c r="L5" i="10"/>
  <c r="K5" i="10"/>
  <c r="J5" i="10"/>
  <c r="J39" i="10" s="1"/>
  <c r="I5" i="10"/>
  <c r="H5" i="10"/>
  <c r="H39" i="10" s="1"/>
  <c r="G5" i="10"/>
  <c r="G39" i="10" s="1"/>
  <c r="F5" i="10"/>
  <c r="F39" i="10" s="1"/>
  <c r="E5" i="10"/>
  <c r="D5" i="10"/>
  <c r="C5" i="10"/>
  <c r="C42" i="24" l="1"/>
  <c r="G72" i="24" s="1"/>
  <c r="C43" i="24"/>
  <c r="E44" i="24" s="1"/>
  <c r="G102" i="24" s="1"/>
  <c r="B42" i="24"/>
  <c r="F72" i="24" s="1"/>
  <c r="B43" i="24"/>
  <c r="F73" i="24" s="1"/>
  <c r="B44" i="24"/>
  <c r="F74" i="24" s="1"/>
  <c r="B45" i="24"/>
  <c r="F75" i="24" s="1"/>
  <c r="B46" i="24"/>
  <c r="F76" i="24" s="1"/>
  <c r="B47" i="24"/>
  <c r="F77" i="24" s="1"/>
  <c r="D6" i="22"/>
  <c r="G78" i="24"/>
  <c r="E49" i="24"/>
  <c r="G107" i="24" s="1"/>
  <c r="F78" i="24"/>
  <c r="D49" i="24"/>
  <c r="F107" i="24" s="1"/>
  <c r="D12" i="22"/>
  <c r="D11" i="22"/>
  <c r="E45" i="24"/>
  <c r="G103" i="24" s="1"/>
  <c r="E46" i="24"/>
  <c r="G104" i="24" s="1"/>
  <c r="E47" i="24"/>
  <c r="G105" i="24" s="1"/>
  <c r="E48" i="24"/>
  <c r="G106" i="24" s="1"/>
  <c r="B6" i="22"/>
  <c r="B7" i="22"/>
  <c r="B8" i="22"/>
  <c r="B9" i="22"/>
  <c r="B10" i="22"/>
  <c r="B11" i="22"/>
  <c r="B12" i="22"/>
  <c r="T42" i="21"/>
  <c r="V43" i="21" s="1"/>
  <c r="W39" i="21"/>
  <c r="W40" i="21"/>
  <c r="W41" i="21"/>
  <c r="W42" i="21"/>
  <c r="L39" i="21"/>
  <c r="O39" i="21"/>
  <c r="L40" i="21"/>
  <c r="O40" i="21"/>
  <c r="L41" i="21"/>
  <c r="O41" i="21"/>
  <c r="L42" i="21"/>
  <c r="O42" i="21"/>
  <c r="I39" i="21"/>
  <c r="J39" i="21"/>
  <c r="K39" i="21"/>
  <c r="I40" i="21"/>
  <c r="J40" i="21"/>
  <c r="K40" i="21"/>
  <c r="I41" i="21"/>
  <c r="J41" i="21"/>
  <c r="K41" i="21"/>
  <c r="I42" i="21"/>
  <c r="J42" i="21"/>
  <c r="K42" i="21"/>
  <c r="G28" i="21"/>
  <c r="N29" i="21" s="1"/>
  <c r="T28" i="21"/>
  <c r="V29" i="21" s="1"/>
  <c r="W28" i="21"/>
  <c r="L28" i="21"/>
  <c r="O28" i="21"/>
  <c r="I28" i="21"/>
  <c r="J28" i="21"/>
  <c r="K28" i="21"/>
  <c r="J24" i="21"/>
  <c r="K24" i="21"/>
  <c r="I25" i="21"/>
  <c r="J25" i="21"/>
  <c r="K25" i="21"/>
  <c r="I26" i="21"/>
  <c r="J26" i="21"/>
  <c r="K26" i="21"/>
  <c r="O15" i="21"/>
  <c r="G15" i="21"/>
  <c r="T15" i="21"/>
  <c r="W15" i="21"/>
  <c r="I15" i="21"/>
  <c r="J15" i="21"/>
  <c r="K15" i="21"/>
  <c r="L15" i="21"/>
  <c r="E42" i="24" l="1"/>
  <c r="G100" i="24" s="1"/>
  <c r="G73" i="24"/>
  <c r="E43" i="24"/>
  <c r="G101" i="24" s="1"/>
  <c r="D47" i="24"/>
  <c r="F105" i="24" s="1"/>
  <c r="D43" i="24"/>
  <c r="F101" i="24" s="1"/>
  <c r="D45" i="24"/>
  <c r="F103" i="24" s="1"/>
  <c r="D48" i="24"/>
  <c r="F106" i="24" s="1"/>
  <c r="D44" i="24"/>
  <c r="F102" i="24" s="1"/>
  <c r="D46" i="24"/>
  <c r="F104" i="24" s="1"/>
  <c r="D42" i="24"/>
  <c r="F100" i="24" s="1"/>
  <c r="N16" i="21"/>
  <c r="V16" i="21"/>
  <c r="G14" i="32" l="1"/>
  <c r="J14" i="32" s="1"/>
  <c r="G13" i="32"/>
  <c r="J13" i="32" s="1"/>
  <c r="G12" i="32"/>
  <c r="J12" i="32" s="1"/>
  <c r="G11" i="32"/>
  <c r="J11" i="32" s="1"/>
  <c r="G10" i="32"/>
  <c r="J10" i="32" s="1"/>
  <c r="G9" i="32"/>
  <c r="J9" i="32" s="1"/>
  <c r="G7" i="32"/>
  <c r="J7" i="32" s="1"/>
  <c r="G6" i="32"/>
  <c r="J6" i="32" s="1"/>
  <c r="G5" i="32"/>
  <c r="J5" i="32" s="1"/>
  <c r="G4" i="32"/>
  <c r="J4" i="32" s="1"/>
  <c r="G17" i="31"/>
  <c r="J17" i="31" s="1"/>
  <c r="G16" i="31"/>
  <c r="J16" i="31" s="1"/>
  <c r="G15" i="31"/>
  <c r="J15" i="31" s="1"/>
  <c r="G14" i="31"/>
  <c r="J14" i="31" s="1"/>
  <c r="G13" i="31"/>
  <c r="J13" i="31" s="1"/>
  <c r="G12" i="31"/>
  <c r="G10" i="31"/>
  <c r="J10" i="31" s="1"/>
  <c r="G9" i="31"/>
  <c r="J9" i="31" s="1"/>
  <c r="G8" i="31"/>
  <c r="J8" i="31" s="1"/>
  <c r="G7" i="31"/>
  <c r="J7" i="31" s="1"/>
  <c r="G6" i="31"/>
  <c r="J6" i="31" s="1"/>
  <c r="G5" i="31"/>
  <c r="J5" i="31" s="1"/>
  <c r="G4" i="31"/>
  <c r="J4" i="31" s="1"/>
  <c r="G3" i="31"/>
  <c r="J3" i="31" s="1"/>
  <c r="D5" i="29"/>
  <c r="E5" i="29" s="1"/>
  <c r="B5" i="29"/>
  <c r="C5" i="29" s="1"/>
  <c r="G16" i="30"/>
  <c r="G15" i="30"/>
  <c r="G14" i="30"/>
  <c r="G13" i="30"/>
  <c r="G12" i="30"/>
  <c r="G11" i="30"/>
  <c r="G10" i="30"/>
  <c r="G9" i="30"/>
  <c r="G8" i="30"/>
  <c r="G7" i="30"/>
  <c r="G6" i="30"/>
  <c r="J6" i="30" s="1"/>
  <c r="G5" i="30"/>
  <c r="J5" i="30" s="1"/>
  <c r="G4" i="30"/>
  <c r="J4" i="30" s="1"/>
  <c r="G3" i="30"/>
  <c r="E7" i="29"/>
  <c r="C7" i="29"/>
  <c r="W14" i="21" l="1"/>
  <c r="W13" i="21"/>
  <c r="W12" i="21"/>
  <c r="W11" i="21"/>
  <c r="W27" i="21"/>
  <c r="W26" i="21"/>
  <c r="W25" i="21"/>
  <c r="W24" i="21"/>
  <c r="I38" i="21"/>
  <c r="J38" i="21"/>
  <c r="K38" i="21"/>
  <c r="L38" i="21"/>
  <c r="L24" i="21"/>
  <c r="L25" i="21"/>
  <c r="L26" i="21"/>
  <c r="I27" i="21"/>
  <c r="J27" i="21"/>
  <c r="K27" i="21"/>
  <c r="L27" i="21"/>
  <c r="I11" i="21"/>
  <c r="J11" i="21"/>
  <c r="K11" i="21"/>
  <c r="L11" i="21"/>
  <c r="I12" i="21"/>
  <c r="J12" i="21"/>
  <c r="K12" i="21"/>
  <c r="L12" i="21"/>
  <c r="I13" i="21"/>
  <c r="J13" i="21"/>
  <c r="K13" i="21"/>
  <c r="L13" i="21"/>
  <c r="I14" i="21"/>
  <c r="J14" i="21"/>
  <c r="K14" i="21"/>
  <c r="L14" i="21"/>
  <c r="O14" i="21"/>
  <c r="O11" i="21"/>
  <c r="O12" i="21"/>
  <c r="O13" i="21"/>
  <c r="O24" i="21"/>
  <c r="O25" i="21"/>
  <c r="O26" i="21"/>
  <c r="O27" i="21"/>
  <c r="W38" i="21"/>
  <c r="O38" i="21"/>
  <c r="T41" i="21"/>
  <c r="T40" i="21"/>
  <c r="T39" i="21"/>
  <c r="V39" i="21" s="1"/>
  <c r="T38" i="21"/>
  <c r="T37" i="21"/>
  <c r="G41" i="21"/>
  <c r="G40" i="21"/>
  <c r="N40" i="21" s="1"/>
  <c r="G39" i="21"/>
  <c r="G38" i="21"/>
  <c r="G37" i="21"/>
  <c r="T27" i="21"/>
  <c r="V28" i="21" s="1"/>
  <c r="T26" i="21"/>
  <c r="T25" i="21"/>
  <c r="T24" i="21"/>
  <c r="T23" i="21"/>
  <c r="G27" i="21"/>
  <c r="N28" i="21" s="1"/>
  <c r="G26" i="21"/>
  <c r="G25" i="21"/>
  <c r="G24" i="21"/>
  <c r="G23" i="21"/>
  <c r="T14" i="21"/>
  <c r="V15" i="21" s="1"/>
  <c r="T13" i="21"/>
  <c r="T12" i="21"/>
  <c r="T11" i="21"/>
  <c r="T10" i="21"/>
  <c r="G11" i="21"/>
  <c r="G12" i="21"/>
  <c r="G13" i="21"/>
  <c r="G14" i="21"/>
  <c r="N15" i="21" s="1"/>
  <c r="C31" i="20"/>
  <c r="E17" i="22" s="1"/>
  <c r="D31" i="20"/>
  <c r="E31" i="20"/>
  <c r="G17" i="22"/>
  <c r="I17" i="22"/>
  <c r="C32" i="20"/>
  <c r="E18" i="22" s="1"/>
  <c r="D32" i="20"/>
  <c r="E32" i="20"/>
  <c r="G18" i="22"/>
  <c r="I18" i="22"/>
  <c r="C33" i="20"/>
  <c r="E19" i="22" s="1"/>
  <c r="D33" i="20"/>
  <c r="E33" i="20"/>
  <c r="G19" i="22"/>
  <c r="I19" i="22"/>
  <c r="C34" i="20"/>
  <c r="E20" i="22" s="1"/>
  <c r="D34" i="20"/>
  <c r="E34" i="20"/>
  <c r="G20" i="22"/>
  <c r="I20" i="22"/>
  <c r="C35" i="20"/>
  <c r="E21" i="22" s="1"/>
  <c r="D35" i="20"/>
  <c r="E35" i="20"/>
  <c r="G21" i="22"/>
  <c r="I21" i="22"/>
  <c r="C36" i="20"/>
  <c r="E22" i="22" s="1"/>
  <c r="D36" i="20"/>
  <c r="E36" i="20"/>
  <c r="G22" i="22"/>
  <c r="I22" i="22"/>
  <c r="C37" i="20"/>
  <c r="E23" i="22" s="1"/>
  <c r="D37" i="20"/>
  <c r="E37" i="20"/>
  <c r="G23" i="22"/>
  <c r="I23" i="22"/>
  <c r="I24" i="22"/>
  <c r="I34" i="22" l="1"/>
  <c r="M35" i="22" s="1"/>
  <c r="M25" i="22"/>
  <c r="L18" i="22"/>
  <c r="G32" i="22"/>
  <c r="L22" i="22"/>
  <c r="G30" i="22"/>
  <c r="L20" i="22"/>
  <c r="E31" i="22"/>
  <c r="J21" i="22"/>
  <c r="I32" i="22"/>
  <c r="M22" i="22"/>
  <c r="G31" i="22"/>
  <c r="L21" i="22"/>
  <c r="I30" i="22"/>
  <c r="M20" i="22"/>
  <c r="G29" i="22"/>
  <c r="L19" i="22"/>
  <c r="M18" i="22"/>
  <c r="I31" i="22"/>
  <c r="M21" i="22"/>
  <c r="I29" i="22"/>
  <c r="M19" i="22"/>
  <c r="E29" i="22"/>
  <c r="J19" i="22"/>
  <c r="E32" i="22"/>
  <c r="J22" i="22"/>
  <c r="E30" i="22"/>
  <c r="J30" i="22" s="1"/>
  <c r="J20" i="22"/>
  <c r="J18" i="22"/>
  <c r="I33" i="22"/>
  <c r="M24" i="22"/>
  <c r="M23" i="22"/>
  <c r="G33" i="22"/>
  <c r="L23" i="22"/>
  <c r="L24" i="22"/>
  <c r="E33" i="22"/>
  <c r="J23" i="22"/>
  <c r="J24" i="22"/>
  <c r="N39" i="21"/>
  <c r="N41" i="21"/>
  <c r="N42" i="21"/>
  <c r="V40" i="21"/>
  <c r="V41" i="21"/>
  <c r="V42" i="21"/>
  <c r="V13" i="21"/>
  <c r="V12" i="21"/>
  <c r="V27" i="21"/>
  <c r="V11" i="21"/>
  <c r="V25" i="21"/>
  <c r="V24" i="21"/>
  <c r="V26" i="21"/>
  <c r="V14" i="21"/>
  <c r="N24" i="21"/>
  <c r="N11" i="21"/>
  <c r="N12" i="21"/>
  <c r="N13" i="21"/>
  <c r="N25" i="21"/>
  <c r="N14" i="21"/>
  <c r="N26" i="21"/>
  <c r="N38" i="21"/>
  <c r="V38" i="21"/>
  <c r="N27" i="21"/>
  <c r="M31" i="22" l="1"/>
  <c r="L30" i="22"/>
  <c r="L31" i="22"/>
  <c r="M30" i="22"/>
  <c r="M32" i="22"/>
  <c r="J32" i="22"/>
  <c r="J31" i="22"/>
  <c r="L32" i="22"/>
  <c r="F30" i="22"/>
  <c r="H20" i="22"/>
  <c r="C20" i="22" s="1"/>
  <c r="K20" i="22"/>
  <c r="L33" i="22"/>
  <c r="L34" i="22"/>
  <c r="J33" i="22"/>
  <c r="J34" i="22"/>
  <c r="M33" i="22"/>
  <c r="M34" i="22"/>
  <c r="F29" i="22"/>
  <c r="H19" i="22"/>
  <c r="K19" i="22"/>
  <c r="H18" i="22"/>
  <c r="C18" i="22" s="1"/>
  <c r="H17" i="22"/>
  <c r="H22" i="22"/>
  <c r="C22" i="22" s="1"/>
  <c r="F32" i="22"/>
  <c r="K22" i="22"/>
  <c r="K18" i="22" l="1"/>
  <c r="C17" i="22"/>
  <c r="B17" i="22"/>
  <c r="D17" i="22"/>
  <c r="C19" i="22"/>
  <c r="D19" i="22"/>
  <c r="B19" i="22"/>
  <c r="B20" i="22"/>
  <c r="D20" i="22"/>
  <c r="F31" i="22"/>
  <c r="K31" i="22" s="1"/>
  <c r="K21" i="22"/>
  <c r="H21" i="22"/>
  <c r="F33" i="22"/>
  <c r="K23" i="22"/>
  <c r="K24" i="22"/>
  <c r="H23" i="22"/>
  <c r="B18" i="22"/>
  <c r="D18" i="22"/>
  <c r="D22" i="22"/>
  <c r="B22" i="22"/>
  <c r="K30" i="22"/>
  <c r="C23" i="22" l="1"/>
  <c r="D23" i="22"/>
  <c r="B23" i="22"/>
  <c r="K32" i="22"/>
  <c r="C21" i="22"/>
  <c r="D21" i="22"/>
  <c r="B21" i="22"/>
  <c r="K33" i="22"/>
  <c r="K34" i="22"/>
</calcChain>
</file>

<file path=xl/comments1.xml><?xml version="1.0" encoding="utf-8"?>
<comments xmlns="http://schemas.openxmlformats.org/spreadsheetml/2006/main">
  <authors>
    <author>Sys Christa</author>
  </authors>
  <commentList>
    <comment ref="E29" authorId="0">
      <text>
        <r>
          <rPr>
            <b/>
            <sz val="9"/>
            <color indexed="81"/>
            <rFont val="Tahoma"/>
            <family val="2"/>
          </rPr>
          <t>Sys Christa:</t>
        </r>
        <r>
          <rPr>
            <sz val="9"/>
            <color indexed="81"/>
            <rFont val="Tahoma"/>
            <family val="2"/>
          </rPr>
          <t xml:space="preserve">
input voor tabel 0.1</t>
        </r>
      </text>
    </comment>
  </commentList>
</comments>
</file>

<file path=xl/sharedStrings.xml><?xml version="1.0" encoding="utf-8"?>
<sst xmlns="http://schemas.openxmlformats.org/spreadsheetml/2006/main" count="885" uniqueCount="480">
  <si>
    <t>Totaal</t>
  </si>
  <si>
    <t>In constante en lopende prijzen, (miljoenen euro's)</t>
  </si>
  <si>
    <t>België</t>
  </si>
  <si>
    <t>Waals gewest</t>
  </si>
  <si>
    <t>Vlaams gewest</t>
  </si>
  <si>
    <t>BHG</t>
  </si>
  <si>
    <t>Vlaanderen</t>
  </si>
  <si>
    <t>Totaal vervoer</t>
  </si>
  <si>
    <t>Totale economie</t>
  </si>
  <si>
    <t>het Rijk</t>
  </si>
  <si>
    <t xml:space="preserve">bediende </t>
  </si>
  <si>
    <t xml:space="preserve">  </t>
  </si>
  <si>
    <t xml:space="preserve"> Uitvoerend expeditiebediende  </t>
  </si>
  <si>
    <t xml:space="preserve"> </t>
  </si>
  <si>
    <t xml:space="preserve"> Kantoorexpediteur  </t>
  </si>
  <si>
    <t xml:space="preserve"> Hulpkantoorexpediteur  </t>
  </si>
  <si>
    <t xml:space="preserve"> Kaaiexpediteur  </t>
  </si>
  <si>
    <t xml:space="preserve"> Waterklerk  </t>
  </si>
  <si>
    <t xml:space="preserve"> Dispatcher -transportplanner  </t>
  </si>
  <si>
    <t xml:space="preserve"> Douanedeclarant  </t>
  </si>
  <si>
    <t xml:space="preserve"> Manifestbediende  </t>
  </si>
  <si>
    <t xml:space="preserve"> Expeditiebediende transport  </t>
  </si>
  <si>
    <t>zeevaart-onderhoud</t>
  </si>
  <si>
    <r>
      <t xml:space="preserve">trucker </t>
    </r>
    <r>
      <rPr>
        <sz val="10"/>
        <rFont val="Arial"/>
        <family val="2"/>
      </rPr>
      <t xml:space="preserve"> </t>
    </r>
  </si>
  <si>
    <r>
      <t xml:space="preserve">wegenwerker </t>
    </r>
    <r>
      <rPr>
        <sz val="10"/>
        <rFont val="Arial"/>
        <family val="2"/>
      </rPr>
      <t xml:space="preserve"> </t>
    </r>
  </si>
  <si>
    <r>
      <t xml:space="preserve">heftruckbestuurder </t>
    </r>
    <r>
      <rPr>
        <sz val="10"/>
        <rFont val="Arial"/>
        <family val="2"/>
      </rPr>
      <t xml:space="preserve"> </t>
    </r>
  </si>
  <si>
    <r>
      <t xml:space="preserve"> </t>
    </r>
    <r>
      <rPr>
        <b/>
        <sz val="9.9"/>
        <color indexed="8"/>
        <rFont val="Arial"/>
        <family val="2"/>
      </rPr>
      <t xml:space="preserve">2000 </t>
    </r>
    <r>
      <rPr>
        <sz val="10"/>
        <rFont val="Arial"/>
        <family val="2"/>
      </rPr>
      <t xml:space="preserve"> </t>
    </r>
  </si>
  <si>
    <r>
      <t xml:space="preserve"> </t>
    </r>
    <r>
      <rPr>
        <b/>
        <sz val="9.9"/>
        <color indexed="8"/>
        <rFont val="Arial"/>
        <family val="2"/>
      </rPr>
      <t xml:space="preserve">2001 </t>
    </r>
    <r>
      <rPr>
        <sz val="10"/>
        <rFont val="Arial"/>
        <family val="2"/>
      </rPr>
      <t xml:space="preserve"> </t>
    </r>
  </si>
  <si>
    <r>
      <t xml:space="preserve"> </t>
    </r>
    <r>
      <rPr>
        <b/>
        <sz val="9.9"/>
        <color indexed="8"/>
        <rFont val="Arial"/>
        <family val="2"/>
      </rPr>
      <t xml:space="preserve">2002 </t>
    </r>
    <r>
      <rPr>
        <sz val="10"/>
        <rFont val="Arial"/>
        <family val="2"/>
      </rPr>
      <t xml:space="preserve"> </t>
    </r>
  </si>
  <si>
    <r>
      <t xml:space="preserve"> </t>
    </r>
    <r>
      <rPr>
        <b/>
        <sz val="9.9"/>
        <color indexed="8"/>
        <rFont val="Arial"/>
        <family val="2"/>
      </rPr>
      <t xml:space="preserve">2003 </t>
    </r>
    <r>
      <rPr>
        <sz val="10"/>
        <rFont val="Arial"/>
        <family val="2"/>
      </rPr>
      <t xml:space="preserve"> </t>
    </r>
  </si>
  <si>
    <r>
      <t xml:space="preserve"> </t>
    </r>
    <r>
      <rPr>
        <b/>
        <sz val="9.9"/>
        <color indexed="8"/>
        <rFont val="Arial"/>
        <family val="2"/>
      </rPr>
      <t xml:space="preserve">2004 </t>
    </r>
    <r>
      <rPr>
        <sz val="10"/>
        <rFont val="Arial"/>
        <family val="2"/>
      </rPr>
      <t xml:space="preserve"> </t>
    </r>
  </si>
  <si>
    <r>
      <t xml:space="preserve"> </t>
    </r>
    <r>
      <rPr>
        <b/>
        <sz val="9.9"/>
        <color indexed="8"/>
        <rFont val="Arial"/>
        <family val="2"/>
      </rPr>
      <t xml:space="preserve">2005 </t>
    </r>
    <r>
      <rPr>
        <sz val="10"/>
        <rFont val="Arial"/>
        <family val="2"/>
      </rPr>
      <t xml:space="preserve"> </t>
    </r>
  </si>
  <si>
    <r>
      <t xml:space="preserve"> </t>
    </r>
    <r>
      <rPr>
        <b/>
        <sz val="9.9"/>
        <color indexed="8"/>
        <rFont val="Arial"/>
        <family val="2"/>
      </rPr>
      <t xml:space="preserve">2006 </t>
    </r>
    <r>
      <rPr>
        <sz val="10"/>
        <rFont val="Arial"/>
        <family val="2"/>
      </rPr>
      <t xml:space="preserve"> </t>
    </r>
  </si>
  <si>
    <r>
      <t xml:space="preserve"> </t>
    </r>
    <r>
      <rPr>
        <b/>
        <sz val="9.9"/>
        <color indexed="8"/>
        <rFont val="Arial"/>
        <family val="2"/>
      </rPr>
      <t xml:space="preserve">2007 </t>
    </r>
    <r>
      <rPr>
        <sz val="10"/>
        <rFont val="Arial"/>
        <family val="2"/>
      </rPr>
      <t xml:space="preserve"> </t>
    </r>
  </si>
  <si>
    <r>
      <t xml:space="preserve"> </t>
    </r>
    <r>
      <rPr>
        <sz val="9.9"/>
        <color indexed="8"/>
        <rFont val="Arial"/>
        <family val="2"/>
      </rPr>
      <t xml:space="preserve">Officier werktuigkundige -elektriciteit-elektronica </t>
    </r>
    <r>
      <rPr>
        <sz val="10"/>
        <rFont val="Arial"/>
        <family val="2"/>
      </rPr>
      <t xml:space="preserve"> </t>
    </r>
  </si>
  <si>
    <r>
      <t xml:space="preserve"> </t>
    </r>
    <r>
      <rPr>
        <sz val="9.9"/>
        <color indexed="8"/>
        <rFont val="Arial"/>
        <family val="2"/>
      </rPr>
      <t xml:space="preserve">Mecanicien-hersteller schepen </t>
    </r>
    <r>
      <rPr>
        <sz val="10"/>
        <rFont val="Arial"/>
        <family val="2"/>
      </rPr>
      <t xml:space="preserve"> </t>
    </r>
  </si>
  <si>
    <r>
      <t xml:space="preserve"> </t>
    </r>
    <r>
      <rPr>
        <sz val="9.9"/>
        <color indexed="8"/>
        <rFont val="Arial"/>
        <family val="2"/>
      </rPr>
      <t xml:space="preserve">Vrachtwagenbestuurder werven </t>
    </r>
    <r>
      <rPr>
        <sz val="10"/>
        <rFont val="Arial"/>
        <family val="2"/>
      </rPr>
      <t xml:space="preserve"> </t>
    </r>
  </si>
  <si>
    <r>
      <t xml:space="preserve"> </t>
    </r>
    <r>
      <rPr>
        <sz val="9.9"/>
        <color indexed="8"/>
        <rFont val="Arial"/>
        <family val="2"/>
      </rPr>
      <t xml:space="preserve">Bestuurder lichte vrachtwagen </t>
    </r>
    <r>
      <rPr>
        <sz val="10"/>
        <rFont val="Arial"/>
        <family val="2"/>
      </rPr>
      <t xml:space="preserve"> </t>
    </r>
  </si>
  <si>
    <r>
      <t xml:space="preserve"> </t>
    </r>
    <r>
      <rPr>
        <sz val="9.9"/>
        <color indexed="8"/>
        <rFont val="Arial"/>
        <family val="2"/>
      </rPr>
      <t xml:space="preserve">Bestuurder zware vrachtwagen </t>
    </r>
    <r>
      <rPr>
        <sz val="10"/>
        <rFont val="Arial"/>
        <family val="2"/>
      </rPr>
      <t xml:space="preserve"> </t>
    </r>
  </si>
  <si>
    <r>
      <t xml:space="preserve"> </t>
    </r>
    <r>
      <rPr>
        <sz val="9.9"/>
        <color indexed="8"/>
        <rFont val="Arial"/>
        <family val="2"/>
      </rPr>
      <t xml:space="preserve">Bestuurder van trekker met oplegger </t>
    </r>
    <r>
      <rPr>
        <sz val="10"/>
        <rFont val="Arial"/>
        <family val="2"/>
      </rPr>
      <t xml:space="preserve"> </t>
    </r>
  </si>
  <si>
    <r>
      <t xml:space="preserve"> </t>
    </r>
    <r>
      <rPr>
        <sz val="9.9"/>
        <color indexed="8"/>
        <rFont val="Arial"/>
        <family val="2"/>
      </rPr>
      <t xml:space="preserve">Bestuurder van zware vrachtwagen met aanhangwagen </t>
    </r>
    <r>
      <rPr>
        <sz val="10"/>
        <rFont val="Arial"/>
        <family val="2"/>
      </rPr>
      <t xml:space="preserve"> </t>
    </r>
  </si>
  <si>
    <r>
      <t xml:space="preserve"> </t>
    </r>
    <r>
      <rPr>
        <sz val="9.9"/>
        <color indexed="8"/>
        <rFont val="Arial"/>
        <family val="2"/>
      </rPr>
      <t xml:space="preserve">Chauffeur distributie </t>
    </r>
    <r>
      <rPr>
        <sz val="10"/>
        <rFont val="Arial"/>
        <family val="2"/>
      </rPr>
      <t xml:space="preserve"> </t>
    </r>
  </si>
  <si>
    <r>
      <t xml:space="preserve"> </t>
    </r>
    <r>
      <rPr>
        <sz val="9.9"/>
        <color indexed="8"/>
        <rFont val="Arial"/>
        <family val="2"/>
      </rPr>
      <t xml:space="preserve">Wegenwerker </t>
    </r>
    <r>
      <rPr>
        <sz val="10"/>
        <rFont val="Arial"/>
        <family val="2"/>
      </rPr>
      <t xml:space="preserve"> </t>
    </r>
  </si>
  <si>
    <r>
      <t xml:space="preserve"> </t>
    </r>
    <r>
      <rPr>
        <sz val="9.9"/>
        <color indexed="8"/>
        <rFont val="Arial"/>
        <family val="2"/>
      </rPr>
      <t xml:space="preserve">Wegenwerker -kasseier </t>
    </r>
    <r>
      <rPr>
        <sz val="10"/>
        <rFont val="Arial"/>
        <family val="2"/>
      </rPr>
      <t xml:space="preserve"> </t>
    </r>
  </si>
  <si>
    <r>
      <t xml:space="preserve"> </t>
    </r>
    <r>
      <rPr>
        <sz val="9.9"/>
        <color indexed="8"/>
        <rFont val="Arial"/>
        <family val="2"/>
      </rPr>
      <t xml:space="preserve">Wegenwerker -klinkers </t>
    </r>
    <r>
      <rPr>
        <sz val="10"/>
        <rFont val="Arial"/>
        <family val="2"/>
      </rPr>
      <t xml:space="preserve"> </t>
    </r>
  </si>
  <si>
    <t>Vlaams Gewest</t>
  </si>
  <si>
    <t>scheepvaart</t>
  </si>
  <si>
    <t>Onderhoudsmecanicien van vrachtwagens, autobussen,...</t>
  </si>
  <si>
    <r>
      <t xml:space="preserve"> </t>
    </r>
    <r>
      <rPr>
        <sz val="9.9"/>
        <color indexed="8"/>
        <rFont val="Arial"/>
        <family val="2"/>
      </rPr>
      <t xml:space="preserve">Verantwoordelijke logistiek </t>
    </r>
    <r>
      <rPr>
        <sz val="10"/>
        <rFont val="Arial"/>
        <family val="2"/>
      </rPr>
      <t xml:space="preserve"> </t>
    </r>
  </si>
  <si>
    <t>manager logistiek</t>
  </si>
  <si>
    <t>wegvervoer - onderhoud</t>
  </si>
  <si>
    <t xml:space="preserve">Economische structuur van de gewesten op grond van de bruto toegevoegde waarde tegen basisprijzen, tegen lopende prijzen: het Rijk - Absolute cijfers                                                                                                            </t>
  </si>
  <si>
    <t xml:space="preserve">Economische structuur van de gewesten op grond van de bruto toegevoegde waarde tegen basisprijzen, tegen lopende prijzen: Waals Gewest - Absolute cijfers                                                                                                        </t>
  </si>
  <si>
    <t xml:space="preserve">Economische structuur van de gewesten op grond van de bruto toegevoegde waarde tegen basisprijzen, tegen lopende prijzen: Vlaams Gewest - Absolute cijfers                                                                                                       </t>
  </si>
  <si>
    <t xml:space="preserve">Economische structuur van de gewesten op grond van de bruto toegevoegde waarde tegen basisprijzen, tegen lopende prijzen: Brussels Hoofdstedelijk Gewest - Absolute cijfers                                                                                      </t>
  </si>
  <si>
    <t>Vervoer te land en vervoer via pijpleidingen (49)</t>
  </si>
  <si>
    <t>Vervoer over water (50)</t>
  </si>
  <si>
    <t>Luchtvaart (51)</t>
  </si>
  <si>
    <t>Opslag en vervoerondersteunende activiteiten (52)</t>
  </si>
  <si>
    <t>Totaal vervoer (49+50+51+52)</t>
  </si>
  <si>
    <t>Totaal bruto toegevoegde waarde (B.1g)</t>
  </si>
  <si>
    <t>Totaal bruto toegevoegde waarde</t>
  </si>
  <si>
    <t>Totaal vervoer (excl.52)</t>
  </si>
  <si>
    <t>Huishoudens als werkgever van huishoudelijk personeel en niet-gedifferentieerde productie van goederen en diensten door particuliere huishoudens voor eigen gebruik (97-98)</t>
  </si>
  <si>
    <t>Overige persoonlijke diensten (96)</t>
  </si>
  <si>
    <t>Reparatie van computers en consumentenartikelen (95)</t>
  </si>
  <si>
    <t>Verenigingen (94)</t>
  </si>
  <si>
    <t>Sport, ontspanning en recreatie (93)</t>
  </si>
  <si>
    <t>Creatieve activiteiten, kunst en amusement; bibliotheken, archieven, musea en overige culturele activiteiten; loterijen en kansspelen (90-92)</t>
  </si>
  <si>
    <t>Maatschappelijke dienstverlening met en zonder huisvesting (87-88)</t>
  </si>
  <si>
    <t>Menselijke gezondheidszorg (86)</t>
  </si>
  <si>
    <t>Onderwijs (85)</t>
  </si>
  <si>
    <t>Openbaar bestuur en defensie; verplichte sociale verzekeringen (84)</t>
  </si>
  <si>
    <t>Reisbureaus, reisorganisatoren, reserveringsbureaus en aanverwante activiteiten (79)</t>
  </si>
  <si>
    <t>Terbeschikkingstelling van personeel (78)</t>
  </si>
  <si>
    <t>Verhuur en lease (77)</t>
  </si>
  <si>
    <t>Overige gespecialiseerde wetenschappelijke en technische activiteiten; veterinaire diensten (74-75)</t>
  </si>
  <si>
    <t>Reclamewezen en marktonderzoek (73)</t>
  </si>
  <si>
    <t>Speur- en ontwikkelingswerk op wetenschappelijk gebied (72)</t>
  </si>
  <si>
    <t>Architecten en ingenieurs; technische testen en toetsen (71)</t>
  </si>
  <si>
    <t>Rechtskundige en boekhoudkundige dienstverlening; activiteiten van hoofdkantoren; adviesbureaus op het gebied van bedrijfsbeheer (69-70)</t>
  </si>
  <si>
    <t>Exploitatie van en handel in onroerend goed (68)</t>
  </si>
  <si>
    <t>Ondersteunende activiteiten voor verzekeringen en pensioenfondsen (66)</t>
  </si>
  <si>
    <t>Verzekeringen, herverzekeringen en pensioenfondsen, exclusief verplichte sociale verzekeringen (65)</t>
  </si>
  <si>
    <t>Financiële dienstverlening, exclusief verzekeringen en pensioenfondsen (64)</t>
  </si>
  <si>
    <t>Uitgeverijen (58)</t>
  </si>
  <si>
    <t>Verschaffen van accommodatie; eet- en drinkgelegenheden (55-56)</t>
  </si>
  <si>
    <t>Detailhandel, met uitzondering van de handel in auto's en motorfietsen (47)</t>
  </si>
  <si>
    <t>Groothandel en handelsbemiddeling, met uitzondering van de handel in motorvoertuigen en motorfietsen (46)</t>
  </si>
  <si>
    <t>Groot- en detailhandel in en onderhoud en reparatie van motorvoertuigen en motorfietsen (45)</t>
  </si>
  <si>
    <t>Bouwnijverheid (41-43)</t>
  </si>
  <si>
    <t>Afvalwaterafvoer; inzameling, verwerking en verwijdering van afval; terugwinning; sanering en ander afvalbeheer (37-39)</t>
  </si>
  <si>
    <t>Winning, behandeling en distributie van water (36)</t>
  </si>
  <si>
    <t>Productie en distributie van elektriciteit, gas, stoom en gekoelde lucht (35)</t>
  </si>
  <si>
    <t>Reparatie en installatie van machines en apparaten (33)</t>
  </si>
  <si>
    <t>Vervaardiging van meubelen; overige industrie (31-32)</t>
  </si>
  <si>
    <t>Vervaardiging van andere transportmiddelen (30)</t>
  </si>
  <si>
    <t>Vervaardiging en assemblage van motorvoertuigen, aanhangwagens en opleggers (29)</t>
  </si>
  <si>
    <t>Vervaardiging van elektrische apparatuur (27)</t>
  </si>
  <si>
    <t>Vervaardiging van informaticaproducten en van elektronische en optische producten (26)</t>
  </si>
  <si>
    <t>Vervaardiging van producten van metaal, exclusief machines en apparaten (25)</t>
  </si>
  <si>
    <t>Vervaardiging van metalen in primaire vorm (24)</t>
  </si>
  <si>
    <t>Vervaardiging van andere niet-metaalhoudende minerale producten (23)</t>
  </si>
  <si>
    <t>Vervaardiging van producten van rubber of kunststof (22)</t>
  </si>
  <si>
    <t>Vervaardiging van farmaceutische grondstoffen en producten (21)</t>
  </si>
  <si>
    <t>Vervaardiging van chemische producten (20)</t>
  </si>
  <si>
    <t>Drukkerijen, reproductie van opgenomen media (18)</t>
  </si>
  <si>
    <t>Vervaardiging van papier en papierwaren (17)</t>
  </si>
  <si>
    <t>Houtindustrie en vervaardiging van artikelen van hout en van kurk, exclusief meubelen; vervaardiging van artikelen van riet en van vlechtwerk (16)</t>
  </si>
  <si>
    <t>Visserij en aquacultuur (03)</t>
  </si>
  <si>
    <t>Bosbouw en de exploitatie van bossen (02)</t>
  </si>
  <si>
    <t>Teelt van gewassen, veeteelt, jacht en diensten in verband met deze activiteiten (01)</t>
  </si>
  <si>
    <t>Totale economie (S.1)</t>
  </si>
  <si>
    <t xml:space="preserve">(miljoenen euro's)                                                                                                                                                                                                                                                                                                                                  </t>
  </si>
  <si>
    <t>Bruto toegevoegde waarde (B.1g) / Bruto binnenlands product (bbp)</t>
  </si>
  <si>
    <t>Output (P.1), intermediair verbruik (P.2) en bruto toegevoegde waarde (B.1g) / bruto binnenlands product, totale economie (S.1), ramingen in volume</t>
  </si>
  <si>
    <t>Regionale rekeningen - Bedrijfstaksgewijze verdeling van het totaal aantal werkzame personen</t>
  </si>
  <si>
    <t>Regionale rekeningen - Bedrijfstaksgewijze verdeling van het aantal werknemers</t>
  </si>
  <si>
    <t>Regionale rekeningen - Bedrijfstaksgewijze verdeling van het aantal zelfstandigen per gewest</t>
  </si>
  <si>
    <t>% jaarlijkse groei vervoerssector tav het vorige jaar</t>
  </si>
  <si>
    <t>Aandeel vervoerssector (excl. 52)</t>
  </si>
  <si>
    <t>Aandeel vervoerssector</t>
  </si>
  <si>
    <t>% jaarlijkse groei het Rijk tav het vorige jaar</t>
  </si>
  <si>
    <t>Tabel 3.1</t>
  </si>
  <si>
    <t>Percentage zelfstandigen van het totaal aantal werkenden</t>
  </si>
  <si>
    <t>% jaarlijkse groei</t>
  </si>
  <si>
    <t>% jaarlijkse groei tav het vorige jaar</t>
  </si>
  <si>
    <t>figuur 3.4</t>
  </si>
  <si>
    <t>figuur 3.6</t>
  </si>
  <si>
    <t>figuur 3.7</t>
  </si>
  <si>
    <t>figuur 3.3</t>
  </si>
  <si>
    <t>figuur 3.5</t>
  </si>
  <si>
    <t>figuur 3.8</t>
  </si>
  <si>
    <r>
      <rPr>
        <sz val="9.9"/>
        <color indexed="8"/>
        <rFont val="Arial"/>
        <family val="2"/>
      </rPr>
      <t xml:space="preserve">Matroos binnenvaart </t>
    </r>
    <r>
      <rPr>
        <sz val="10"/>
        <rFont val="Arial"/>
        <family val="2"/>
      </rPr>
      <t xml:space="preserve"> </t>
    </r>
  </si>
  <si>
    <t xml:space="preserve">Stuurman -scheepvaart  </t>
  </si>
  <si>
    <t xml:space="preserve">Figuur 3.9: Ontvangen vacatures in het normale economische circuit zonder interimopdrachten </t>
  </si>
  <si>
    <t>Figuur 3.7: Veranderingen van het aantal werknemers in de vervoerssector</t>
  </si>
  <si>
    <t>Figuur 3.8: Veranderingen van het aantal werknemers per subsector</t>
  </si>
  <si>
    <t>Tabel 3.1: Percentage zelfstandigen van het totaal aantal werkenden</t>
  </si>
  <si>
    <t xml:space="preserve">Regionale rekeningen - Bedrijfstaksgewijze verdeling van de beloning van werknemers, tegen lopende prijzen </t>
  </si>
  <si>
    <t>Vervoer over water (50) + Luchtvaart (51)</t>
  </si>
  <si>
    <t>Bronnen: Berekend op basis van de Regionale Rekeningen; economische structuur van de gewesten op grond van de bruto toegevoegde waarde tegen basisprijzen, tegen constante prijzen: Vlaams Gewest - Absolute cijfers - INR</t>
  </si>
  <si>
    <t> (miljoenen euro's)</t>
  </si>
  <si>
    <t> In kettingeuro's is er voor andere jaren dan het referentiejaar en het daaropvolgende jaar een verschil tussen het aggregaat en zijn onderliggende componenten. Dit verschil wordt veroorzaakt door het gebruik van Laspeyres kettingindices en kan niet aan de componenten van het aggregaat worden toegewezen.</t>
  </si>
  <si>
    <r>
      <t>Bruto-investeringen in vaste activa per bedrijfstak (A64 en A38), ramingen in volume </t>
    </r>
    <r>
      <rPr>
        <b/>
        <u/>
        <vertAlign val="superscript"/>
        <sz val="7.7"/>
        <rFont val="Courier New"/>
        <family val="3"/>
      </rPr>
      <t>1</t>
    </r>
    <r>
      <rPr>
        <b/>
        <sz val="10"/>
        <rFont val="Arial"/>
        <family val="2"/>
      </rPr>
      <t> </t>
    </r>
  </si>
  <si>
    <t>Vervoer en opslag (HH, A38)</t>
  </si>
  <si>
    <t>deflator HH, A38</t>
  </si>
  <si>
    <t>Bruto-investeringen in vaste activa per bedrijfstak (A38 en A64), ramingen tegen lopende prijzen </t>
  </si>
  <si>
    <t>Econ. activiteit NACE-BEL 2008</t>
  </si>
  <si>
    <t>H Vervoer en opslag</t>
  </si>
  <si>
    <t>49 Vervoer te land en vervoer via pijpleidingen</t>
  </si>
  <si>
    <t>50 Vervoer over water</t>
  </si>
  <si>
    <t>51 Luchtvaart</t>
  </si>
  <si>
    <t>52 Opslag en vervoerondersteunende activiteiten</t>
  </si>
  <si>
    <t>52.10 Opslag</t>
  </si>
  <si>
    <t>52.24 Vrachtbehandeling</t>
  </si>
  <si>
    <t>http://statbel.fgov.be/nl/statistieken/cijfers/economie/ondernemingen/faillissementen/activiteit/</t>
  </si>
  <si>
    <t>Aantal faillissementen, uitgespitst op Vlaams goederenvervoer, ongeacht type rechtspersoon en volgens Nacebel 2008</t>
  </si>
  <si>
    <t>Figuur 3.14: Totaal aantal falingen in de Vlaamse goederenvervoerssector op jaarbasis volgens Nacebel 2008</t>
  </si>
  <si>
    <t>Tabel 3.6: Jaarlijkse aantal falingen in de subsectoren van de Vlaamse goederenvervoerssector volgens Nacebel 2008</t>
  </si>
  <si>
    <t>Bron: Online opvraging bij beStat via FOD Economie, KMO, Middenstand en Energie</t>
  </si>
  <si>
    <t>49.20 Goederenvervoer per spoor</t>
  </si>
  <si>
    <t>49.41 Goederenvervoer over de weg</t>
  </si>
  <si>
    <t>49.50 Vervoer via pijpleidingen</t>
  </si>
  <si>
    <t>50.20 Zee- en kustvaart, goederenvervoer</t>
  </si>
  <si>
    <t>50.40 Binnenvaart, goederenvervoer</t>
  </si>
  <si>
    <t>51.21 Goederenvervoer door de lucht</t>
  </si>
  <si>
    <t>52.21 Diensten in verband met vervoer te land</t>
  </si>
  <si>
    <t>52.22 Diensten in verband met vervoer over water</t>
  </si>
  <si>
    <t>52.23 Diensten in verband met luchtvaart</t>
  </si>
  <si>
    <t>52.29 Overige vervoerondersteunende activiteiten</t>
  </si>
  <si>
    <t>Totaal Vlaams goederenvervoer</t>
  </si>
  <si>
    <t>De indicatoren en hun onderliggende cijferdata hebben uitsluitend betrekking op btw-plichtigen, die met deze hoedanigheid in de Kruispuntbank van Ondernemingen worden opgenomen en die de statistiekeenheid uitmaken. Naast btw-plichtige handelsondernemingen zijn ook btw-plichtige statistiekeenheden die niet de hoedanigheid van handelaar hebben in de cijfers mee opgenomen. Er wordt geen onderscheid gemaakt tussen handelsondernemingen en niet-handelsondernemingen.</t>
  </si>
  <si>
    <t>Voor de uitsplitsing van de statistieken naar gewest, provincie of arrondissement werd het adres van de maatschappelijke zetel of woonplaats gebruikt. De economische activiteit vindt echter niet altijd plaats op dat adres van de maatschappelijke zetel of woonplaats. Daarnaast kan een aantal schijnbaar demografische bewegingen te wijten zijn aan de verbetering van adressen. Bij de vergelijking van geografisch verdeelde gegevens is dus omzichtigheid geboden.</t>
  </si>
  <si>
    <r>
      <rPr>
        <b/>
        <sz val="10"/>
        <rFont val="Calibri"/>
        <family val="2"/>
        <scheme val="minor"/>
      </rPr>
      <t xml:space="preserve">Belangrijke opmerking: </t>
    </r>
    <r>
      <rPr>
        <sz val="10"/>
        <rFont val="Calibri"/>
        <family val="2"/>
        <scheme val="minor"/>
      </rPr>
      <t>Het aantal stopzettingen in september 2009 is uitzonderlijk hoog. Dit kan verklaard worden door een operatie die tot doel had de inhoud van de Kruispuntbank van Ondernemingen te verbeteren. Zo werden er ongeveer 540 BTW-plichtigen ambtshalve geschrapt. Het ging uitsluitend om ondernemingen van het type “natuurlijke persoon”. Deze opkuisoperatie zal nog de cijfers van oktober 2009 beïnvloeden. Vooral rechtspersonen zullen dan ambtshalve geschrapt worden.</t>
    </r>
  </si>
  <si>
    <t>De statistieken hebben uitsluitend betrekking op btw-plichtigen. Sommige handelsondernemingen zijn niet btw-plichtig. Een vereniging zonder winstoogmerk (non-profitonderneming) kan btw-plichtig zijn wanneer ze goederen of diensten levert die in het wetboek van de btw zijn opgenomen. In deze rapporten wordt geen onderscheid gemaakt tussen handelsondernemingen en non-profitondernemingen.</t>
  </si>
  <si>
    <t>Door de sterke relatie tussen de economische conjunctuur en het aantal uitgesproken faillissementen is deze statistiek in de eerste plaats een conjunctuurindicator.</t>
  </si>
  <si>
    <r>
      <t>De statistiek van de faillissementen is ontstaan uit een samenwerking tussen het Ministerie van Justitie en de FOD Economie. Het gaat hierbij om de faillissementcijfers van ondernemingen in België per activiteit volgens de NACEBEL-nomenclatuur. Deze cijfers zijn gebaseerd op de declaraties van de rechtbanken van Koophandel en werden, indien nodig, aangevuld met informatie uit het bedrijvenregister van de Algemene Directie Statistiek en Economische Informatie</t>
    </r>
    <r>
      <rPr>
        <b/>
        <sz val="10"/>
        <rFont val="Calibri"/>
        <family val="2"/>
        <scheme val="minor"/>
      </rPr>
      <t>.</t>
    </r>
  </si>
  <si>
    <t xml:space="preserve">Berekening deflator op basis van Output (P.1), intermediair verbruik (P.2) en bruto toegevoegde waarde (B.1g) / bruto binnenlands product, totale economie (S.1), ramingen in volume en Bruto toegevoegde waarde per institutionele sector en bedrijfstak (A64), ramingen tegen lopende prijzen                                                                                                                                                          </t>
  </si>
  <si>
    <t>Bron: INR, Regionale rekeningen, Economische structuur van de gewesten op grond van de bruto toegevoegde waarde tegen basisprijzen, tegen lopende prijzen</t>
  </si>
  <si>
    <t>Vlaams Gewest - Aandeel per bedrijfstak</t>
  </si>
  <si>
    <t>aantal vacatures</t>
  </si>
  <si>
    <t>Bron: Berekend op basis van de Regionale Rekeningen; economische structuur van de gewesten: Vlaams Gewest, INR</t>
  </si>
  <si>
    <t>vervoersector</t>
  </si>
  <si>
    <t>Netto toegevoegde waarde en werkgelegenheid van de 15 grootste vervoerbedrijven</t>
  </si>
  <si>
    <t>Netto toegevoegde waarde</t>
  </si>
  <si>
    <t>Werkgelegenheid</t>
  </si>
  <si>
    <t>x1000 euro</t>
  </si>
  <si>
    <t>% verandering</t>
  </si>
  <si>
    <t xml:space="preserve">aantal </t>
  </si>
  <si>
    <t>Wegvervoerondernemingen (top 15, gerangschikt volgens toegevoegde waarde)</t>
  </si>
  <si>
    <t>Vervoerondersteunende ondernemingen (top 15, gerangschikt volgens toegevoegde waarde)</t>
  </si>
  <si>
    <t>Naam</t>
  </si>
  <si>
    <t>Aantal werknemers</t>
  </si>
  <si>
    <t>vervoer te land</t>
  </si>
  <si>
    <t>Vlaamse economie</t>
  </si>
  <si>
    <t>loonkost/werknemer in euro</t>
  </si>
  <si>
    <t>n.b.</t>
  </si>
  <si>
    <t>confidentieel</t>
  </si>
  <si>
    <t>vervoersonderst.</t>
  </si>
  <si>
    <t>Vervoer over water</t>
  </si>
  <si>
    <t>Bruto-investeringen in vaste activa per bedrijfstak (A38), ramingen tegen constante prijzen </t>
  </si>
  <si>
    <t>totale economie</t>
  </si>
  <si>
    <t>4931</t>
  </si>
  <si>
    <t>Personenvervoer te land binnen steden of voorsteden</t>
  </si>
  <si>
    <t>4932</t>
  </si>
  <si>
    <t>Exploitatie van taxi's</t>
  </si>
  <si>
    <t>4939</t>
  </si>
  <si>
    <t>Overig personenvervoer te land, n.e.g.</t>
  </si>
  <si>
    <t>4941</t>
  </si>
  <si>
    <t>Goederenvervoer over de weg</t>
  </si>
  <si>
    <t>4942</t>
  </si>
  <si>
    <t>Verhuisbedrijven</t>
  </si>
  <si>
    <t>4950</t>
  </si>
  <si>
    <t>Vervoer via pijpleidingen</t>
  </si>
  <si>
    <t>5010</t>
  </si>
  <si>
    <t>Personenvervoer over zee- en kustwateren</t>
  </si>
  <si>
    <t>5020</t>
  </si>
  <si>
    <t>Goederenvervoer over zee- en kustwateren</t>
  </si>
  <si>
    <t>5030</t>
  </si>
  <si>
    <t>Personenvervoer over binnenwateren</t>
  </si>
  <si>
    <t>5040</t>
  </si>
  <si>
    <t>Goederenvervoer over binnenwateren</t>
  </si>
  <si>
    <t>5110</t>
  </si>
  <si>
    <t>Personenvervoer door de lucht</t>
  </si>
  <si>
    <t>5121</t>
  </si>
  <si>
    <t>Goederenvervoer door de lucht</t>
  </si>
  <si>
    <t>5122</t>
  </si>
  <si>
    <t>Ruimtevaart</t>
  </si>
  <si>
    <t>5210</t>
  </si>
  <si>
    <t>Opslag</t>
  </si>
  <si>
    <t>5221</t>
  </si>
  <si>
    <t>Diensten in verband met vervoer te land</t>
  </si>
  <si>
    <t>5222</t>
  </si>
  <si>
    <t>Diensten in verband met vervoer over water</t>
  </si>
  <si>
    <t>5223</t>
  </si>
  <si>
    <t>Diensten in verband met de luchtvaart</t>
  </si>
  <si>
    <t>5224</t>
  </si>
  <si>
    <t>Vrachtbehandeling</t>
  </si>
  <si>
    <t>5229</t>
  </si>
  <si>
    <t>Overige vervoerondersteunende activiteiten</t>
  </si>
  <si>
    <t>7911</t>
  </si>
  <si>
    <t>Reisbureaus</t>
  </si>
  <si>
    <t>7912</t>
  </si>
  <si>
    <t>Reisorganisatoren</t>
  </si>
  <si>
    <t>7990</t>
  </si>
  <si>
    <t>Reserveringsbureaus en aanverwante activiteiten</t>
  </si>
  <si>
    <t>Figuur 3.15: Totaal aantal actieve btw-plichtigen in de Vlaamse goederenvervoerssector op jaarbasis volgens Nacebel 2008</t>
  </si>
  <si>
    <t>Bron: opvraging bij beStat via FOD Economie, KMO, Middenstand en Energie</t>
  </si>
  <si>
    <t>Aantal actieve btw-plichtigen volgens Nacebel 2008</t>
  </si>
  <si>
    <t>goederenvervoersector</t>
  </si>
  <si>
    <t>totaal vervoersector</t>
  </si>
  <si>
    <t>Vervoer te land, vervoer via pijpleidingen (49)</t>
  </si>
  <si>
    <t>Opslag en Vervoerondersteunende activiteiten (52)</t>
  </si>
  <si>
    <t>Posterijen, koeriers en telecommunicatie (53+61)</t>
  </si>
  <si>
    <t>Beveiligings- en opsporingsdiensten; diensten in verband met gebouwen; landschapsverzorging; administratieve en ondersteunende activiteiten ten behoeve van kantoren en overige zakelijke activiteiten (80-82)</t>
  </si>
  <si>
    <t>Totale bruto toegevoegde waarde (B.1g)</t>
  </si>
  <si>
    <t>Aandeel 49 in totaal vervoer</t>
  </si>
  <si>
    <t>Aandeel 50+51 in totaal vervoer</t>
  </si>
  <si>
    <t>Aandeel 52 in totaal vervoer</t>
  </si>
  <si>
    <t>Zee-, kust- en luchtvaart (50+51)</t>
  </si>
  <si>
    <t>Vervoer en opslag (HH)</t>
  </si>
  <si>
    <t>Telecommunicatie (JB)</t>
  </si>
  <si>
    <t>Vervoer en opslag</t>
  </si>
  <si>
    <t>totaal vervoer zonder (52)</t>
  </si>
  <si>
    <t>*Winning van delfstoffen (BB) heet nu Mijnbouw en ondersteunende activiteiten in verband met de mijnbouw (05-09)</t>
  </si>
  <si>
    <t>** Lettercode is nu cijfercode geworden</t>
  </si>
  <si>
    <t>*** Informaticadiensten en dienstverlenende activiteiten op gebied van informatie (JC) heet nu Ontwerpen en programmeren van computerprogramma's, computerconsultancyactiviteiten en aanverwante activiteiten; dienstverlenende activiteiten op het gebied van informatie (62-63)</t>
  </si>
  <si>
    <t xml:space="preserve">Mijnbouw en ondersteunende activiteiten in verband met de mijnbouw (05-09) </t>
  </si>
  <si>
    <t xml:space="preserve">Vervaardiging van voedingsmiddelen, dranken en tabaksproducten (10-12) </t>
  </si>
  <si>
    <t xml:space="preserve">Vervaardiging van textiel, kleding, leer en producten van leer (13-15) </t>
  </si>
  <si>
    <t>Vervaardiging van cokes en geraffineerde aardolieproducten (19)</t>
  </si>
  <si>
    <t>Vervaardiging van machines, apparaten en werktuigen n.e.g. (28)</t>
  </si>
  <si>
    <t>Productie van films en video- en televisieprogramma's, maken van geluidsopnamen en uitgeverijen van ... (59-60)</t>
  </si>
  <si>
    <t xml:space="preserve">Ontwerpen en programmeren van computerprogramma's, computerconsultancyactiviteiten  … (62-63) </t>
  </si>
  <si>
    <t>Gemiddelde loonsom per werknemer in euro, tegen constante prijzen, referentiejaar 2010</t>
  </si>
  <si>
    <t>Regionale rekeningen - Bedrijfstaksgewijze verdeling van de beloning van werknemers, tegen constante prijzen, referentiejaar 2010 (miljoenen euro's)</t>
  </si>
  <si>
    <t>Berekeningen voor vervoer te land, vervoersector, Vlaamse economie en vervoersondersteunende sector voor figuren 3.11-3.13:</t>
  </si>
  <si>
    <t>toegevoegde waarde in €</t>
  </si>
  <si>
    <t>aantal werknemers</t>
  </si>
  <si>
    <t>loonkost</t>
  </si>
  <si>
    <t>toegevoegde waarde per werknemer</t>
  </si>
  <si>
    <t>loonkost per werknemer</t>
  </si>
  <si>
    <t>loonkost per toegevoegde waarde in %</t>
  </si>
  <si>
    <t>Personeelskost/werknemer (€)</t>
  </si>
  <si>
    <t>Nettoresultaat/omzet (in%)</t>
  </si>
  <si>
    <t>Personeelskost/TW (in%)</t>
  </si>
  <si>
    <t>Toegevoegde waarde/Personeelslid (1000€)</t>
  </si>
  <si>
    <t>Toegevoegde waarde 1000 €  (2011)</t>
  </si>
  <si>
    <t>Nettoresultaat/omzet (%)</t>
  </si>
  <si>
    <t>Personeelskost/TW (%)</t>
  </si>
  <si>
    <t>personeelskost/werknemer</t>
  </si>
  <si>
    <t>Toegevoegde waarde 1000€  (2011)</t>
  </si>
  <si>
    <t>Toegevoegde waarde/werknemer in 1000€</t>
  </si>
  <si>
    <t>TW/personeelslid (1000€)</t>
  </si>
  <si>
    <t>nettoresultaat/omzet (%)</t>
  </si>
  <si>
    <t>personeelskost/TW (%)</t>
  </si>
  <si>
    <t>Toegevoegde waarde 1000€ (2011)</t>
  </si>
  <si>
    <r>
      <t>Watergebonden ondernemingen (top 15</t>
    </r>
    <r>
      <rPr>
        <sz val="10"/>
        <rFont val="Arial"/>
        <family val="2"/>
      </rPr>
      <t>, gerangschikt volgens toegevoegde waarde)</t>
    </r>
  </si>
  <si>
    <t>treinbestuurder</t>
  </si>
  <si>
    <t>Bruto-investeringen in vaste activa per bedrijfstak (A64 en A38), ramingen in volume</t>
  </si>
  <si>
    <t>Bronnen: Berekend op basis van de Nationale en Regionale Rekeningen; economische structuur van de gewesten op grond van de Bruto-investeringen in vaste activa van de Belgische en Vlaamse vervoerssector, in constante en in lopende prijzen, referentiejaar 2010, België en Vlaams Gewest - miljoenen euro's - INR</t>
  </si>
  <si>
    <t>Tabel 3.4:</t>
  </si>
  <si>
    <t>Jaarlijkse procentuele wijziging</t>
  </si>
  <si>
    <t xml:space="preserve">Vervoer te land, vervoer via pijpleidingen </t>
  </si>
  <si>
    <t xml:space="preserve">Vervoer over water </t>
  </si>
  <si>
    <t xml:space="preserve">Luchtvaart </t>
  </si>
  <si>
    <t xml:space="preserve">Vervoerondersteunende activiteiten, reisbureaus </t>
  </si>
  <si>
    <t>01</t>
  </si>
  <si>
    <t>02</t>
  </si>
  <si>
    <t>03</t>
  </si>
  <si>
    <t>05-09</t>
  </si>
  <si>
    <t>10-12</t>
  </si>
  <si>
    <t>13-15</t>
  </si>
  <si>
    <t>16</t>
  </si>
  <si>
    <t>17</t>
  </si>
  <si>
    <t>18</t>
  </si>
  <si>
    <t>19</t>
  </si>
  <si>
    <t>20</t>
  </si>
  <si>
    <t>21</t>
  </si>
  <si>
    <t>22</t>
  </si>
  <si>
    <t>23</t>
  </si>
  <si>
    <t>24</t>
  </si>
  <si>
    <t>25</t>
  </si>
  <si>
    <t>26</t>
  </si>
  <si>
    <t>27</t>
  </si>
  <si>
    <t>28</t>
  </si>
  <si>
    <t>29</t>
  </si>
  <si>
    <t>30</t>
  </si>
  <si>
    <t>31-32</t>
  </si>
  <si>
    <t>33</t>
  </si>
  <si>
    <t>35</t>
  </si>
  <si>
    <t>36</t>
  </si>
  <si>
    <t>37-39</t>
  </si>
  <si>
    <t>41-43</t>
  </si>
  <si>
    <t>45</t>
  </si>
  <si>
    <t>46</t>
  </si>
  <si>
    <t>47</t>
  </si>
  <si>
    <t>53+61</t>
  </si>
  <si>
    <t>55-56</t>
  </si>
  <si>
    <t>58</t>
  </si>
  <si>
    <t>59-60</t>
  </si>
  <si>
    <t>62-63</t>
  </si>
  <si>
    <t>64</t>
  </si>
  <si>
    <t>65</t>
  </si>
  <si>
    <t>66</t>
  </si>
  <si>
    <t>68</t>
  </si>
  <si>
    <t>69-70</t>
  </si>
  <si>
    <t>71</t>
  </si>
  <si>
    <t>72</t>
  </si>
  <si>
    <t>73</t>
  </si>
  <si>
    <t>74-75</t>
  </si>
  <si>
    <t>77</t>
  </si>
  <si>
    <t>78</t>
  </si>
  <si>
    <t>79</t>
  </si>
  <si>
    <t>80-82</t>
  </si>
  <si>
    <t>84</t>
  </si>
  <si>
    <t>85</t>
  </si>
  <si>
    <t>86</t>
  </si>
  <si>
    <t>87-88</t>
  </si>
  <si>
    <t>90-92</t>
  </si>
  <si>
    <t>93</t>
  </si>
  <si>
    <t>94</t>
  </si>
  <si>
    <t>95</t>
  </si>
  <si>
    <t>96</t>
  </si>
  <si>
    <t>97-98</t>
  </si>
  <si>
    <t xml:space="preserve">Teelt van gewassen, veeteelt, jacht en diensten in verband met deze activiteiten </t>
  </si>
  <si>
    <t xml:space="preserve">Bosbouw en de exploitatie van bossen </t>
  </si>
  <si>
    <t xml:space="preserve">Visserij en aquacultuur </t>
  </si>
  <si>
    <t xml:space="preserve">Mijnbouw en ondersteunende activiteiten in verband met de mijnbouw </t>
  </si>
  <si>
    <t xml:space="preserve">Vervaardiging van voedingsmiddelen, dranken en tabaksproducten </t>
  </si>
  <si>
    <t xml:space="preserve">Vervaardiging van textiel, kleding, leer en producten van leer </t>
  </si>
  <si>
    <t xml:space="preserve">Houtindustrie en vervaardiging van artikelen van hout en van kurk, exclusief meubelen; vervaardiging van artikelen van riet en van vlechtwerk </t>
  </si>
  <si>
    <t xml:space="preserve">Vervaardiging van papier en papierwaren </t>
  </si>
  <si>
    <t xml:space="preserve">Drukkerijen, reproductie van opgenomen media </t>
  </si>
  <si>
    <t xml:space="preserve">Vervaardiging van cokes en geraffineerde aardolieproducten </t>
  </si>
  <si>
    <t xml:space="preserve">Vervaardiging van chemische producten </t>
  </si>
  <si>
    <t xml:space="preserve">Vervaardiging van farmaceutische grondstoffen en producten </t>
  </si>
  <si>
    <t xml:space="preserve">Vervaardiging van producten van rubber of kunststof </t>
  </si>
  <si>
    <t xml:space="preserve">Vervaardiging van andere niet-metaalhoudende minerale producten </t>
  </si>
  <si>
    <t xml:space="preserve">Vervaardiging van metalen in primaire vorm </t>
  </si>
  <si>
    <t xml:space="preserve">Vervaardiging van producten van metaal, exclusief machines en apparaten </t>
  </si>
  <si>
    <t xml:space="preserve">Vervaardiging van informaticaproducten en van elektronische en optische producten </t>
  </si>
  <si>
    <t xml:space="preserve">Vervaardiging van elektrische apparatuur </t>
  </si>
  <si>
    <t xml:space="preserve">Vervaardiging van machines, apparaten en werktuigen n.e.g. </t>
  </si>
  <si>
    <t xml:space="preserve">Vervaardiging en assemblage van motorvoertuigen, aanhangwagens en opleggers </t>
  </si>
  <si>
    <t xml:space="preserve">Vervaardiging van andere transportmiddelen </t>
  </si>
  <si>
    <t xml:space="preserve">Vervaardiging van meubelen; overige industrie </t>
  </si>
  <si>
    <t xml:space="preserve">Reparatie en installatie van machines en apparaten </t>
  </si>
  <si>
    <t xml:space="preserve">Productie en distributie van elektriciteit, gas, stoom en gekoelde lucht </t>
  </si>
  <si>
    <t xml:space="preserve">Winning, behandeling en distributie van water </t>
  </si>
  <si>
    <t xml:space="preserve">Afvalwaterafvoer; inzameling, verwerking en verwijdering van afval; terugwinning; sanering en ander afvalbeheer </t>
  </si>
  <si>
    <t xml:space="preserve">Bouwnijverheid </t>
  </si>
  <si>
    <t xml:space="preserve">Groot- en detailhandel in en onderhoud en reparatie van motorvoertuigen en motorfietsen </t>
  </si>
  <si>
    <t xml:space="preserve">Groothandel en handelsbemiddeling, met uitzondering van de handel in motorvoertuigen en motorfietsen </t>
  </si>
  <si>
    <t xml:space="preserve">Detailhandel, met uitzondering van de handel in auto's en motorfietsen </t>
  </si>
  <si>
    <t xml:space="preserve">Vervoer te land en vervoer via pijpleidingen </t>
  </si>
  <si>
    <t xml:space="preserve">Opslag en vervoerondersteunende activiteiten </t>
  </si>
  <si>
    <t xml:space="preserve">Posterijen, koeriers en telecommunicatie </t>
  </si>
  <si>
    <t xml:space="preserve">Verschaffen van accommodatie; eet- en drinkgelegenheden </t>
  </si>
  <si>
    <t xml:space="preserve">Uitgeverijen </t>
  </si>
  <si>
    <t xml:space="preserve">Productie van films en video- en televisieprogramma's, maken van geluidsopnamen en uitgeverijen van ... </t>
  </si>
  <si>
    <t xml:space="preserve">Ontwerpen en programmeren van computerprogramma's, computerconsultancyactiviteiten  … </t>
  </si>
  <si>
    <t xml:space="preserve">Financiële dienstverlening, exclusief verzekeringen en pensioenfondsen </t>
  </si>
  <si>
    <t xml:space="preserve">Verzekeringen, herverzekeringen en pensioenfondsen, exclusief verplichte sociale verzekeringen </t>
  </si>
  <si>
    <t xml:space="preserve">Ondersteunende activiteiten voor verzekeringen en pensioenfondsen </t>
  </si>
  <si>
    <t xml:space="preserve">Exploitatie van en handel in onroerend goed </t>
  </si>
  <si>
    <t xml:space="preserve">Rechtskundige en boekhoudkundige dienstverlening; activiteiten van hoofdkantoren; adviesbureaus op het gebied van bedrijfsbeheer </t>
  </si>
  <si>
    <t xml:space="preserve">Architecten en ingenieurs; technische testen en toetsen </t>
  </si>
  <si>
    <t xml:space="preserve">Speur- en ontwikkelingswerk op wetenschappelijk gebied </t>
  </si>
  <si>
    <t xml:space="preserve">Reclamewezen en marktonderzoek </t>
  </si>
  <si>
    <t xml:space="preserve">Overige gespecialiseerde wetenschappelijke en technische activiteiten; veterinaire diensten </t>
  </si>
  <si>
    <t xml:space="preserve">Verhuur en lease </t>
  </si>
  <si>
    <t xml:space="preserve">Terbeschikkingstelling van personeel </t>
  </si>
  <si>
    <t xml:space="preserve">Reisbureaus, reisorganisatoren, reserveringsbureaus en aanverwante activiteiten </t>
  </si>
  <si>
    <t xml:space="preserve">Beveiligings- en opsporingsdiensten; diensten in verband met gebouwen; landschapsverzorging; administratieve en ondersteunende activiteiten ten behoeve van kantoren en overige zakelijke activiteiten </t>
  </si>
  <si>
    <t xml:space="preserve">Openbaar bestuur en defensie; verplichte sociale verzekeringen </t>
  </si>
  <si>
    <t xml:space="preserve">Onderwijs </t>
  </si>
  <si>
    <t xml:space="preserve">Menselijke gezondheidszorg </t>
  </si>
  <si>
    <t xml:space="preserve">Maatschappelijke dienstverlening met en zonder huisvesting </t>
  </si>
  <si>
    <t xml:space="preserve">Creatieve activiteiten, kunst en amusement; bibliotheken, archieven, musea en overige culturele activiteiten; loterijen en kansspelen </t>
  </si>
  <si>
    <t xml:space="preserve">Sport, ontspanning en recreatie </t>
  </si>
  <si>
    <t xml:space="preserve">Verenigingen </t>
  </si>
  <si>
    <t xml:space="preserve">Reparatie van computers en consumentenartikelen </t>
  </si>
  <si>
    <t xml:space="preserve">Overige persoonlijke diensten </t>
  </si>
  <si>
    <t xml:space="preserve">Huishoudens als werkgever van huishoudelijk personeel en niet-gedifferentieerde productie van goederen en diensten door particuliere huishoudens voor eigen gebruik </t>
  </si>
  <si>
    <t xml:space="preserve">Bronnen: Berekend op basis van de Regionale Rekeningen; economische structuur van de gewesten op grond van de bruto toegevoegde waarde tegen basisprijzen, tegen lopende prijzen en bruto toegevoegde waarde (B.1g) / bruto binnenlands product in volumes en Bruto toegevoegde waarde per institutionele sector en bedrijfstak (A64), ramingen tegen lopende prijzen </t>
  </si>
  <si>
    <t>In absolute prijzen</t>
  </si>
  <si>
    <t>* = Vervangingsvraag NMBS</t>
  </si>
  <si>
    <t>129*</t>
  </si>
  <si>
    <r>
      <t>Watergebonden ondernemingen (top 15</t>
    </r>
    <r>
      <rPr>
        <sz val="10"/>
        <color theme="0"/>
        <rFont val="Arial"/>
        <family val="2"/>
      </rPr>
      <t>, gerangschikt volgens toegevoegde waarde)</t>
    </r>
  </si>
  <si>
    <t>Tabel 3.3:</t>
  </si>
  <si>
    <t>Cijfers voor 2011:</t>
  </si>
  <si>
    <t>Figuur 3.2: Procentueel aandeel van de transport-sector in de toegevoegde waarde van de regio in absolute prijzen</t>
  </si>
  <si>
    <t>Figuur 3.5: Groei van de bruto toegevoegde waarde in absolute prijzen in de vervoersector en de totale economie in Vlaanderen</t>
  </si>
  <si>
    <t>Figuur 3.6: Groei van de bruto toegevoegde waarde in constante prijzen in de vervoersector in Vlaanderen</t>
  </si>
  <si>
    <t>Figuur 3.7: Veranderingen van het aantal werknemers in de vervoersector</t>
  </si>
  <si>
    <t>Figuur 3.10: Gemiddelde loonsom per werknemer volgens constante prijzen (referentiejaar 2010)</t>
  </si>
  <si>
    <t>Figuur 3.14: Totaal aantal falingen in de Vlaamse goederenvervoersector op jaarbasis (NACEBEL 2008)</t>
  </si>
  <si>
    <t>Figuur 3.9: Ontvangen vacatures in het normale economische circuit zonder interimopdrachten (NECzl) - volgens knelpuntberoep, 2009-2012</t>
  </si>
  <si>
    <t>Tabel 3.4: Jaarlijkse procentuele wijziging in vaste activa in de Belgische en Vlaamse vervoersector</t>
  </si>
  <si>
    <t>Tabel 3.5: Aantal falingen in de Vlaamse goederenvervoersector op jaarbasis (NACEBEL 2008)</t>
  </si>
  <si>
    <t>3. Het belang van de vervoersector in de Vlaamse economie</t>
  </si>
  <si>
    <t>VDAB, Analyse Vacatures 2013</t>
  </si>
  <si>
    <t>Economische structuur van de gewesten op grond van de bruto toegevoegde waarde tegen basisprijzen, tegen lopende prijzen: het Rijk - absolute cijfers:</t>
  </si>
  <si>
    <t>Combinatie van beide tabellen:</t>
  </si>
  <si>
    <t>= aangepaste deflator ter berekening van 3.10: gemiddelde loonsom per werknemer volgens constante prijzen, referentiejaar 2011</t>
  </si>
  <si>
    <t>Tabel 3.3: Bruto-investeringen in vaste activa van de Belgische en Vlaamse vervoerssector, in constante en in lopende prijzen, referentiejaar 2011</t>
  </si>
  <si>
    <t>Tabel 3.4: Jaarlijkse procentuele veranderingen in bruto-investeringe in vaste activa in de Belgische en Vlaamse vervoerssector, in constante prijzen, referentiejaar 2011</t>
  </si>
  <si>
    <t> (miljoenen euro's, kettingeuro's, referentiejaar 2011)</t>
  </si>
  <si>
    <t>%2012-2011</t>
  </si>
  <si>
    <t xml:space="preserve">(miljoenen euro's, kettingeuro's, referentiejaar 2011)                                                                                                                                                                                                                                                                                                                                  </t>
  </si>
  <si>
    <t>Vervoer te land (49)</t>
  </si>
  <si>
    <t>Vervoersondersteunend (52)</t>
  </si>
  <si>
    <t>Vervoersector (49, 50+51, 52)</t>
  </si>
  <si>
    <t xml:space="preserve">Vlaamse Economie </t>
  </si>
  <si>
    <t>Zee-, kust en luchtvaart (50+51)</t>
  </si>
  <si>
    <t>Watergebonden (50)</t>
  </si>
  <si>
    <t>2011</t>
  </si>
  <si>
    <t>Figuur 3.1: Belang van de economische sectoren in het Vlaams Gewest in 2011 (NACEBEL 2008)</t>
  </si>
  <si>
    <t xml:space="preserve">Bronnen: Berekend op basis van de Regionale Rekeningen; economische structuur van de gewesten op grond van de bruto toegevoegde waarde tegen basisprijzen, tegen lopende prijzen en bruto toegevoegde waarde (B.1g) / bruto binnenlands product in volumes (referentiejaar 2011) en Bruto toegevoegde waarde per institutionele sector en bedrijfstak (A64), ramingen tegen lopende prijzen </t>
  </si>
  <si>
    <t>Economische structuur van de gewesten op grond van de bruto toegevoegde waarde tegen basisprijzen, in constante prijzen: het Rijk - Absolute cijfers - referentiejaar 2011</t>
  </si>
  <si>
    <t>Economische structuur van de gewesten op grond van de bruto toegevoegde waarde tegen basisprijzen, in constante prijzen: Waals Gewest - Absolute cijfers - referentiejaar 2011</t>
  </si>
  <si>
    <t>Economische structuur van de gewesten op grond van de bruto toegevoegde waarde tegen basisprijzen, in constante prijzen: Vlaams Gewest - Absolute cijfers - referentiejaar 2011</t>
  </si>
  <si>
    <t>Economische structuur van de gewesten op grond van de bruto toegevoegde waarde tegen basisprijzen, in constante prijzen: BHG- Absolute cijfers - referentiejaar 2011</t>
  </si>
  <si>
    <t>Figuur 3.3: Aandeel van de subsectoren in de productie van de Vlaamse vervoersector in constante prijzen (basisjaar 2011)</t>
  </si>
  <si>
    <t>Figuur 3.5: Groei van de bruto toegevoegde waarde in absolute, constante prijzen in de vervoerssector en in de Vlaamse economie (basisjaar 2011)</t>
  </si>
  <si>
    <t>Figuur 3.6: Groei van de bruto toegevoegde waarde in absolute, constante prijzen in de Vlaamse vervoerssector volgens subsector (basisjaar 2011)</t>
  </si>
  <si>
    <t>figuur 3.1: Belang van de economische sectoren in het Vlaams gewest in 2011 (NACEBEL 2008)</t>
  </si>
  <si>
    <t>Figuur 3.2: Procentueel aandeel van de transportsector in de toegevoegde waarde van de regio in absolute prijzen</t>
  </si>
  <si>
    <t>Figuur 3.4: Bedrijfstaksgewijze verdeling van het aantal werkzame personen per gewest: Vlaams Gewest - percentages in 2005 en 2012</t>
  </si>
  <si>
    <t>Figuur 3.4: Bedrijfstaksgewijze verdeling van het totaal aantal werkzame personen per gewest: Vlaams Gewest - percentages in 2005 en 2012</t>
  </si>
  <si>
    <t>Figuur 3.3: Aandeel van de subsectoren in de productie van de vervoersector in constante prijzen (basisjaar 2011)</t>
  </si>
  <si>
    <t>Figuur 3.10: Gemiddelde loonsom per werknemer volgens constante prijzen, referentiejaar 2011</t>
  </si>
  <si>
    <t>Figuur 3.11: Bedrijfseconomische gegevens voor het wegvervoer (2011)</t>
  </si>
  <si>
    <t>Figuur 3.12: Bedrijfseconomische gegevens voor vervoerondersteunende bedrijven (2011)</t>
  </si>
  <si>
    <t>Figuur 3.13: Bedrijfseconomische gegevens voor watergebonden bedrijven (2011)</t>
  </si>
  <si>
    <t>Tabel 3.3: Bruto - investeringen in vaste activa van de Belgische en Vlaamse vervoersector in constante prijzen (2011)</t>
  </si>
  <si>
    <t>Tabel 3.2: Netto toegevoegde waarde en werkgelegenheid in de vervoersector</t>
  </si>
  <si>
    <t>Figuur 3.15: Totaal aantal actieve btw-plichtigen in de Vlaamse goederenvervoersector op jaarbasis (NACEBEL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</si>
</sst>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0000"/>
    <numFmt numFmtId="167" formatCode="0.0000000000000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9"/>
      <color indexed="9"/>
      <name val="Arial"/>
      <family val="2"/>
    </font>
    <font>
      <i/>
      <sz val="8"/>
      <name val="Arial"/>
      <family val="2"/>
    </font>
    <font>
      <b/>
      <sz val="10"/>
      <name val="Arial"/>
      <family val="2"/>
    </font>
    <font>
      <u/>
      <sz val="10"/>
      <color indexed="12"/>
      <name val="Arial"/>
      <family val="2"/>
    </font>
    <font>
      <sz val="8"/>
      <name val="MS Sans Serif"/>
      <family val="2"/>
    </font>
    <font>
      <b/>
      <sz val="9.9"/>
      <color indexed="8"/>
      <name val="Arial"/>
      <family val="2"/>
    </font>
    <font>
      <sz val="9.9"/>
      <color indexed="8"/>
      <name val="Arial"/>
      <family val="2"/>
    </font>
    <font>
      <u/>
      <sz val="10"/>
      <name val="Arial"/>
      <family val="2"/>
    </font>
    <font>
      <sz val="10"/>
      <color theme="0"/>
      <name val="Arial"/>
      <family val="2"/>
    </font>
    <font>
      <u/>
      <sz val="11"/>
      <color theme="10"/>
      <name val="Calibri"/>
      <family val="2"/>
    </font>
    <font>
      <sz val="11"/>
      <color theme="0"/>
      <name val="Calibri"/>
      <family val="2"/>
      <scheme val="minor"/>
    </font>
    <font>
      <sz val="8"/>
      <color theme="1"/>
      <name val="Calibri"/>
      <family val="2"/>
      <scheme val="minor"/>
    </font>
    <font>
      <b/>
      <sz val="10"/>
      <color theme="0"/>
      <name val="Arial"/>
      <family val="2"/>
    </font>
    <font>
      <sz val="11"/>
      <name val="Arial"/>
      <family val="2"/>
    </font>
    <font>
      <sz val="10"/>
      <color rgb="FF000000"/>
      <name val="Arial"/>
      <family val="2"/>
    </font>
    <font>
      <b/>
      <u/>
      <vertAlign val="superscript"/>
      <sz val="7.7"/>
      <name val="Courier New"/>
      <family val="3"/>
    </font>
    <font>
      <b/>
      <sz val="12"/>
      <name val="Calibri"/>
      <family val="2"/>
      <scheme val="minor"/>
    </font>
    <font>
      <sz val="10"/>
      <name val="Calibri"/>
      <family val="2"/>
      <scheme val="minor"/>
    </font>
    <font>
      <b/>
      <sz val="10"/>
      <name val="Calibri"/>
      <family val="2"/>
      <scheme val="minor"/>
    </font>
    <font>
      <b/>
      <sz val="11"/>
      <color rgb="FFFF0000"/>
      <name val="Calibri"/>
      <family val="2"/>
      <scheme val="minor"/>
    </font>
    <font>
      <strike/>
      <sz val="11"/>
      <color theme="1"/>
      <name val="Calibri"/>
      <family val="2"/>
      <scheme val="minor"/>
    </font>
    <font>
      <strike/>
      <sz val="11"/>
      <color rgb="FFFF0000"/>
      <name val="Calibri"/>
      <family val="2"/>
      <scheme val="minor"/>
    </font>
    <font>
      <strike/>
      <sz val="11"/>
      <color rgb="FF92D050"/>
      <name val="Calibri"/>
      <family val="2"/>
      <scheme val="minor"/>
    </font>
    <font>
      <sz val="9"/>
      <name val="Calibri"/>
      <family val="2"/>
      <scheme val="minor"/>
    </font>
    <font>
      <b/>
      <sz val="9"/>
      <color theme="0"/>
      <name val="Arial"/>
      <family val="2"/>
    </font>
    <font>
      <b/>
      <u/>
      <sz val="11"/>
      <color theme="1"/>
      <name val="Calibri"/>
      <family val="2"/>
      <scheme val="minor"/>
    </font>
    <font>
      <sz val="8"/>
      <name val="Calibri"/>
      <family val="2"/>
      <scheme val="minor"/>
    </font>
    <font>
      <b/>
      <sz val="10"/>
      <color rgb="FFFF0000"/>
      <name val="Arial"/>
      <family val="2"/>
    </font>
    <font>
      <b/>
      <sz val="12"/>
      <color rgb="FF002288"/>
      <name val="Arial"/>
      <family val="2"/>
    </font>
    <font>
      <sz val="12"/>
      <color rgb="FF002288"/>
      <name val="Arial"/>
      <family val="2"/>
    </font>
    <font>
      <b/>
      <sz val="9"/>
      <color indexed="81"/>
      <name val="Tahoma"/>
      <family val="2"/>
    </font>
    <font>
      <sz val="9"/>
      <color indexed="81"/>
      <name val="Tahoma"/>
      <family val="2"/>
    </font>
    <font>
      <b/>
      <sz val="14"/>
      <color indexed="44"/>
      <name val="Arial"/>
      <family val="2"/>
    </font>
    <font>
      <sz val="22"/>
      <color theme="1"/>
      <name val="Calibri"/>
      <family val="2"/>
      <scheme val="minor"/>
    </font>
    <font>
      <b/>
      <sz val="10"/>
      <color theme="3" tint="-0.249977111117893"/>
      <name val="Arial"/>
      <family val="2"/>
    </font>
    <font>
      <sz val="11"/>
      <name val="Calibri"/>
      <family val="2"/>
      <scheme val="minor"/>
    </font>
    <font>
      <b/>
      <sz val="11"/>
      <color indexed="9"/>
      <name val="Calibri"/>
      <family val="2"/>
      <scheme val="minor"/>
    </font>
    <font>
      <u/>
      <sz val="10"/>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3"/>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CC66FF"/>
        <bgColor indexed="64"/>
      </patternFill>
    </fill>
    <fill>
      <patternFill patternType="solid">
        <fgColor theme="7" tint="-0.499984740745262"/>
        <bgColor indexed="64"/>
      </patternFill>
    </fill>
    <fill>
      <patternFill patternType="solid">
        <fgColor theme="4" tint="0.7999816888943144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s>
  <cellStyleXfs count="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1" fillId="0" borderId="0" applyNumberFormat="0" applyFill="0" applyBorder="0" applyAlignment="0" applyProtection="0">
      <alignment vertical="top"/>
      <protection locked="0"/>
    </xf>
    <xf numFmtId="0" fontId="30" fillId="7" borderId="1" applyNumberFormat="0" applyAlignment="0" applyProtection="0"/>
    <xf numFmtId="1" fontId="42" fillId="0" borderId="6" applyFont="0" applyAlignment="0">
      <alignment horizontal="right"/>
    </xf>
    <xf numFmtId="0" fontId="31" fillId="0" borderId="7" applyNumberFormat="0" applyFill="0" applyAlignment="0" applyProtection="0"/>
    <xf numFmtId="0" fontId="32" fillId="22" borderId="0" applyNumberFormat="0" applyBorder="0" applyAlignment="0" applyProtection="0"/>
    <xf numFmtId="0" fontId="18" fillId="23" borderId="8" applyNumberFormat="0" applyFont="0" applyAlignment="0" applyProtection="0"/>
    <xf numFmtId="0" fontId="33" fillId="20" borderId="9" applyNumberFormat="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17" fillId="0" borderId="0"/>
    <xf numFmtId="0" fontId="47" fillId="0" borderId="0" applyNumberFormat="0" applyFill="0" applyBorder="0" applyAlignment="0" applyProtection="0">
      <alignment vertical="top"/>
      <protection locked="0"/>
    </xf>
    <xf numFmtId="0" fontId="16" fillId="0" borderId="0"/>
    <xf numFmtId="0" fontId="15" fillId="0" borderId="0"/>
    <xf numFmtId="0" fontId="15" fillId="0" borderId="0"/>
    <xf numFmtId="0" fontId="15" fillId="0" borderId="0"/>
    <xf numFmtId="0" fontId="15"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8">
    <xf numFmtId="0" fontId="0" fillId="0" borderId="0" xfId="0"/>
    <xf numFmtId="0" fontId="37" fillId="24" borderId="0" xfId="0" applyFont="1" applyFill="1" applyBorder="1"/>
    <xf numFmtId="0" fontId="37" fillId="25" borderId="0" xfId="0" applyFont="1" applyFill="1" applyBorder="1" applyAlignment="1">
      <alignment horizontal="left"/>
    </xf>
    <xf numFmtId="164" fontId="0" fillId="0" borderId="0" xfId="0" applyNumberFormat="1"/>
    <xf numFmtId="2" fontId="0" fillId="0" borderId="0" xfId="0" applyNumberFormat="1"/>
    <xf numFmtId="14" fontId="0" fillId="0" borderId="0" xfId="0" applyNumberFormat="1"/>
    <xf numFmtId="0" fontId="40" fillId="0" borderId="0" xfId="0" applyFont="1"/>
    <xf numFmtId="0" fontId="43" fillId="0" borderId="0" xfId="0" applyFont="1"/>
    <xf numFmtId="0" fontId="40" fillId="0" borderId="0" xfId="0" applyNumberFormat="1" applyFont="1"/>
    <xf numFmtId="0" fontId="0" fillId="0" borderId="0" xfId="0" applyFill="1" applyAlignment="1">
      <alignment horizontal="right"/>
    </xf>
    <xf numFmtId="0" fontId="0" fillId="0" borderId="0" xfId="0" applyFill="1"/>
    <xf numFmtId="0" fontId="37" fillId="0" borderId="0" xfId="0" applyFont="1" applyFill="1" applyBorder="1" applyAlignment="1">
      <alignment horizontal="center" vertical="center" wrapText="1"/>
    </xf>
    <xf numFmtId="0" fontId="0" fillId="26" borderId="0" xfId="0" applyFill="1"/>
    <xf numFmtId="165" fontId="0" fillId="0" borderId="0" xfId="0" applyNumberFormat="1"/>
    <xf numFmtId="0" fontId="45" fillId="0" borderId="0" xfId="34" applyFont="1" applyAlignment="1" applyProtection="1"/>
    <xf numFmtId="0" fontId="0" fillId="27" borderId="0" xfId="0" applyFill="1"/>
    <xf numFmtId="0" fontId="37" fillId="24" borderId="0" xfId="0" applyFont="1" applyFill="1" applyBorder="1" applyAlignment="1">
      <alignment horizontal="center" vertical="center" wrapText="1"/>
    </xf>
    <xf numFmtId="0" fontId="47" fillId="0" borderId="0" xfId="34" applyFont="1" applyAlignment="1" applyProtection="1"/>
    <xf numFmtId="0" fontId="17" fillId="0" borderId="0" xfId="44"/>
    <xf numFmtId="0" fontId="48" fillId="0" borderId="0" xfId="44" applyFont="1" applyFill="1"/>
    <xf numFmtId="0" fontId="17" fillId="0" borderId="0" xfId="44" applyNumberFormat="1"/>
    <xf numFmtId="14" fontId="17" fillId="0" borderId="0" xfId="44" applyNumberFormat="1"/>
    <xf numFmtId="0" fontId="17" fillId="0" borderId="0" xfId="44" applyFill="1"/>
    <xf numFmtId="2" fontId="0" fillId="0" borderId="0" xfId="0" applyNumberFormat="1" applyFill="1" applyAlignment="1">
      <alignment horizontal="center"/>
    </xf>
    <xf numFmtId="0" fontId="38" fillId="0" borderId="0" xfId="0" applyFont="1" applyFill="1" applyBorder="1" applyAlignment="1">
      <alignment horizontal="center" vertical="center" wrapText="1"/>
    </xf>
    <xf numFmtId="0" fontId="47" fillId="0" borderId="0" xfId="45" applyAlignment="1" applyProtection="1"/>
    <xf numFmtId="10" fontId="17" fillId="0" borderId="0" xfId="44" applyNumberFormat="1"/>
    <xf numFmtId="0" fontId="38" fillId="24" borderId="0" xfId="0" applyFont="1" applyFill="1" applyBorder="1" applyAlignment="1">
      <alignment horizontal="left" vertical="center" wrapText="1"/>
    </xf>
    <xf numFmtId="0" fontId="49" fillId="0" borderId="0" xfId="44" applyFont="1"/>
    <xf numFmtId="0" fontId="51" fillId="0" borderId="0" xfId="44" applyFont="1"/>
    <xf numFmtId="0" fontId="52" fillId="0" borderId="0" xfId="44" applyFont="1"/>
    <xf numFmtId="0" fontId="0" fillId="0" borderId="0" xfId="0" applyAlignment="1">
      <alignment horizontal="center" vertical="center"/>
    </xf>
    <xf numFmtId="0" fontId="0" fillId="0" borderId="0" xfId="0" applyBorder="1"/>
    <xf numFmtId="0" fontId="54" fillId="0" borderId="0" xfId="0" applyFont="1" applyFill="1" applyBorder="1" applyAlignment="1">
      <alignment horizontal="center" vertical="center" wrapText="1"/>
    </xf>
    <xf numFmtId="0" fontId="0" fillId="0" borderId="0" xfId="0" applyBorder="1" applyAlignment="1">
      <alignment horizontal="center" vertical="center"/>
    </xf>
    <xf numFmtId="0" fontId="55" fillId="0" borderId="0" xfId="0" applyFont="1" applyFill="1" applyBorder="1" applyAlignment="1">
      <alignment horizontal="left"/>
    </xf>
    <xf numFmtId="0" fontId="18" fillId="0" borderId="0" xfId="0" applyFont="1"/>
    <xf numFmtId="0" fontId="37" fillId="24" borderId="0" xfId="0" applyFont="1" applyFill="1" applyBorder="1" applyAlignment="1">
      <alignment horizontal="center" vertical="center" wrapText="1"/>
    </xf>
    <xf numFmtId="2" fontId="17" fillId="0" borderId="0" xfId="44" applyNumberFormat="1"/>
    <xf numFmtId="0" fontId="16" fillId="0" borderId="0" xfId="46"/>
    <xf numFmtId="3" fontId="16" fillId="0" borderId="0" xfId="46" applyNumberFormat="1"/>
    <xf numFmtId="0" fontId="16" fillId="0" borderId="0" xfId="46" applyNumberFormat="1" applyAlignment="1">
      <alignment horizontal="right"/>
    </xf>
    <xf numFmtId="0" fontId="16" fillId="0" borderId="0" xfId="46" applyFont="1"/>
    <xf numFmtId="0" fontId="58" fillId="0" borderId="0" xfId="46" applyFont="1"/>
    <xf numFmtId="0" fontId="59" fillId="0" borderId="0" xfId="46" applyFont="1"/>
    <xf numFmtId="0" fontId="60" fillId="0" borderId="0" xfId="46" applyFont="1"/>
    <xf numFmtId="0" fontId="61" fillId="0" borderId="0" xfId="44" quotePrefix="1" applyNumberFormat="1" applyFont="1"/>
    <xf numFmtId="0" fontId="61" fillId="0" borderId="0" xfId="0" quotePrefix="1" applyNumberFormat="1" applyFont="1"/>
    <xf numFmtId="0" fontId="61" fillId="0" borderId="0" xfId="44" applyNumberFormat="1" applyFont="1" applyFill="1"/>
    <xf numFmtId="0" fontId="38" fillId="24" borderId="0" xfId="0" applyFont="1" applyFill="1" applyBorder="1" applyAlignment="1">
      <alignment horizontal="left" vertical="center" wrapText="1"/>
    </xf>
    <xf numFmtId="0" fontId="0" fillId="0" borderId="0" xfId="0" applyNumberFormat="1" applyFill="1"/>
    <xf numFmtId="2" fontId="18" fillId="0" borderId="0" xfId="0" applyNumberFormat="1" applyFont="1" applyAlignment="1">
      <alignment horizontal="center"/>
    </xf>
    <xf numFmtId="0" fontId="0" fillId="0" borderId="0" xfId="0" applyFill="1"/>
    <xf numFmtId="0" fontId="0" fillId="0" borderId="0" xfId="0" applyNumberFormat="1"/>
    <xf numFmtId="2" fontId="0" fillId="0" borderId="0" xfId="0" applyNumberFormat="1" applyAlignment="1">
      <alignment horizontal="center"/>
    </xf>
    <xf numFmtId="1" fontId="39" fillId="0" borderId="0" xfId="0" applyNumberFormat="1" applyFont="1" applyAlignment="1">
      <alignment horizontal="left"/>
    </xf>
    <xf numFmtId="0" fontId="37" fillId="24" borderId="0"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37" fillId="24" borderId="0" xfId="0" applyFont="1" applyFill="1" applyBorder="1" applyAlignment="1">
      <alignment horizontal="center" vertical="center" wrapText="1"/>
    </xf>
    <xf numFmtId="0" fontId="15" fillId="0" borderId="0" xfId="49"/>
    <xf numFmtId="0" fontId="15" fillId="0" borderId="0" xfId="49"/>
    <xf numFmtId="0" fontId="15" fillId="0" borderId="0" xfId="49"/>
    <xf numFmtId="0" fontId="15" fillId="0" borderId="0" xfId="49"/>
    <xf numFmtId="0" fontId="15" fillId="0" borderId="0" xfId="49"/>
    <xf numFmtId="0" fontId="15" fillId="0" borderId="0" xfId="49"/>
    <xf numFmtId="0" fontId="15" fillId="0" borderId="0" xfId="49"/>
    <xf numFmtId="0" fontId="15" fillId="0" borderId="0" xfId="49"/>
    <xf numFmtId="0" fontId="15" fillId="0" borderId="0" xfId="49"/>
    <xf numFmtId="0" fontId="0" fillId="0" borderId="0" xfId="0"/>
    <xf numFmtId="0" fontId="15" fillId="0" borderId="0" xfId="49"/>
    <xf numFmtId="0" fontId="15" fillId="0" borderId="0" xfId="49"/>
    <xf numFmtId="0" fontId="62" fillId="30" borderId="0" xfId="0" applyFont="1" applyFill="1" applyBorder="1" applyAlignment="1">
      <alignment horizontal="center" vertical="center" wrapText="1"/>
    </xf>
    <xf numFmtId="0" fontId="46" fillId="30" borderId="0" xfId="0" applyFont="1" applyFill="1" applyAlignment="1">
      <alignment vertical="top" wrapText="1"/>
    </xf>
    <xf numFmtId="0" fontId="0" fillId="0" borderId="0" xfId="0" applyAlignment="1">
      <alignment horizontal="right"/>
    </xf>
    <xf numFmtId="0" fontId="18" fillId="0" borderId="0" xfId="0" applyFont="1" applyFill="1"/>
    <xf numFmtId="0" fontId="0" fillId="0" borderId="11" xfId="0" applyBorder="1"/>
    <xf numFmtId="0" fontId="18" fillId="0" borderId="0" xfId="0" applyNumberFormat="1" applyFont="1"/>
    <xf numFmtId="0" fontId="46" fillId="30" borderId="11" xfId="0" applyFont="1" applyFill="1" applyBorder="1" applyAlignment="1">
      <alignment vertical="top" wrapText="1"/>
    </xf>
    <xf numFmtId="10" fontId="0" fillId="0" borderId="0" xfId="0" applyNumberFormat="1"/>
    <xf numFmtId="0" fontId="57" fillId="0" borderId="0" xfId="46" applyFont="1"/>
    <xf numFmtId="0" fontId="48" fillId="30" borderId="0" xfId="0" applyFont="1" applyFill="1" applyAlignment="1">
      <alignment vertical="top" wrapText="1"/>
    </xf>
    <xf numFmtId="0" fontId="48" fillId="30" borderId="0" xfId="44" applyFont="1" applyFill="1" applyAlignment="1">
      <alignment vertical="top" wrapText="1"/>
    </xf>
    <xf numFmtId="0" fontId="0" fillId="0" borderId="0" xfId="44" applyFont="1" applyFill="1"/>
    <xf numFmtId="0" fontId="0" fillId="0" borderId="0" xfId="0" applyNumberFormat="1" applyAlignment="1">
      <alignment horizontal="right"/>
    </xf>
    <xf numFmtId="0" fontId="18" fillId="0" borderId="0" xfId="34" applyFont="1" applyAlignment="1" applyProtection="1"/>
    <xf numFmtId="0" fontId="14" fillId="0" borderId="0" xfId="44" applyFont="1"/>
    <xf numFmtId="166" fontId="17" fillId="0" borderId="0" xfId="44" applyNumberFormat="1"/>
    <xf numFmtId="166" fontId="13" fillId="0" borderId="0" xfId="44" applyNumberFormat="1" applyFont="1"/>
    <xf numFmtId="0" fontId="13" fillId="0" borderId="0" xfId="44" applyFont="1"/>
    <xf numFmtId="0" fontId="0" fillId="0" borderId="11" xfId="0" applyFill="1" applyBorder="1"/>
    <xf numFmtId="0" fontId="12" fillId="0" borderId="0" xfId="44" applyFont="1"/>
    <xf numFmtId="0" fontId="12" fillId="0" borderId="0" xfId="44" applyNumberFormat="1" applyFont="1"/>
    <xf numFmtId="0" fontId="17" fillId="0" borderId="0" xfId="44" applyNumberFormat="1" applyFill="1"/>
    <xf numFmtId="2" fontId="15" fillId="0" borderId="0" xfId="44" applyNumberFormat="1" applyFont="1"/>
    <xf numFmtId="0" fontId="0" fillId="0" borderId="0" xfId="0" applyAlignment="1">
      <alignment horizontal="left"/>
    </xf>
    <xf numFmtId="0" fontId="11" fillId="0" borderId="0" xfId="44" applyFont="1"/>
    <xf numFmtId="0" fontId="0" fillId="0" borderId="0" xfId="0" applyAlignment="1">
      <alignment horizontal="left" vertical="center"/>
    </xf>
    <xf numFmtId="0" fontId="0" fillId="0" borderId="0" xfId="0" applyAlignment="1">
      <alignment horizontal="right" vertical="center"/>
    </xf>
    <xf numFmtId="2" fontId="0" fillId="0" borderId="0" xfId="0" applyNumberFormat="1" applyAlignment="1">
      <alignment horizontal="right" vertical="center"/>
    </xf>
    <xf numFmtId="165" fontId="0" fillId="0" borderId="0" xfId="0" applyNumberFormat="1" applyAlignment="1">
      <alignment horizontal="right" vertical="center"/>
    </xf>
    <xf numFmtId="1" fontId="0" fillId="0" borderId="0" xfId="0" applyNumberFormat="1" applyAlignment="1">
      <alignment horizontal="right" vertical="center"/>
    </xf>
    <xf numFmtId="0" fontId="10" fillId="0" borderId="0" xfId="46" quotePrefix="1" applyFont="1"/>
    <xf numFmtId="0" fontId="10" fillId="0" borderId="0" xfId="46" applyFont="1"/>
    <xf numFmtId="0" fontId="18" fillId="0" borderId="0" xfId="0" applyFont="1" applyAlignment="1">
      <alignment horizontal="left"/>
    </xf>
    <xf numFmtId="0" fontId="63" fillId="0" borderId="0" xfId="0" applyFont="1"/>
    <xf numFmtId="3" fontId="0" fillId="0" borderId="0" xfId="0" applyNumberFormat="1"/>
    <xf numFmtId="3" fontId="0" fillId="0" borderId="0" xfId="0" applyNumberFormat="1" applyAlignment="1">
      <alignment horizontal="right"/>
    </xf>
    <xf numFmtId="4" fontId="0" fillId="0" borderId="0" xfId="0" applyNumberFormat="1" applyAlignment="1">
      <alignment horizontal="right" vertical="center"/>
    </xf>
    <xf numFmtId="4" fontId="16" fillId="0" borderId="0" xfId="46" applyNumberFormat="1"/>
    <xf numFmtId="3" fontId="0" fillId="0" borderId="0" xfId="0" applyNumberFormat="1" applyAlignment="1">
      <alignment horizontal="right" vertical="center"/>
    </xf>
    <xf numFmtId="3" fontId="16" fillId="0" borderId="0" xfId="46" applyNumberFormat="1" applyFill="1"/>
    <xf numFmtId="1" fontId="0" fillId="0" borderId="0" xfId="0" applyNumberFormat="1" applyAlignment="1">
      <alignment horizontal="right"/>
    </xf>
    <xf numFmtId="4" fontId="0" fillId="0" borderId="0" xfId="0" applyNumberFormat="1" applyAlignment="1">
      <alignment horizontal="right"/>
    </xf>
    <xf numFmtId="0" fontId="18" fillId="0" borderId="0" xfId="0" applyFont="1" applyAlignment="1">
      <alignment horizontal="left" vertical="center"/>
    </xf>
    <xf numFmtId="0" fontId="16" fillId="0" borderId="0" xfId="46" applyFill="1"/>
    <xf numFmtId="0" fontId="18" fillId="0" borderId="0" xfId="0" quotePrefix="1" applyFont="1"/>
    <xf numFmtId="0" fontId="10" fillId="0" borderId="0" xfId="46" applyFont="1" applyFill="1"/>
    <xf numFmtId="4" fontId="16" fillId="0" borderId="0" xfId="46" applyNumberFormat="1" applyFill="1" applyAlignment="1">
      <alignment horizontal="right"/>
    </xf>
    <xf numFmtId="4" fontId="16" fillId="0" borderId="0" xfId="46" applyNumberFormat="1" applyAlignment="1">
      <alignment horizontal="right"/>
    </xf>
    <xf numFmtId="0" fontId="16" fillId="0" borderId="0" xfId="46" applyNumberFormat="1" applyFill="1" applyAlignment="1">
      <alignment horizontal="right"/>
    </xf>
    <xf numFmtId="0" fontId="10" fillId="0" borderId="0" xfId="46" applyNumberFormat="1" applyFont="1" applyFill="1" applyAlignment="1">
      <alignment horizontal="right"/>
    </xf>
    <xf numFmtId="0" fontId="0" fillId="0" borderId="0" xfId="0" applyFont="1"/>
    <xf numFmtId="164" fontId="0" fillId="0" borderId="11" xfId="0" applyNumberFormat="1" applyBorder="1"/>
    <xf numFmtId="0" fontId="9" fillId="0" borderId="0" xfId="44" applyFont="1"/>
    <xf numFmtId="1" fontId="17" fillId="0" borderId="0" xfId="44" applyNumberFormat="1" applyFill="1"/>
    <xf numFmtId="164" fontId="17" fillId="0" borderId="0" xfId="44" applyNumberFormat="1"/>
    <xf numFmtId="0" fontId="17" fillId="30" borderId="0" xfId="44" applyFill="1"/>
    <xf numFmtId="0" fontId="37" fillId="30" borderId="0" xfId="0" applyFont="1" applyFill="1" applyBorder="1" applyAlignment="1">
      <alignment horizontal="center" vertical="center" wrapText="1"/>
    </xf>
    <xf numFmtId="0" fontId="8" fillId="0" borderId="0" xfId="46" applyFont="1"/>
    <xf numFmtId="4" fontId="16" fillId="0" borderId="0" xfId="46" applyNumberFormat="1" applyFill="1"/>
    <xf numFmtId="3" fontId="16" fillId="0" borderId="0" xfId="46" applyNumberFormat="1" applyFill="1" applyAlignment="1">
      <alignment horizontal="right"/>
    </xf>
    <xf numFmtId="3" fontId="16" fillId="0" borderId="0" xfId="46" applyNumberFormat="1" applyAlignment="1">
      <alignment horizontal="right"/>
    </xf>
    <xf numFmtId="0" fontId="7" fillId="0" borderId="0" xfId="44" applyFont="1"/>
    <xf numFmtId="0" fontId="18" fillId="0" borderId="0" xfId="0" applyFont="1" applyAlignment="1">
      <alignment vertical="top" wrapText="1"/>
    </xf>
    <xf numFmtId="0" fontId="6" fillId="0" borderId="0" xfId="44" applyFont="1"/>
    <xf numFmtId="49" fontId="62" fillId="30" borderId="0" xfId="0" applyNumberFormat="1" applyFont="1" applyFill="1" applyBorder="1" applyAlignment="1">
      <alignment horizontal="center" vertical="center" wrapText="1"/>
    </xf>
    <xf numFmtId="49" fontId="46" fillId="30" borderId="0" xfId="0" applyNumberFormat="1" applyFont="1" applyFill="1" applyAlignment="1">
      <alignment vertical="top" wrapText="1"/>
    </xf>
    <xf numFmtId="49" fontId="64" fillId="0" borderId="0" xfId="0" applyNumberFormat="1" applyFont="1" applyFill="1" applyAlignment="1">
      <alignment vertical="top" wrapText="1"/>
    </xf>
    <xf numFmtId="0" fontId="64" fillId="0" borderId="0" xfId="0" applyFont="1" applyFill="1" applyAlignment="1">
      <alignment vertical="top" wrapText="1"/>
    </xf>
    <xf numFmtId="0" fontId="64" fillId="0" borderId="0" xfId="0" applyFont="1" applyFill="1" applyAlignment="1">
      <alignment horizontal="left" vertical="top" wrapText="1"/>
    </xf>
    <xf numFmtId="49" fontId="18" fillId="0" borderId="0" xfId="0" applyNumberFormat="1" applyFont="1" applyFill="1"/>
    <xf numFmtId="0" fontId="18" fillId="0" borderId="0" xfId="0" applyFont="1" applyFill="1" applyAlignment="1">
      <alignment vertical="top" wrapText="1"/>
    </xf>
    <xf numFmtId="0" fontId="0" fillId="0" borderId="0" xfId="0" applyAlignment="1">
      <alignment horizontal="left"/>
    </xf>
    <xf numFmtId="0" fontId="65" fillId="27" borderId="0" xfId="0" applyFont="1" applyFill="1"/>
    <xf numFmtId="165" fontId="0" fillId="27" borderId="0" xfId="0" applyNumberFormat="1" applyFill="1"/>
    <xf numFmtId="2" fontId="18" fillId="0" borderId="0" xfId="0" applyNumberFormat="1" applyFont="1" applyFill="1" applyAlignment="1">
      <alignment horizontal="center"/>
    </xf>
    <xf numFmtId="1" fontId="39" fillId="0" borderId="0" xfId="0" applyNumberFormat="1" applyFont="1" applyFill="1" applyAlignment="1">
      <alignment horizontal="left"/>
    </xf>
    <xf numFmtId="0" fontId="65" fillId="0" borderId="0" xfId="0" applyFont="1" applyFill="1"/>
    <xf numFmtId="0" fontId="45" fillId="0" borderId="0" xfId="34" applyFont="1" applyFill="1" applyAlignment="1" applyProtection="1"/>
    <xf numFmtId="10" fontId="17" fillId="0" borderId="0" xfId="44" applyNumberFormat="1" applyFill="1"/>
    <xf numFmtId="0" fontId="18" fillId="0" borderId="0" xfId="0" applyFont="1" applyBorder="1"/>
    <xf numFmtId="0" fontId="18" fillId="0" borderId="0" xfId="0" applyFont="1" applyFill="1" applyBorder="1"/>
    <xf numFmtId="0" fontId="17" fillId="0" borderId="0" xfId="44" applyAlignment="1">
      <alignment horizontal="left"/>
    </xf>
    <xf numFmtId="0" fontId="46" fillId="0" borderId="0" xfId="0" applyFont="1" applyFill="1" applyAlignment="1">
      <alignment vertical="top" wrapText="1"/>
    </xf>
    <xf numFmtId="0" fontId="50" fillId="0" borderId="0" xfId="0" applyFont="1" applyFill="1" applyBorder="1" applyAlignment="1"/>
    <xf numFmtId="0" fontId="50" fillId="0" borderId="0" xfId="0" applyFont="1" applyFill="1" applyBorder="1" applyAlignment="1">
      <alignment horizontal="left"/>
    </xf>
    <xf numFmtId="49" fontId="50" fillId="0" borderId="0" xfId="0" applyNumberFormat="1" applyFont="1" applyFill="1" applyBorder="1" applyAlignment="1"/>
    <xf numFmtId="49" fontId="50" fillId="0" borderId="0" xfId="0" applyNumberFormat="1" applyFont="1" applyFill="1" applyBorder="1" applyAlignment="1">
      <alignment horizontal="left"/>
    </xf>
    <xf numFmtId="0" fontId="65" fillId="25" borderId="0" xfId="0" applyFont="1" applyFill="1" applyBorder="1" applyAlignment="1">
      <alignment horizontal="left"/>
    </xf>
    <xf numFmtId="0" fontId="18" fillId="0" borderId="0" xfId="0" applyNumberFormat="1" applyFont="1" applyFill="1"/>
    <xf numFmtId="0" fontId="37" fillId="0" borderId="0" xfId="0" applyFont="1" applyFill="1" applyBorder="1" applyAlignment="1">
      <alignment horizontal="left"/>
    </xf>
    <xf numFmtId="0" fontId="17" fillId="0" borderId="11" xfId="44" applyBorder="1"/>
    <xf numFmtId="4" fontId="16" fillId="0" borderId="0" xfId="46" applyNumberFormat="1" applyFont="1" applyFill="1"/>
    <xf numFmtId="0" fontId="0" fillId="0" borderId="0" xfId="0" applyFill="1" applyAlignment="1">
      <alignment horizontal="left" vertical="center"/>
    </xf>
    <xf numFmtId="0" fontId="50" fillId="30" borderId="0" xfId="0" applyFont="1" applyFill="1" applyBorder="1" applyAlignment="1">
      <alignment horizontal="center" vertical="center" wrapText="1"/>
    </xf>
    <xf numFmtId="0" fontId="5" fillId="0" borderId="0" xfId="44" applyFont="1"/>
    <xf numFmtId="0" fontId="46" fillId="30" borderId="0" xfId="0" applyFont="1" applyFill="1"/>
    <xf numFmtId="0" fontId="71" fillId="31" borderId="0" xfId="0" applyFont="1" applyFill="1"/>
    <xf numFmtId="0" fontId="70" fillId="0" borderId="0" xfId="0" applyFont="1" applyFill="1" applyAlignment="1">
      <alignment horizontal="center"/>
    </xf>
    <xf numFmtId="0" fontId="72" fillId="0" borderId="0" xfId="0" applyFont="1" applyFill="1" applyBorder="1" applyAlignment="1">
      <alignment wrapText="1"/>
    </xf>
    <xf numFmtId="0" fontId="18" fillId="0" borderId="0" xfId="0" applyFont="1" applyFill="1" applyAlignment="1">
      <alignment horizontal="right"/>
    </xf>
    <xf numFmtId="46" fontId="18" fillId="0" borderId="0" xfId="0" applyNumberFormat="1" applyFont="1" applyFill="1"/>
    <xf numFmtId="0" fontId="0" fillId="0" borderId="0" xfId="0" applyNumberFormat="1" applyFont="1"/>
    <xf numFmtId="0" fontId="4" fillId="0" borderId="0" xfId="44" applyFont="1"/>
    <xf numFmtId="0" fontId="4" fillId="0" borderId="0" xfId="44" applyFont="1" applyFill="1"/>
    <xf numFmtId="0" fontId="3" fillId="0" borderId="0" xfId="44" applyFont="1"/>
    <xf numFmtId="0" fontId="3" fillId="0" borderId="0" xfId="44" quotePrefix="1" applyFont="1"/>
    <xf numFmtId="0" fontId="17" fillId="26" borderId="0" xfId="44" applyFill="1"/>
    <xf numFmtId="0" fontId="3" fillId="0" borderId="0" xfId="46" applyFont="1"/>
    <xf numFmtId="3" fontId="18" fillId="0" borderId="0" xfId="0" applyNumberFormat="1" applyFont="1" applyAlignment="1">
      <alignment horizontal="right"/>
    </xf>
    <xf numFmtId="2" fontId="16" fillId="0" borderId="0" xfId="46" applyNumberFormat="1"/>
    <xf numFmtId="49" fontId="57" fillId="0" borderId="0" xfId="46" applyNumberFormat="1" applyFont="1"/>
    <xf numFmtId="0" fontId="2" fillId="0" borderId="0" xfId="46" applyFont="1" applyAlignment="1">
      <alignment horizontal="right"/>
    </xf>
    <xf numFmtId="4" fontId="2" fillId="0" borderId="0" xfId="46" applyNumberFormat="1" applyFont="1" applyFill="1" applyAlignment="1">
      <alignment horizontal="right"/>
    </xf>
    <xf numFmtId="3" fontId="2" fillId="0" borderId="0" xfId="46" applyNumberFormat="1" applyFont="1" applyFill="1" applyAlignment="1">
      <alignment horizontal="right"/>
    </xf>
    <xf numFmtId="0" fontId="37" fillId="30" borderId="0" xfId="0" applyFont="1" applyFill="1" applyBorder="1"/>
    <xf numFmtId="0" fontId="38" fillId="30" borderId="0" xfId="0" applyFont="1" applyFill="1" applyBorder="1" applyAlignment="1">
      <alignment horizontal="center" vertical="center" wrapText="1"/>
    </xf>
    <xf numFmtId="0" fontId="37" fillId="30" borderId="0" xfId="0" applyFont="1" applyFill="1" applyBorder="1" applyAlignment="1"/>
    <xf numFmtId="0" fontId="37" fillId="30" borderId="0" xfId="0" applyFont="1" applyFill="1" applyBorder="1" applyAlignment="1">
      <alignment horizontal="left" vertical="center"/>
    </xf>
    <xf numFmtId="0" fontId="37" fillId="30" borderId="0" xfId="0" applyFont="1" applyFill="1" applyBorder="1" applyAlignment="1">
      <alignment horizontal="center" vertical="center"/>
    </xf>
    <xf numFmtId="164" fontId="0" fillId="0" borderId="0" xfId="0" applyNumberFormat="1" applyFill="1"/>
    <xf numFmtId="0" fontId="47" fillId="0" borderId="0" xfId="34" applyFont="1" applyFill="1" applyAlignment="1" applyProtection="1"/>
    <xf numFmtId="0" fontId="37"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xf numFmtId="0" fontId="73" fillId="0" borderId="0" xfId="44" applyFont="1" applyFill="1"/>
    <xf numFmtId="0" fontId="18" fillId="0" borderId="0" xfId="0" applyFont="1" applyFill="1" applyBorder="1" applyAlignment="1">
      <alignment horizontal="left" vertical="center"/>
    </xf>
    <xf numFmtId="0" fontId="2" fillId="0" borderId="0" xfId="44" applyFont="1"/>
    <xf numFmtId="0" fontId="50" fillId="0" borderId="0" xfId="0" applyFont="1" applyFill="1" applyBorder="1" applyAlignment="1">
      <alignment horizontal="center" vertical="center" wrapText="1"/>
    </xf>
    <xf numFmtId="0" fontId="50" fillId="3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18" fillId="0" borderId="0" xfId="0" applyFont="1" applyFill="1" applyBorder="1" applyAlignment="1"/>
    <xf numFmtId="0" fontId="0" fillId="0" borderId="0" xfId="0" applyFont="1" applyFill="1" applyBorder="1" applyAlignment="1"/>
    <xf numFmtId="2" fontId="0" fillId="0" borderId="0" xfId="0" applyNumberFormat="1" applyFont="1" applyFill="1" applyBorder="1" applyAlignment="1">
      <alignment horizontal="center"/>
    </xf>
    <xf numFmtId="2" fontId="18" fillId="0" borderId="0" xfId="0" applyNumberFormat="1" applyFont="1" applyFill="1" applyBorder="1" applyAlignment="1">
      <alignment horizontal="center"/>
    </xf>
    <xf numFmtId="0" fontId="37" fillId="30" borderId="0" xfId="0" applyFont="1" applyFill="1" applyAlignment="1">
      <alignment horizontal="center" vertical="center"/>
    </xf>
    <xf numFmtId="0" fontId="45" fillId="30" borderId="0" xfId="34" applyFont="1" applyFill="1" applyAlignment="1" applyProtection="1"/>
    <xf numFmtId="0" fontId="0" fillId="30" borderId="0" xfId="0" applyFill="1"/>
    <xf numFmtId="0" fontId="50" fillId="30" borderId="0" xfId="0" applyFont="1" applyFill="1" applyAlignment="1">
      <alignment horizontal="center" vertical="center"/>
    </xf>
    <xf numFmtId="0" fontId="62" fillId="30" borderId="0" xfId="0" applyFont="1" applyFill="1" applyBorder="1" applyAlignment="1">
      <alignment horizontal="left" vertical="center" wrapText="1"/>
    </xf>
    <xf numFmtId="0" fontId="50" fillId="30" borderId="0" xfId="0" applyFont="1" applyFill="1" applyBorder="1" applyAlignment="1">
      <alignment horizontal="left"/>
    </xf>
    <xf numFmtId="0" fontId="75" fillId="30" borderId="0" xfId="34" applyFont="1" applyFill="1" applyAlignment="1" applyProtection="1"/>
    <xf numFmtId="0" fontId="48" fillId="30" borderId="0" xfId="44" applyFont="1" applyFill="1"/>
    <xf numFmtId="0" fontId="46" fillId="0" borderId="0" xfId="0" applyFont="1" applyBorder="1"/>
    <xf numFmtId="0" fontId="46" fillId="0" borderId="0" xfId="0" applyFont="1"/>
    <xf numFmtId="0" fontId="46" fillId="0" borderId="0" xfId="0" applyFont="1" applyFill="1"/>
    <xf numFmtId="0" fontId="61" fillId="0" borderId="0" xfId="0" applyNumberFormat="1" applyFont="1"/>
    <xf numFmtId="0" fontId="46" fillId="0" borderId="0" xfId="0" applyFont="1" applyFill="1" applyBorder="1"/>
    <xf numFmtId="0" fontId="50" fillId="0" borderId="0" xfId="0" applyFont="1" applyFill="1"/>
    <xf numFmtId="0" fontId="66" fillId="0" borderId="0" xfId="0" applyFont="1" applyFill="1" applyBorder="1" applyAlignment="1">
      <alignment horizontal="left" vertical="top" wrapText="1"/>
    </xf>
    <xf numFmtId="3" fontId="67" fillId="0" borderId="0" xfId="0" applyNumberFormat="1" applyFont="1" applyFill="1" applyBorder="1" applyAlignment="1">
      <alignment vertical="top" wrapText="1"/>
    </xf>
    <xf numFmtId="0" fontId="18" fillId="0" borderId="0" xfId="0" applyFont="1" applyFill="1" applyBorder="1" applyAlignment="1">
      <alignment horizontal="left"/>
    </xf>
    <xf numFmtId="3" fontId="0" fillId="0" borderId="0" xfId="0" applyNumberFormat="1" applyFill="1" applyBorder="1"/>
    <xf numFmtId="0" fontId="0" fillId="0" borderId="0" xfId="0" applyFill="1" applyBorder="1" applyAlignment="1">
      <alignment horizontal="left"/>
    </xf>
    <xf numFmtId="0" fontId="67" fillId="0" borderId="0" xfId="0" applyFont="1" applyFill="1" applyBorder="1" applyAlignment="1">
      <alignment vertical="top" wrapText="1"/>
    </xf>
    <xf numFmtId="0" fontId="0" fillId="0" borderId="0" xfId="0" applyFill="1" applyBorder="1"/>
    <xf numFmtId="0" fontId="61" fillId="0" borderId="0" xfId="51" applyNumberFormat="1" applyFont="1" applyFill="1"/>
    <xf numFmtId="0" fontId="61" fillId="0" borderId="0" xfId="62" quotePrefix="1" applyNumberFormat="1" applyFont="1" applyFill="1"/>
    <xf numFmtId="0" fontId="66" fillId="0" borderId="0" xfId="0" applyFont="1" applyFill="1" applyBorder="1" applyAlignment="1">
      <alignment horizontal="center" vertical="top" wrapText="1"/>
    </xf>
    <xf numFmtId="0" fontId="0" fillId="0" borderId="0" xfId="0" applyBorder="1" applyAlignment="1">
      <alignment horizontal="left"/>
    </xf>
    <xf numFmtId="0" fontId="45" fillId="0" borderId="0" xfId="34" applyFont="1" applyAlignment="1" applyProtection="1"/>
    <xf numFmtId="0" fontId="50" fillId="30" borderId="0" xfId="0" applyFont="1" applyFill="1" applyBorder="1"/>
    <xf numFmtId="167" fontId="17" fillId="0" borderId="0" xfId="44" applyNumberFormat="1"/>
    <xf numFmtId="0" fontId="62" fillId="30" borderId="0" xfId="0" applyFont="1" applyFill="1" applyBorder="1" applyAlignment="1">
      <alignment horizontal="left" vertical="center" wrapText="1"/>
    </xf>
    <xf numFmtId="0" fontId="46" fillId="30" borderId="0" xfId="0" applyFont="1" applyFill="1" applyAlignment="1">
      <alignment horizontal="left"/>
    </xf>
    <xf numFmtId="0" fontId="38" fillId="30" borderId="0" xfId="0" applyFont="1" applyFill="1" applyBorder="1" applyAlignment="1">
      <alignment horizontal="left" vertical="center" wrapText="1"/>
    </xf>
    <xf numFmtId="0" fontId="38" fillId="24" borderId="0"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50" fillId="28"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0" fillId="29" borderId="0" xfId="0" applyFill="1" applyAlignment="1">
      <alignment horizontal="center"/>
    </xf>
    <xf numFmtId="0" fontId="0" fillId="0" borderId="0" xfId="0" applyFill="1" applyAlignment="1">
      <alignment horizontal="center"/>
    </xf>
    <xf numFmtId="0" fontId="18" fillId="29" borderId="0" xfId="0" applyFont="1" applyFill="1" applyAlignment="1">
      <alignment horizontal="center"/>
    </xf>
    <xf numFmtId="4" fontId="48" fillId="30" borderId="0" xfId="46" applyNumberFormat="1" applyFont="1" applyFill="1" applyAlignment="1">
      <alignment horizontal="center"/>
    </xf>
    <xf numFmtId="0" fontId="48" fillId="30" borderId="0" xfId="46" applyFont="1" applyFill="1" applyAlignment="1">
      <alignment horizontal="center"/>
    </xf>
    <xf numFmtId="0" fontId="10" fillId="0" borderId="0" xfId="46" applyFont="1" applyAlignment="1">
      <alignment horizontal="center"/>
    </xf>
    <xf numFmtId="0" fontId="16" fillId="0" borderId="0" xfId="46" applyAlignment="1">
      <alignment horizontal="center"/>
    </xf>
    <xf numFmtId="0" fontId="50" fillId="30" borderId="0" xfId="0" applyFont="1" applyFill="1" applyBorder="1" applyAlignment="1">
      <alignment horizontal="center" vertical="center" wrapText="1"/>
    </xf>
    <xf numFmtId="0" fontId="51" fillId="0" borderId="0" xfId="44" applyFont="1" applyAlignment="1">
      <alignment horizontal="left"/>
    </xf>
    <xf numFmtId="0" fontId="37" fillId="25" borderId="0" xfId="0" applyFont="1" applyFill="1" applyBorder="1" applyAlignment="1">
      <alignment horizontal="center"/>
    </xf>
    <xf numFmtId="0" fontId="9" fillId="0" borderId="0" xfId="44" applyFont="1" applyAlignment="1">
      <alignment horizontal="center"/>
    </xf>
    <xf numFmtId="0" fontId="17" fillId="0" borderId="0" xfId="44" applyAlignment="1">
      <alignment horizontal="center"/>
    </xf>
    <xf numFmtId="0" fontId="51" fillId="0" borderId="0" xfId="44" applyFont="1" applyAlignment="1">
      <alignment horizontal="center"/>
    </xf>
    <xf numFmtId="0" fontId="66" fillId="0" borderId="0" xfId="0" applyFont="1" applyFill="1" applyBorder="1" applyAlignment="1">
      <alignment horizontal="center" vertical="top" wrapText="1"/>
    </xf>
    <xf numFmtId="0" fontId="67" fillId="0" borderId="0" xfId="0" applyFont="1" applyFill="1" applyBorder="1" applyAlignment="1">
      <alignment vertical="top" wrapText="1"/>
    </xf>
    <xf numFmtId="0" fontId="17" fillId="0" borderId="0" xfId="44" applyFill="1" applyAlignment="1"/>
    <xf numFmtId="0" fontId="0" fillId="0" borderId="0" xfId="0" applyFill="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6" builtinId="22" customBuiltin="1"/>
    <cellStyle name="Controlecel" xfId="27" builtinId="23" customBuiltin="1"/>
    <cellStyle name="Gekoppelde cel" xfId="37" builtinId="24" customBuiltin="1"/>
    <cellStyle name="Goed" xfId="29" builtinId="26" customBuiltin="1"/>
    <cellStyle name="Hyperlink" xfId="34" builtinId="8"/>
    <cellStyle name="Hyperlink 2" xfId="45"/>
    <cellStyle name="Invoer" xfId="35" builtinId="20" customBuiltin="1"/>
    <cellStyle name="JPM" xfId="36"/>
    <cellStyle name="Kop 1" xfId="30" builtinId="16" customBuiltin="1"/>
    <cellStyle name="Kop 2" xfId="31" builtinId="17" customBuiltin="1"/>
    <cellStyle name="Kop 3" xfId="32" builtinId="18" customBuiltin="1"/>
    <cellStyle name="Kop 4" xfId="33" builtinId="19" customBuiltin="1"/>
    <cellStyle name="Neutraal" xfId="38" builtinId="28" customBuiltin="1"/>
    <cellStyle name="Normal 2" xfId="44"/>
    <cellStyle name="Normal 2 2" xfId="49"/>
    <cellStyle name="Normal 2 2 2" xfId="56"/>
    <cellStyle name="Normal 2 2 3" xfId="62"/>
    <cellStyle name="Normal 2 3" xfId="47"/>
    <cellStyle name="Normal 2 3 2" xfId="54"/>
    <cellStyle name="Normal 2 3 3" xfId="60"/>
    <cellStyle name="Normal 2 4" xfId="52"/>
    <cellStyle name="Normal 2 5" xfId="58"/>
    <cellStyle name="Normal 3" xfId="46"/>
    <cellStyle name="Normal 3 2" xfId="50"/>
    <cellStyle name="Normal 3 2 2" xfId="57"/>
    <cellStyle name="Normal 3 2 3" xfId="63"/>
    <cellStyle name="Normal 3 3" xfId="48"/>
    <cellStyle name="Normal 3 3 2" xfId="55"/>
    <cellStyle name="Normal 3 3 3" xfId="61"/>
    <cellStyle name="Normal 3 4" xfId="53"/>
    <cellStyle name="Normal 3 5" xfId="59"/>
    <cellStyle name="Notitie" xfId="39" builtinId="10" customBuiltin="1"/>
    <cellStyle name="Ongeldig" xfId="25" builtinId="27" customBuiltin="1"/>
    <cellStyle name="Standaard" xfId="0" builtinId="0"/>
    <cellStyle name="Standaard 2" xfId="51"/>
    <cellStyle name="Titel" xfId="41" builtinId="15" customBuiltin="1"/>
    <cellStyle name="Totaal" xfId="42" builtinId="25" customBuiltin="1"/>
    <cellStyle name="Uitvoer" xfId="40" builtinId="21" customBuiltin="1"/>
    <cellStyle name="Verklarende tekst" xfId="28" builtinId="53" customBuiltin="1"/>
    <cellStyle name="Waarschuwingsteks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D97BA"/>
      <rgbColor rgb="00F0F0FA"/>
      <rgbColor rgb="00FFFF00"/>
      <rgbColor rgb="00FF00FF"/>
      <rgbColor rgb="002D0F99"/>
      <rgbColor rgb="00800000"/>
      <rgbColor rgb="00993366"/>
      <rgbColor rgb="00E2E2F6"/>
      <rgbColor rgb="00FDF9F9"/>
      <rgbColor rgb="00666699"/>
      <rgbColor rgb="0012073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33399"/>
      <rgbColor rgb="003813BF"/>
      <rgbColor rgb="00EBC3D7"/>
      <rgbColor rgb="00FFFF99"/>
      <rgbColor rgb="003D3DB9"/>
      <rgbColor rgb="00FF99CC"/>
      <rgbColor rgb="00C0C0EA"/>
      <rgbColor rgb="00FFCC99"/>
      <rgbColor rgb="00FFFFFF"/>
      <rgbColor rgb="00200B71"/>
      <rgbColor rgb="0099CC00"/>
      <rgbColor rgb="00FFCC00"/>
      <rgbColor rgb="00FF9900"/>
      <rgbColor rgb="00EE8E00"/>
      <rgbColor rgb="002A2A7E"/>
      <rgbColor rgb="00969696"/>
      <rgbColor rgb="00050212"/>
      <rgbColor rgb="00CB6397"/>
      <rgbColor rgb="00361224"/>
      <rgbColor rgb="00F5E9EA"/>
      <rgbColor rgb="00993300"/>
      <rgbColor rgb="008E8EDA"/>
      <rgbColor rgb="0015153F"/>
      <rgbColor rgb="00333333"/>
    </indexedColors>
    <mruColors>
      <color rgb="FF0000FF"/>
      <color rgb="FF99CCFF"/>
      <color rgb="FF333333"/>
      <color rgb="FFFF0066"/>
      <color rgb="FF660066"/>
      <color rgb="FF00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3998456726102073"/>
          <c:y val="2.5311967582999494E-2"/>
          <c:w val="0.44493869773127676"/>
          <c:h val="0.90074652777777753"/>
        </c:manualLayout>
      </c:layout>
      <c:barChart>
        <c:barDir val="bar"/>
        <c:grouping val="clustered"/>
        <c:varyColors val="0"/>
        <c:ser>
          <c:idx val="1"/>
          <c:order val="0"/>
          <c:tx>
            <c:strRef>
              <c:f>'3-1'!$A$14</c:f>
              <c:strCache>
                <c:ptCount val="1"/>
                <c:pt idx="0">
                  <c:v>2011</c:v>
                </c:pt>
              </c:strCache>
            </c:strRef>
          </c:tx>
          <c:spPr>
            <a:solidFill>
              <a:srgbClr val="92D050"/>
            </a:solidFill>
            <a:ln>
              <a:noFill/>
            </a:ln>
          </c:spPr>
          <c:invertIfNegative val="0"/>
          <c:dPt>
            <c:idx val="29"/>
            <c:invertIfNegative val="0"/>
            <c:bubble3D val="0"/>
          </c:dPt>
          <c:dPt>
            <c:idx val="30"/>
            <c:invertIfNegative val="0"/>
            <c:bubble3D val="0"/>
            <c:spPr>
              <a:solidFill>
                <a:srgbClr val="002060"/>
              </a:solidFill>
              <a:ln>
                <a:noFill/>
              </a:ln>
            </c:spPr>
          </c:dPt>
          <c:dPt>
            <c:idx val="31"/>
            <c:invertIfNegative val="0"/>
            <c:bubble3D val="0"/>
            <c:spPr>
              <a:solidFill>
                <a:srgbClr val="002060"/>
              </a:solidFill>
              <a:ln>
                <a:noFill/>
              </a:ln>
            </c:spPr>
          </c:dPt>
          <c:dPt>
            <c:idx val="32"/>
            <c:invertIfNegative val="0"/>
            <c:bubble3D val="0"/>
            <c:spPr>
              <a:solidFill>
                <a:srgbClr val="002060"/>
              </a:solidFill>
              <a:ln>
                <a:noFill/>
              </a:ln>
            </c:spPr>
          </c:dPt>
          <c:dPt>
            <c:idx val="33"/>
            <c:invertIfNegative val="0"/>
            <c:bubble3D val="0"/>
            <c:spPr>
              <a:solidFill>
                <a:srgbClr val="4F81BD">
                  <a:lumMod val="50000"/>
                </a:srgbClr>
              </a:solidFill>
              <a:ln>
                <a:noFill/>
              </a:ln>
            </c:spPr>
          </c:dPt>
          <c:dPt>
            <c:idx val="34"/>
            <c:invertIfNegative val="0"/>
            <c:bubble3D val="0"/>
          </c:dPt>
          <c:cat>
            <c:strRef>
              <c:f>'3-1'!$B$4:$BK$4</c:f>
              <c:strCache>
                <c:ptCount val="62"/>
                <c:pt idx="0">
                  <c:v>Teelt van gewassen, veeteelt, jacht en diensten in verband met deze activiteiten (01)</c:v>
                </c:pt>
                <c:pt idx="1">
                  <c:v>Bosbouw en de exploitatie van bossen (02)</c:v>
                </c:pt>
                <c:pt idx="2">
                  <c:v>Visserij en aquacultuur (03)</c:v>
                </c:pt>
                <c:pt idx="3">
                  <c:v>Mijnbouw en ondersteunende activiteiten in verband met de mijnbouw (05-09) </c:v>
                </c:pt>
                <c:pt idx="4">
                  <c:v>Vervaardiging van voedingsmiddelen, dranken en tabaksproducten (10-12) </c:v>
                </c:pt>
                <c:pt idx="5">
                  <c:v>Vervaardiging van textiel, kleding, leer en producten van leer (13-15) </c:v>
                </c:pt>
                <c:pt idx="6">
                  <c:v>Houtindustrie en vervaardiging van artikelen van hout en van kurk, exclusief meubelen; vervaardiging van artikelen van riet en van vlechtwerk (16)</c:v>
                </c:pt>
                <c:pt idx="7">
                  <c:v>Vervaardiging van papier en papierwaren (17)</c:v>
                </c:pt>
                <c:pt idx="8">
                  <c:v>Drukkerijen, reproductie van opgenomen media (18)</c:v>
                </c:pt>
                <c:pt idx="9">
                  <c:v>Vervaardiging van cokes en geraffineerde aardolieproducten (19)</c:v>
                </c:pt>
                <c:pt idx="10">
                  <c:v>Vervaardiging van chemische producten (20)</c:v>
                </c:pt>
                <c:pt idx="11">
                  <c:v>Vervaardiging van farmaceutische grondstoffen en producten (21)</c:v>
                </c:pt>
                <c:pt idx="12">
                  <c:v>Vervaardiging van producten van rubber of kunststof (22)</c:v>
                </c:pt>
                <c:pt idx="13">
                  <c:v>Vervaardiging van andere niet-metaalhoudende minerale producten (23)</c:v>
                </c:pt>
                <c:pt idx="14">
                  <c:v>Vervaardiging van metalen in primaire vorm (24)</c:v>
                </c:pt>
                <c:pt idx="15">
                  <c:v>Vervaardiging van producten van metaal, exclusief machines en apparaten (25)</c:v>
                </c:pt>
                <c:pt idx="16">
                  <c:v>Vervaardiging van informaticaproducten en van elektronische en optische producten (26)</c:v>
                </c:pt>
                <c:pt idx="17">
                  <c:v>Vervaardiging van elektrische apparatuur (27)</c:v>
                </c:pt>
                <c:pt idx="18">
                  <c:v>Vervaardiging van machines, apparaten en werktuigen n.e.g. (28)</c:v>
                </c:pt>
                <c:pt idx="19">
                  <c:v>Vervaardiging en assemblage van motorvoertuigen, aanhangwagens en opleggers (29)</c:v>
                </c:pt>
                <c:pt idx="20">
                  <c:v>Vervaardiging van andere transportmiddelen (30)</c:v>
                </c:pt>
                <c:pt idx="21">
                  <c:v>Vervaardiging van meubelen; overige industrie (31-32)</c:v>
                </c:pt>
                <c:pt idx="22">
                  <c:v>Reparatie en installatie van machines en apparaten (33)</c:v>
                </c:pt>
                <c:pt idx="23">
                  <c:v>Productie en distributie van elektriciteit, gas, stoom en gekoelde lucht (35)</c:v>
                </c:pt>
                <c:pt idx="24">
                  <c:v>Winning, behandeling en distributie van water (36)</c:v>
                </c:pt>
                <c:pt idx="25">
                  <c:v>Afvalwaterafvoer; inzameling, verwerking en verwijdering van afval; terugwinning; sanering en ander afvalbeheer (37-39)</c:v>
                </c:pt>
                <c:pt idx="26">
                  <c:v>Bouwnijverheid (41-43)</c:v>
                </c:pt>
                <c:pt idx="27">
                  <c:v>Groot- en detailhandel in en onderhoud en reparatie van motorvoertuigen en motorfietsen (45)</c:v>
                </c:pt>
                <c:pt idx="28">
                  <c:v>Groothandel en handelsbemiddeling, met uitzondering van de handel in motorvoertuigen en motorfietsen (46)</c:v>
                </c:pt>
                <c:pt idx="29">
                  <c:v>Detailhandel, met uitzondering van de handel in auto's en motorfietsen (47)</c:v>
                </c:pt>
                <c:pt idx="30">
                  <c:v>Vervoer te land en vervoer via pijpleidingen (49)</c:v>
                </c:pt>
                <c:pt idx="31">
                  <c:v>Vervoer over water (50)</c:v>
                </c:pt>
                <c:pt idx="32">
                  <c:v>Luchtvaart (51)</c:v>
                </c:pt>
                <c:pt idx="33">
                  <c:v>Opslag en vervoerondersteunende activiteiten (52)</c:v>
                </c:pt>
                <c:pt idx="34">
                  <c:v>Posterijen, koeriers en telecommunicatie (53+61)</c:v>
                </c:pt>
                <c:pt idx="35">
                  <c:v>Verschaffen van accommodatie; eet- en drinkgelegenheden (55-56)</c:v>
                </c:pt>
                <c:pt idx="36">
                  <c:v>Uitgeverijen (58)</c:v>
                </c:pt>
                <c:pt idx="37">
                  <c:v>Productie van films en video- en televisieprogramma's, maken van geluidsopnamen en uitgeverijen van ... (59-60)</c:v>
                </c:pt>
                <c:pt idx="38">
                  <c:v>Ontwerpen en programmeren van computerprogramma's, computerconsultancyactiviteiten  … (62-63) </c:v>
                </c:pt>
                <c:pt idx="39">
                  <c:v>Financiële dienstverlening, exclusief verzekeringen en pensioenfondsen (64)</c:v>
                </c:pt>
                <c:pt idx="40">
                  <c:v>Verzekeringen, herverzekeringen en pensioenfondsen, exclusief verplichte sociale verzekeringen (65)</c:v>
                </c:pt>
                <c:pt idx="41">
                  <c:v>Ondersteunende activiteiten voor verzekeringen en pensioenfondsen (66)</c:v>
                </c:pt>
                <c:pt idx="42">
                  <c:v>Exploitatie van en handel in onroerend goed (68)</c:v>
                </c:pt>
                <c:pt idx="43">
                  <c:v>Rechtskundige en boekhoudkundige dienstverlening; activiteiten van hoofdkantoren; adviesbureaus op het gebied van bedrijfsbeheer (69-70)</c:v>
                </c:pt>
                <c:pt idx="44">
                  <c:v>Architecten en ingenieurs; technische testen en toetsen (71)</c:v>
                </c:pt>
                <c:pt idx="45">
                  <c:v>Speur- en ontwikkelingswerk op wetenschappelijk gebied (72)</c:v>
                </c:pt>
                <c:pt idx="46">
                  <c:v>Reclamewezen en marktonderzoek (73)</c:v>
                </c:pt>
                <c:pt idx="47">
                  <c:v>Overige gespecialiseerde wetenschappelijke en technische activiteiten; veterinaire diensten (74-75)</c:v>
                </c:pt>
                <c:pt idx="48">
                  <c:v>Verhuur en lease (77)</c:v>
                </c:pt>
                <c:pt idx="49">
                  <c:v>Terbeschikkingstelling van personeel (78)</c:v>
                </c:pt>
                <c:pt idx="50">
                  <c:v>Reisbureaus, reisorganisatoren, reserveringsbureaus en aanverwante activiteiten (79)</c:v>
                </c:pt>
                <c:pt idx="51">
                  <c:v>Beveiligings- en opsporingsdiensten; diensten in verband met gebouwen; landschapsverzorging; administratieve en ondersteunende activiteiten ten behoeve van kantoren en overige zakelijke activiteiten (80-82)</c:v>
                </c:pt>
                <c:pt idx="52">
                  <c:v>Openbaar bestuur en defensie; verplichte sociale verzekeringen (84)</c:v>
                </c:pt>
                <c:pt idx="53">
                  <c:v>Onderwijs (85)</c:v>
                </c:pt>
                <c:pt idx="54">
                  <c:v>Menselijke gezondheidszorg (86)</c:v>
                </c:pt>
                <c:pt idx="55">
                  <c:v>Maatschappelijke dienstverlening met en zonder huisvesting (87-88)</c:v>
                </c:pt>
                <c:pt idx="56">
                  <c:v>Creatieve activiteiten, kunst en amusement; bibliotheken, archieven, musea en overige culturele activiteiten; loterijen en kansspelen (90-92)</c:v>
                </c:pt>
                <c:pt idx="57">
                  <c:v>Sport, ontspanning en recreatie (93)</c:v>
                </c:pt>
                <c:pt idx="58">
                  <c:v>Verenigingen (94)</c:v>
                </c:pt>
                <c:pt idx="59">
                  <c:v>Reparatie van computers en consumentenartikelen (95)</c:v>
                </c:pt>
                <c:pt idx="60">
                  <c:v>Overige persoonlijke diensten (96)</c:v>
                </c:pt>
                <c:pt idx="61">
                  <c:v>Huishoudens als werkgever van huishoudelijk personeel en niet-gedifferentieerde productie van goederen en diensten door particuliere huishoudens voor eigen gebruik (97-98)</c:v>
                </c:pt>
              </c:strCache>
            </c:strRef>
          </c:cat>
          <c:val>
            <c:numRef>
              <c:f>'3-1'!$B$14:$BK$14</c:f>
              <c:numCache>
                <c:formatCode>General</c:formatCode>
                <c:ptCount val="62"/>
                <c:pt idx="0">
                  <c:v>0.7</c:v>
                </c:pt>
                <c:pt idx="1">
                  <c:v>0</c:v>
                </c:pt>
                <c:pt idx="2">
                  <c:v>0</c:v>
                </c:pt>
                <c:pt idx="3">
                  <c:v>0</c:v>
                </c:pt>
                <c:pt idx="4">
                  <c:v>2.5</c:v>
                </c:pt>
                <c:pt idx="5">
                  <c:v>0.7</c:v>
                </c:pt>
                <c:pt idx="6">
                  <c:v>0.3</c:v>
                </c:pt>
                <c:pt idx="7">
                  <c:v>0.4</c:v>
                </c:pt>
                <c:pt idx="8">
                  <c:v>0.4</c:v>
                </c:pt>
                <c:pt idx="9">
                  <c:v>0.5</c:v>
                </c:pt>
                <c:pt idx="10">
                  <c:v>2.9</c:v>
                </c:pt>
                <c:pt idx="11">
                  <c:v>0.7</c:v>
                </c:pt>
                <c:pt idx="12">
                  <c:v>0.8</c:v>
                </c:pt>
                <c:pt idx="13">
                  <c:v>0.6</c:v>
                </c:pt>
                <c:pt idx="14">
                  <c:v>1</c:v>
                </c:pt>
                <c:pt idx="15">
                  <c:v>1.5</c:v>
                </c:pt>
                <c:pt idx="16">
                  <c:v>0.6</c:v>
                </c:pt>
                <c:pt idx="17">
                  <c:v>0.5</c:v>
                </c:pt>
                <c:pt idx="18">
                  <c:v>1.3</c:v>
                </c:pt>
                <c:pt idx="19">
                  <c:v>1.1000000000000001</c:v>
                </c:pt>
                <c:pt idx="20">
                  <c:v>0.2</c:v>
                </c:pt>
                <c:pt idx="21">
                  <c:v>0.6</c:v>
                </c:pt>
                <c:pt idx="22">
                  <c:v>0.3</c:v>
                </c:pt>
                <c:pt idx="23">
                  <c:v>1.8</c:v>
                </c:pt>
                <c:pt idx="24">
                  <c:v>0.2</c:v>
                </c:pt>
                <c:pt idx="25">
                  <c:v>0.6</c:v>
                </c:pt>
                <c:pt idx="26">
                  <c:v>6.8</c:v>
                </c:pt>
                <c:pt idx="27">
                  <c:v>1.8</c:v>
                </c:pt>
                <c:pt idx="28">
                  <c:v>7.8</c:v>
                </c:pt>
                <c:pt idx="29">
                  <c:v>4.5</c:v>
                </c:pt>
                <c:pt idx="30">
                  <c:v>2.2000000000000002</c:v>
                </c:pt>
                <c:pt idx="31">
                  <c:v>0.2</c:v>
                </c:pt>
                <c:pt idx="32">
                  <c:v>0.2</c:v>
                </c:pt>
                <c:pt idx="33">
                  <c:v>3.1</c:v>
                </c:pt>
                <c:pt idx="34">
                  <c:v>1.7</c:v>
                </c:pt>
                <c:pt idx="35">
                  <c:v>1.7</c:v>
                </c:pt>
                <c:pt idx="36">
                  <c:v>0.4</c:v>
                </c:pt>
                <c:pt idx="37">
                  <c:v>0.3</c:v>
                </c:pt>
                <c:pt idx="38">
                  <c:v>1.7</c:v>
                </c:pt>
                <c:pt idx="39">
                  <c:v>2.2000000000000002</c:v>
                </c:pt>
                <c:pt idx="40">
                  <c:v>0.6</c:v>
                </c:pt>
                <c:pt idx="41">
                  <c:v>0.8</c:v>
                </c:pt>
                <c:pt idx="42">
                  <c:v>9</c:v>
                </c:pt>
                <c:pt idx="43">
                  <c:v>6.9</c:v>
                </c:pt>
                <c:pt idx="44">
                  <c:v>1.3</c:v>
                </c:pt>
                <c:pt idx="45">
                  <c:v>0.2</c:v>
                </c:pt>
                <c:pt idx="46">
                  <c:v>0.5</c:v>
                </c:pt>
                <c:pt idx="47">
                  <c:v>0.2</c:v>
                </c:pt>
                <c:pt idx="48">
                  <c:v>1.1000000000000001</c:v>
                </c:pt>
                <c:pt idx="49">
                  <c:v>1.9</c:v>
                </c:pt>
                <c:pt idx="50">
                  <c:v>0.2</c:v>
                </c:pt>
                <c:pt idx="51">
                  <c:v>2</c:v>
                </c:pt>
                <c:pt idx="52">
                  <c:v>5.2</c:v>
                </c:pt>
                <c:pt idx="53">
                  <c:v>6.4</c:v>
                </c:pt>
                <c:pt idx="54">
                  <c:v>4.9000000000000004</c:v>
                </c:pt>
                <c:pt idx="55">
                  <c:v>2.6</c:v>
                </c:pt>
                <c:pt idx="56">
                  <c:v>0.3</c:v>
                </c:pt>
                <c:pt idx="57">
                  <c:v>0.3</c:v>
                </c:pt>
                <c:pt idx="58">
                  <c:v>0.4</c:v>
                </c:pt>
                <c:pt idx="59">
                  <c:v>0.1</c:v>
                </c:pt>
                <c:pt idx="60">
                  <c:v>0.4</c:v>
                </c:pt>
                <c:pt idx="61">
                  <c:v>0.1</c:v>
                </c:pt>
              </c:numCache>
            </c:numRef>
          </c:val>
        </c:ser>
        <c:dLbls>
          <c:showLegendKey val="0"/>
          <c:showVal val="0"/>
          <c:showCatName val="0"/>
          <c:showSerName val="0"/>
          <c:showPercent val="0"/>
          <c:showBubbleSize val="0"/>
        </c:dLbls>
        <c:gapWidth val="50"/>
        <c:axId val="44132224"/>
        <c:axId val="44133760"/>
      </c:barChart>
      <c:dateAx>
        <c:axId val="44132224"/>
        <c:scaling>
          <c:orientation val="minMax"/>
        </c:scaling>
        <c:delete val="0"/>
        <c:axPos val="l"/>
        <c:numFmt formatCode="General" sourceLinked="0"/>
        <c:majorTickMark val="out"/>
        <c:minorTickMark val="none"/>
        <c:tickLblPos val="nextTo"/>
        <c:txPr>
          <a:bodyPr rot="0" vert="horz"/>
          <a:lstStyle/>
          <a:p>
            <a:pPr>
              <a:defRPr sz="800"/>
            </a:pPr>
            <a:endParaRPr lang="en-US"/>
          </a:p>
        </c:txPr>
        <c:crossAx val="44133760"/>
        <c:crosses val="autoZero"/>
        <c:auto val="0"/>
        <c:lblOffset val="100"/>
        <c:baseTimeUnit val="days"/>
        <c:majorUnit val="1"/>
        <c:minorUnit val="1"/>
      </c:dateAx>
      <c:valAx>
        <c:axId val="44133760"/>
        <c:scaling>
          <c:orientation val="minMax"/>
          <c:max val="10"/>
        </c:scaling>
        <c:delete val="0"/>
        <c:axPos val="b"/>
        <c:majorGridlines>
          <c:spPr>
            <a:ln w="6350" cap="rnd">
              <a:solidFill>
                <a:sysClr val="window" lastClr="FFFFFF">
                  <a:lumMod val="75000"/>
                </a:sysClr>
              </a:solidFill>
            </a:ln>
            <a:effectLst/>
          </c:spPr>
        </c:majorGridlines>
        <c:title>
          <c:tx>
            <c:rich>
              <a:bodyPr/>
              <a:lstStyle/>
              <a:p>
                <a:pPr>
                  <a:defRPr/>
                </a:pPr>
                <a:r>
                  <a:rPr lang="en-US"/>
                  <a:t>aandeel in de toegevoegde waarde (%)</a:t>
                </a:r>
              </a:p>
            </c:rich>
          </c:tx>
          <c:overlay val="0"/>
        </c:title>
        <c:numFmt formatCode="General" sourceLinked="1"/>
        <c:majorTickMark val="none"/>
        <c:minorTickMark val="none"/>
        <c:tickLblPos val="nextTo"/>
        <c:txPr>
          <a:bodyPr rot="0" vert="horz"/>
          <a:lstStyle/>
          <a:p>
            <a:pPr>
              <a:defRPr/>
            </a:pPr>
            <a:endParaRPr lang="en-US"/>
          </a:p>
        </c:txPr>
        <c:crossAx val="44132224"/>
        <c:crosses val="autoZero"/>
        <c:crossBetween val="between"/>
        <c:majorUnit val="1"/>
        <c:minorUnit val="0.5"/>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ysClr val="windowText" lastClr="000000"/>
          </a:solidFill>
          <a:latin typeface="Calibri" pitchFamily="34" charset="0"/>
          <a:ea typeface="+mn-ea"/>
          <a:cs typeface="+mn-cs"/>
        </a:defRPr>
      </a:pPr>
      <a:endParaRPr lang="en-US"/>
    </a:p>
  </c:txPr>
  <c:printSettings>
    <c:headerFooter alignWithMargins="0"/>
    <c:pageMargins b="1" l="0.75000000000000233" r="0.7500000000000023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62093769474656224"/>
          <c:y val="0.15878153455357424"/>
          <c:w val="0.35584856052438874"/>
          <c:h val="0.30954563611967539"/>
        </c:manualLayout>
      </c:layout>
      <c:barChart>
        <c:barDir val="col"/>
        <c:grouping val="clustered"/>
        <c:varyColors val="0"/>
        <c:ser>
          <c:idx val="1"/>
          <c:order val="0"/>
          <c:tx>
            <c:strRef>
              <c:f>'3.4_3.7_3.8_tab3.1'!$I$21</c:f>
              <c:strCache>
                <c:ptCount val="1"/>
                <c:pt idx="0">
                  <c:v>Vervoer te land, vervoer via pijpleidingen (49)</c:v>
                </c:pt>
              </c:strCache>
            </c:strRef>
          </c:tx>
          <c:spPr>
            <a:solidFill>
              <a:srgbClr val="002060"/>
            </a:solidFill>
            <a:ln>
              <a:noFill/>
            </a:ln>
          </c:spPr>
          <c:invertIfNegative val="0"/>
          <c:cat>
            <c:numRef>
              <c:f>'3.4_3.7_3.8_tab3.1'!$A$23:$A$27</c:f>
              <c:numCache>
                <c:formatCode>General</c:formatCode>
                <c:ptCount val="5"/>
                <c:pt idx="0">
                  <c:v>2005</c:v>
                </c:pt>
                <c:pt idx="1">
                  <c:v>2006</c:v>
                </c:pt>
                <c:pt idx="2">
                  <c:v>2007</c:v>
                </c:pt>
                <c:pt idx="3">
                  <c:v>2008</c:v>
                </c:pt>
                <c:pt idx="4">
                  <c:v>2009</c:v>
                </c:pt>
              </c:numCache>
            </c:numRef>
          </c:cat>
          <c:val>
            <c:numRef>
              <c:f>'3.4_3.7_3.8_tab3.1'!$I$23:$I$27</c:f>
              <c:numCache>
                <c:formatCode>0.00%</c:formatCode>
                <c:ptCount val="5"/>
                <c:pt idx="0">
                  <c:v>0</c:v>
                </c:pt>
                <c:pt idx="1">
                  <c:v>4.5667133836202467E-4</c:v>
                </c:pt>
                <c:pt idx="2">
                  <c:v>2.521563936284088E-2</c:v>
                </c:pt>
                <c:pt idx="3">
                  <c:v>3.2394755427272992E-2</c:v>
                </c:pt>
                <c:pt idx="4">
                  <c:v>-7.956100172506142E-3</c:v>
                </c:pt>
              </c:numCache>
            </c:numRef>
          </c:val>
        </c:ser>
        <c:ser>
          <c:idx val="0"/>
          <c:order val="1"/>
          <c:tx>
            <c:strRef>
              <c:f>'3.4_3.7_3.8_tab3.1'!$J$21</c:f>
              <c:strCache>
                <c:ptCount val="1"/>
                <c:pt idx="0">
                  <c:v>Vervoer over water (50)</c:v>
                </c:pt>
              </c:strCache>
            </c:strRef>
          </c:tx>
          <c:spPr>
            <a:solidFill>
              <a:srgbClr val="92D050"/>
            </a:solidFill>
            <a:ln>
              <a:noFill/>
            </a:ln>
          </c:spPr>
          <c:invertIfNegative val="0"/>
          <c:cat>
            <c:numRef>
              <c:f>'3.4_3.7_3.8_tab3.1'!$A$23:$A$27</c:f>
              <c:numCache>
                <c:formatCode>General</c:formatCode>
                <c:ptCount val="5"/>
                <c:pt idx="0">
                  <c:v>2005</c:v>
                </c:pt>
                <c:pt idx="1">
                  <c:v>2006</c:v>
                </c:pt>
                <c:pt idx="2">
                  <c:v>2007</c:v>
                </c:pt>
                <c:pt idx="3">
                  <c:v>2008</c:v>
                </c:pt>
                <c:pt idx="4">
                  <c:v>2009</c:v>
                </c:pt>
              </c:numCache>
            </c:numRef>
          </c:cat>
          <c:val>
            <c:numRef>
              <c:f>'3.4_3.7_3.8_tab3.1'!$J$23:$J$27</c:f>
              <c:numCache>
                <c:formatCode>0.00%</c:formatCode>
                <c:ptCount val="5"/>
                <c:pt idx="0">
                  <c:v>0</c:v>
                </c:pt>
                <c:pt idx="1">
                  <c:v>2.2913256955810146E-2</c:v>
                </c:pt>
                <c:pt idx="2">
                  <c:v>0.15733333333333333</c:v>
                </c:pt>
                <c:pt idx="3">
                  <c:v>6.5437788018433141E-2</c:v>
                </c:pt>
                <c:pt idx="4">
                  <c:v>-2.5951557093425559E-2</c:v>
                </c:pt>
              </c:numCache>
            </c:numRef>
          </c:val>
        </c:ser>
        <c:ser>
          <c:idx val="3"/>
          <c:order val="2"/>
          <c:tx>
            <c:strRef>
              <c:f>'3.4_3.7_3.8_tab3.1'!$L$21</c:f>
              <c:strCache>
                <c:ptCount val="1"/>
                <c:pt idx="0">
                  <c:v>Opslag en Vervoerondersteunende activiteiten (52)</c:v>
                </c:pt>
              </c:strCache>
            </c:strRef>
          </c:tx>
          <c:spPr>
            <a:solidFill>
              <a:srgbClr val="8064A2">
                <a:lumMod val="75000"/>
              </a:srgbClr>
            </a:solidFill>
            <a:ln>
              <a:noFill/>
            </a:ln>
          </c:spPr>
          <c:invertIfNegative val="0"/>
          <c:cat>
            <c:numRef>
              <c:f>'3.4_3.7_3.8_tab3.1'!$A$23:$A$27</c:f>
              <c:numCache>
                <c:formatCode>General</c:formatCode>
                <c:ptCount val="5"/>
                <c:pt idx="0">
                  <c:v>2005</c:v>
                </c:pt>
                <c:pt idx="1">
                  <c:v>2006</c:v>
                </c:pt>
                <c:pt idx="2">
                  <c:v>2007</c:v>
                </c:pt>
                <c:pt idx="3">
                  <c:v>2008</c:v>
                </c:pt>
                <c:pt idx="4">
                  <c:v>2009</c:v>
                </c:pt>
              </c:numCache>
            </c:numRef>
          </c:cat>
          <c:val>
            <c:numRef>
              <c:f>'3.4_3.7_3.8_tab3.1'!$L$23:$L$27</c:f>
              <c:numCache>
                <c:formatCode>0.00%</c:formatCode>
                <c:ptCount val="5"/>
                <c:pt idx="0">
                  <c:v>0</c:v>
                </c:pt>
                <c:pt idx="1">
                  <c:v>3.6351873193020801E-2</c:v>
                </c:pt>
                <c:pt idx="2">
                  <c:v>1.8825962270040408E-2</c:v>
                </c:pt>
                <c:pt idx="3">
                  <c:v>3.3566942401960675E-2</c:v>
                </c:pt>
                <c:pt idx="4">
                  <c:v>-1.1671637919854705E-2</c:v>
                </c:pt>
              </c:numCache>
            </c:numRef>
          </c:val>
        </c:ser>
        <c:ser>
          <c:idx val="2"/>
          <c:order val="3"/>
          <c:tx>
            <c:strRef>
              <c:f>'3.4_3.7_3.8_tab3.1'!$O$21</c:f>
              <c:strCache>
                <c:ptCount val="1"/>
                <c:pt idx="0">
                  <c:v>Vlaams Gewest</c:v>
                </c:pt>
              </c:strCache>
            </c:strRef>
          </c:tx>
          <c:spPr>
            <a:solidFill>
              <a:srgbClr val="4BACC6">
                <a:lumMod val="75000"/>
              </a:srgbClr>
            </a:solidFill>
            <a:ln>
              <a:noFill/>
            </a:ln>
          </c:spPr>
          <c:invertIfNegative val="0"/>
          <c:cat>
            <c:numRef>
              <c:f>'3.4_3.7_3.8_tab3.1'!$A$23:$A$27</c:f>
              <c:numCache>
                <c:formatCode>General</c:formatCode>
                <c:ptCount val="5"/>
                <c:pt idx="0">
                  <c:v>2005</c:v>
                </c:pt>
                <c:pt idx="1">
                  <c:v>2006</c:v>
                </c:pt>
                <c:pt idx="2">
                  <c:v>2007</c:v>
                </c:pt>
                <c:pt idx="3">
                  <c:v>2008</c:v>
                </c:pt>
                <c:pt idx="4">
                  <c:v>2009</c:v>
                </c:pt>
              </c:numCache>
            </c:numRef>
          </c:cat>
          <c:val>
            <c:numRef>
              <c:f>'3.4_3.7_3.8_tab3.1'!$O$23:$O$27</c:f>
              <c:numCache>
                <c:formatCode>0.00%</c:formatCode>
                <c:ptCount val="5"/>
                <c:pt idx="0">
                  <c:v>0</c:v>
                </c:pt>
                <c:pt idx="1">
                  <c:v>1.8003648216555979E-2</c:v>
                </c:pt>
                <c:pt idx="2">
                  <c:v>1.9294186871939623E-2</c:v>
                </c:pt>
                <c:pt idx="3">
                  <c:v>1.9997113632673758E-2</c:v>
                </c:pt>
                <c:pt idx="4">
                  <c:v>-5.5874190219852293E-3</c:v>
                </c:pt>
              </c:numCache>
            </c:numRef>
          </c:val>
        </c:ser>
        <c:dLbls>
          <c:showLegendKey val="0"/>
          <c:showVal val="0"/>
          <c:showCatName val="0"/>
          <c:showSerName val="0"/>
          <c:showPercent val="0"/>
          <c:showBubbleSize val="0"/>
        </c:dLbls>
        <c:gapWidth val="50"/>
        <c:axId val="123618048"/>
        <c:axId val="123619584"/>
      </c:barChart>
      <c:dateAx>
        <c:axId val="123618048"/>
        <c:scaling>
          <c:orientation val="minMax"/>
        </c:scaling>
        <c:delete val="0"/>
        <c:axPos val="b"/>
        <c:numFmt formatCode="General" sourceLinked="1"/>
        <c:majorTickMark val="out"/>
        <c:minorTickMark val="none"/>
        <c:tickLblPos val="low"/>
        <c:txPr>
          <a:bodyPr rot="-2700000" vert="horz"/>
          <a:lstStyle/>
          <a:p>
            <a:pPr>
              <a:defRPr/>
            </a:pPr>
            <a:endParaRPr lang="en-US"/>
          </a:p>
        </c:txPr>
        <c:crossAx val="123619584"/>
        <c:crosses val="autoZero"/>
        <c:auto val="0"/>
        <c:lblOffset val="100"/>
        <c:baseTimeUnit val="days"/>
        <c:majorUnit val="1"/>
        <c:minorUnit val="1"/>
      </c:dateAx>
      <c:valAx>
        <c:axId val="123619584"/>
        <c:scaling>
          <c:orientation val="minMax"/>
          <c:max val="0.2"/>
          <c:min val="-0.25"/>
        </c:scaling>
        <c:delete val="0"/>
        <c:axPos val="l"/>
        <c:majorGridlines>
          <c:spPr>
            <a:ln w="6350" cap="rnd">
              <a:solidFill>
                <a:sysClr val="window" lastClr="FFFFFF">
                  <a:lumMod val="75000"/>
                </a:sysClr>
              </a:solidFill>
            </a:ln>
            <a:effectLst/>
          </c:spPr>
        </c:majorGridlines>
        <c:numFmt formatCode="0.0%" sourceLinked="0"/>
        <c:majorTickMark val="none"/>
        <c:minorTickMark val="none"/>
        <c:tickLblPos val="nextTo"/>
        <c:txPr>
          <a:bodyPr rot="0" vert="horz"/>
          <a:lstStyle/>
          <a:p>
            <a:pPr>
              <a:defRPr/>
            </a:pPr>
            <a:endParaRPr lang="en-US"/>
          </a:p>
        </c:txPr>
        <c:crossAx val="123618048"/>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r"/>
      <c:layout>
        <c:manualLayout>
          <c:xMode val="edge"/>
          <c:yMode val="edge"/>
          <c:x val="0"/>
          <c:y val="2.991877579867052E-2"/>
          <c:w val="1"/>
          <c:h val="0.94465980214011813"/>
        </c:manualLayout>
      </c:layout>
      <c:overlay val="0"/>
      <c:spPr>
        <a:solidFill>
          <a:sysClr val="window" lastClr="FFFFFF"/>
        </a:solidFill>
      </c:spPr>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3" r="0.75000000000000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title>
      <c:tx>
        <c:rich>
          <a:bodyPr/>
          <a:lstStyle/>
          <a:p>
            <a:pPr>
              <a:defRPr/>
            </a:pPr>
            <a:r>
              <a:rPr lang="en-US">
                <a:solidFill>
                  <a:sysClr val="windowText" lastClr="000000"/>
                </a:solidFill>
              </a:rPr>
              <a:t>2005</a:t>
            </a:r>
          </a:p>
        </c:rich>
      </c:tx>
      <c:layout>
        <c:manualLayout>
          <c:xMode val="edge"/>
          <c:yMode val="edge"/>
          <c:x val="0.68379722222222217"/>
          <c:y val="0.76200000000000001"/>
        </c:manualLayout>
      </c:layout>
      <c:overlay val="0"/>
    </c:title>
    <c:autoTitleDeleted val="0"/>
    <c:plotArea>
      <c:layout>
        <c:manualLayout>
          <c:layoutTarget val="inner"/>
          <c:xMode val="edge"/>
          <c:yMode val="edge"/>
          <c:x val="0.12268564814814822"/>
          <c:y val="0.1002952741728728"/>
          <c:w val="0.84375115740740936"/>
          <c:h val="0.69933531746031763"/>
        </c:manualLayout>
      </c:layout>
      <c:pieChart>
        <c:varyColors val="1"/>
        <c:ser>
          <c:idx val="1"/>
          <c:order val="0"/>
          <c:tx>
            <c:strRef>
              <c:f>'3.4_3.7_3.8_tab3.1'!$A$37</c:f>
              <c:strCache>
                <c:ptCount val="1"/>
                <c:pt idx="0">
                  <c:v>2005</c:v>
                </c:pt>
              </c:strCache>
            </c:strRef>
          </c:tx>
          <c:spPr>
            <a:solidFill>
              <a:srgbClr val="92D050"/>
            </a:solidFill>
            <a:ln>
              <a:noFill/>
            </a:ln>
          </c:spPr>
          <c:explosion val="25"/>
          <c:dPt>
            <c:idx val="0"/>
            <c:bubble3D val="0"/>
            <c:spPr>
              <a:solidFill>
                <a:srgbClr val="002060"/>
              </a:solidFill>
              <a:ln>
                <a:noFill/>
              </a:ln>
            </c:spPr>
          </c:dPt>
          <c:dPt>
            <c:idx val="2"/>
            <c:bubble3D val="0"/>
            <c:spPr>
              <a:solidFill>
                <a:srgbClr val="4F81BD">
                  <a:lumMod val="60000"/>
                  <a:lumOff val="40000"/>
                </a:srgbClr>
              </a:solidFill>
              <a:ln>
                <a:noFill/>
              </a:ln>
            </c:spPr>
          </c:dPt>
          <c:dPt>
            <c:idx val="3"/>
            <c:bubble3D val="0"/>
            <c:spPr>
              <a:solidFill>
                <a:srgbClr val="8064A2">
                  <a:lumMod val="75000"/>
                </a:srgbClr>
              </a:solidFill>
              <a:ln>
                <a:noFill/>
              </a:ln>
            </c:spPr>
          </c:dPt>
          <c:dLbls>
            <c:dLbl>
              <c:idx val="0"/>
              <c:spPr/>
              <c:txPr>
                <a:bodyPr/>
                <a:lstStyle/>
                <a:p>
                  <a:pPr>
                    <a:defRPr sz="1200" b="1">
                      <a:solidFill>
                        <a:schemeClr val="bg1"/>
                      </a:solidFill>
                    </a:defRPr>
                  </a:pPr>
                  <a:endParaRPr lang="en-US"/>
                </a:p>
              </c:txPr>
              <c:showLegendKey val="0"/>
              <c:showVal val="0"/>
              <c:showCatName val="0"/>
              <c:showSerName val="0"/>
              <c:showPercent val="1"/>
              <c:showBubbleSize val="0"/>
            </c:dLbl>
            <c:dLbl>
              <c:idx val="1"/>
              <c:layout/>
              <c:tx>
                <c:rich>
                  <a:bodyPr/>
                  <a:lstStyle/>
                  <a:p>
                    <a:r>
                      <a:rPr lang="en-US">
                        <a:solidFill>
                          <a:sysClr val="windowText" lastClr="000000"/>
                        </a:solidFill>
                      </a:rPr>
                      <a:t>3%</a:t>
                    </a:r>
                  </a:p>
                </c:rich>
              </c:tx>
              <c:showLegendKey val="0"/>
              <c:showVal val="0"/>
              <c:showCatName val="0"/>
              <c:showSerName val="0"/>
              <c:showPercent val="1"/>
              <c:showBubbleSize val="0"/>
            </c:dLbl>
            <c:dLbl>
              <c:idx val="2"/>
              <c:layout>
                <c:manualLayout>
                  <c:x val="-6.8544444444444443E-3"/>
                  <c:y val="-2.8993888888888888E-2"/>
                </c:manualLayout>
              </c:layout>
              <c:tx>
                <c:rich>
                  <a:bodyPr/>
                  <a:lstStyle/>
                  <a:p>
                    <a:r>
                      <a:rPr lang="en-US">
                        <a:solidFill>
                          <a:sysClr val="windowText" lastClr="000000"/>
                        </a:solidFill>
                      </a:rPr>
                      <a:t>3%</a:t>
                    </a:r>
                  </a:p>
                </c:rich>
              </c:tx>
              <c:showLegendKey val="0"/>
              <c:showVal val="0"/>
              <c:showCatName val="0"/>
              <c:showSerName val="0"/>
              <c:showPercent val="1"/>
              <c:showBubbleSize val="0"/>
            </c:dLbl>
            <c:dLbl>
              <c:idx val="3"/>
              <c:spPr/>
              <c:txPr>
                <a:bodyPr/>
                <a:lstStyle/>
                <a:p>
                  <a:pPr>
                    <a:defRPr sz="1200" b="1">
                      <a:solidFill>
                        <a:schemeClr val="bg1"/>
                      </a:solidFill>
                    </a:defRPr>
                  </a:pPr>
                  <a:endParaRPr lang="en-US"/>
                </a:p>
              </c:txPr>
              <c:showLegendKey val="0"/>
              <c:showVal val="0"/>
              <c:showCatName val="0"/>
              <c:showSerName val="0"/>
              <c:showPercent val="1"/>
              <c:showBubbleSize val="0"/>
            </c:dLbl>
            <c:txPr>
              <a:bodyPr/>
              <a:lstStyle/>
              <a:p>
                <a:pPr>
                  <a:defRPr sz="1200" b="1"/>
                </a:pPr>
                <a:endParaRPr lang="en-US"/>
              </a:p>
            </c:txPr>
            <c:showLegendKey val="0"/>
            <c:showVal val="0"/>
            <c:showCatName val="0"/>
            <c:showSerName val="0"/>
            <c:showPercent val="1"/>
            <c:showBubbleSize val="0"/>
            <c:showLeaderLines val="0"/>
          </c:dLbls>
          <c:cat>
            <c:strRef>
              <c:f>'3.4_3.7_3.8_tab3.1'!$B$35:$E$35</c:f>
              <c:strCache>
                <c:ptCount val="4"/>
                <c:pt idx="0">
                  <c:v>Vervoer te land, vervoer via pijpleidingen (49)</c:v>
                </c:pt>
                <c:pt idx="1">
                  <c:v>Vervoer over water (50)</c:v>
                </c:pt>
                <c:pt idx="2">
                  <c:v>Luchtvaart (51)</c:v>
                </c:pt>
                <c:pt idx="3">
                  <c:v>Opslag en Vervoerondersteunende activiteiten (52)</c:v>
                </c:pt>
              </c:strCache>
            </c:strRef>
          </c:cat>
          <c:val>
            <c:numRef>
              <c:f>'3.4_3.7_3.8_tab3.1'!$B$37:$E$37</c:f>
              <c:numCache>
                <c:formatCode>General</c:formatCode>
                <c:ptCount val="4"/>
                <c:pt idx="0">
                  <c:v>66024</c:v>
                </c:pt>
                <c:pt idx="1">
                  <c:v>3151</c:v>
                </c:pt>
                <c:pt idx="2">
                  <c:v>4225</c:v>
                </c:pt>
                <c:pt idx="3">
                  <c:v>49817</c:v>
                </c:pt>
              </c:numCache>
            </c:numRef>
          </c:val>
        </c:ser>
        <c:dLbls>
          <c:showLegendKey val="0"/>
          <c:showVal val="0"/>
          <c:showCatName val="0"/>
          <c:showSerName val="0"/>
          <c:showPercent val="0"/>
          <c:showBubbleSize val="0"/>
          <c:showLeaderLines val="0"/>
        </c:dLbls>
        <c:firstSliceAng val="0"/>
      </c:pieChart>
      <c:spPr>
        <a:noFill/>
        <a:ln w="25400">
          <a:noFill/>
        </a:ln>
        <a:effectLst>
          <a:outerShdw sx="1000" sy="1000" algn="ctr" rotWithShape="0">
            <a:schemeClr val="bg1"/>
          </a:outerShdw>
        </a:effectLst>
        <a:scene3d>
          <a:camera prst="orthographicFront"/>
          <a:lightRig rig="threePt" dir="t"/>
        </a:scene3d>
        <a:sp3d/>
      </c:spPr>
    </c:plotArea>
    <c:plotVisOnly val="1"/>
    <c:dispBlanksAs val="zero"/>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66" r="0.75000000000000266"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79282407407413"/>
          <c:y val="0.19736150793650784"/>
          <c:w val="0.75262291666666714"/>
          <c:h val="0.63250714285714249"/>
        </c:manualLayout>
      </c:layout>
      <c:barChart>
        <c:barDir val="col"/>
        <c:grouping val="clustered"/>
        <c:varyColors val="0"/>
        <c:ser>
          <c:idx val="1"/>
          <c:order val="0"/>
          <c:tx>
            <c:strRef>
              <c:f>'3.9'!$A$16</c:f>
              <c:strCache>
                <c:ptCount val="1"/>
                <c:pt idx="0">
                  <c:v>zeevaart-onderhoud</c:v>
                </c:pt>
              </c:strCache>
            </c:strRef>
          </c:tx>
          <c:spPr>
            <a:solidFill>
              <a:srgbClr val="92D050"/>
            </a:solidFill>
            <a:ln>
              <a:noFill/>
            </a:ln>
          </c:spPr>
          <c:invertIfNegative val="0"/>
          <c:cat>
            <c:numRef>
              <c:f>'3.9'!$L$4:$O$4</c:f>
              <c:numCache>
                <c:formatCode>General</c:formatCode>
                <c:ptCount val="4"/>
                <c:pt idx="0">
                  <c:v>2009</c:v>
                </c:pt>
                <c:pt idx="1">
                  <c:v>2010</c:v>
                </c:pt>
                <c:pt idx="2">
                  <c:v>2011</c:v>
                </c:pt>
                <c:pt idx="3">
                  <c:v>2012</c:v>
                </c:pt>
              </c:numCache>
            </c:numRef>
          </c:cat>
          <c:val>
            <c:numRef>
              <c:f>'3.9'!$L$16:$O$16</c:f>
              <c:numCache>
                <c:formatCode>General</c:formatCode>
                <c:ptCount val="4"/>
                <c:pt idx="0">
                  <c:v>101</c:v>
                </c:pt>
                <c:pt idx="1">
                  <c:v>114</c:v>
                </c:pt>
                <c:pt idx="2">
                  <c:v>98</c:v>
                </c:pt>
                <c:pt idx="3">
                  <c:v>76</c:v>
                </c:pt>
              </c:numCache>
            </c:numRef>
          </c:val>
        </c:ser>
        <c:ser>
          <c:idx val="0"/>
          <c:order val="1"/>
          <c:tx>
            <c:strRef>
              <c:f>'3.9'!$A$19</c:f>
              <c:strCache>
                <c:ptCount val="1"/>
                <c:pt idx="0">
                  <c:v>scheepvaart</c:v>
                </c:pt>
              </c:strCache>
            </c:strRef>
          </c:tx>
          <c:spPr>
            <a:solidFill>
              <a:srgbClr val="7030A0"/>
            </a:solidFill>
            <a:ln>
              <a:noFill/>
            </a:ln>
          </c:spPr>
          <c:invertIfNegative val="0"/>
          <c:cat>
            <c:numRef>
              <c:f>'3.9'!$L$4:$O$4</c:f>
              <c:numCache>
                <c:formatCode>General</c:formatCode>
                <c:ptCount val="4"/>
                <c:pt idx="0">
                  <c:v>2009</c:v>
                </c:pt>
                <c:pt idx="1">
                  <c:v>2010</c:v>
                </c:pt>
                <c:pt idx="2">
                  <c:v>2011</c:v>
                </c:pt>
                <c:pt idx="3">
                  <c:v>2012</c:v>
                </c:pt>
              </c:numCache>
            </c:numRef>
          </c:cat>
          <c:val>
            <c:numRef>
              <c:f>'3.9'!$L$19:$O$19</c:f>
              <c:numCache>
                <c:formatCode>General</c:formatCode>
                <c:ptCount val="4"/>
                <c:pt idx="0">
                  <c:v>45</c:v>
                </c:pt>
                <c:pt idx="1">
                  <c:v>46</c:v>
                </c:pt>
                <c:pt idx="2">
                  <c:v>38</c:v>
                </c:pt>
                <c:pt idx="3">
                  <c:v>34</c:v>
                </c:pt>
              </c:numCache>
            </c:numRef>
          </c:val>
        </c:ser>
        <c:ser>
          <c:idx val="2"/>
          <c:order val="2"/>
          <c:tx>
            <c:strRef>
              <c:f>'3.9'!$A$31</c:f>
              <c:strCache>
                <c:ptCount val="1"/>
                <c:pt idx="0">
                  <c:v>wegenwerker  </c:v>
                </c:pt>
              </c:strCache>
            </c:strRef>
          </c:tx>
          <c:spPr>
            <a:solidFill>
              <a:srgbClr val="1F497D">
                <a:lumMod val="60000"/>
                <a:lumOff val="40000"/>
              </a:srgbClr>
            </a:solidFill>
            <a:ln>
              <a:noFill/>
            </a:ln>
          </c:spPr>
          <c:invertIfNegative val="0"/>
          <c:cat>
            <c:numRef>
              <c:f>'3.9'!$L$4:$O$4</c:f>
              <c:numCache>
                <c:formatCode>General</c:formatCode>
                <c:ptCount val="4"/>
                <c:pt idx="0">
                  <c:v>2009</c:v>
                </c:pt>
                <c:pt idx="1">
                  <c:v>2010</c:v>
                </c:pt>
                <c:pt idx="2">
                  <c:v>2011</c:v>
                </c:pt>
                <c:pt idx="3">
                  <c:v>2012</c:v>
                </c:pt>
              </c:numCache>
            </c:numRef>
          </c:cat>
          <c:val>
            <c:numRef>
              <c:f>'3.9'!$L$31:$O$31</c:f>
              <c:numCache>
                <c:formatCode>General</c:formatCode>
                <c:ptCount val="4"/>
                <c:pt idx="0">
                  <c:v>406</c:v>
                </c:pt>
                <c:pt idx="1">
                  <c:v>550</c:v>
                </c:pt>
                <c:pt idx="2">
                  <c:v>789</c:v>
                </c:pt>
                <c:pt idx="3">
                  <c:v>566</c:v>
                </c:pt>
              </c:numCache>
            </c:numRef>
          </c:val>
        </c:ser>
        <c:ser>
          <c:idx val="3"/>
          <c:order val="3"/>
          <c:tx>
            <c:strRef>
              <c:f>'3.9'!$A$35</c:f>
              <c:strCache>
                <c:ptCount val="1"/>
                <c:pt idx="0">
                  <c:v>heftruckbestuurder  </c:v>
                </c:pt>
              </c:strCache>
            </c:strRef>
          </c:tx>
          <c:spPr>
            <a:solidFill>
              <a:srgbClr val="8064A2">
                <a:lumMod val="60000"/>
                <a:lumOff val="40000"/>
              </a:srgbClr>
            </a:solidFill>
            <a:ln>
              <a:noFill/>
            </a:ln>
          </c:spPr>
          <c:invertIfNegative val="0"/>
          <c:cat>
            <c:numRef>
              <c:f>'3.9'!$L$4:$O$4</c:f>
              <c:numCache>
                <c:formatCode>General</c:formatCode>
                <c:ptCount val="4"/>
                <c:pt idx="0">
                  <c:v>2009</c:v>
                </c:pt>
                <c:pt idx="1">
                  <c:v>2010</c:v>
                </c:pt>
                <c:pt idx="2">
                  <c:v>2011</c:v>
                </c:pt>
                <c:pt idx="3">
                  <c:v>2012</c:v>
                </c:pt>
              </c:numCache>
            </c:numRef>
          </c:cat>
          <c:val>
            <c:numRef>
              <c:f>'3.9'!$L$35:$O$35</c:f>
              <c:numCache>
                <c:formatCode>General</c:formatCode>
                <c:ptCount val="4"/>
                <c:pt idx="0">
                  <c:v>488</c:v>
                </c:pt>
                <c:pt idx="1">
                  <c:v>610</c:v>
                </c:pt>
                <c:pt idx="2">
                  <c:v>681</c:v>
                </c:pt>
                <c:pt idx="3">
                  <c:v>528</c:v>
                </c:pt>
              </c:numCache>
            </c:numRef>
          </c:val>
        </c:ser>
        <c:ser>
          <c:idx val="4"/>
          <c:order val="4"/>
          <c:tx>
            <c:strRef>
              <c:f>'3.9'!$A$30</c:f>
              <c:strCache>
                <c:ptCount val="1"/>
                <c:pt idx="0">
                  <c:v>wegvervoer - onderhoud</c:v>
                </c:pt>
              </c:strCache>
            </c:strRef>
          </c:tx>
          <c:spPr>
            <a:solidFill>
              <a:srgbClr val="002060"/>
            </a:solidFill>
            <a:ln>
              <a:noFill/>
            </a:ln>
          </c:spPr>
          <c:invertIfNegative val="0"/>
          <c:cat>
            <c:numRef>
              <c:f>'3.9'!$L$4:$O$4</c:f>
              <c:numCache>
                <c:formatCode>General</c:formatCode>
                <c:ptCount val="4"/>
                <c:pt idx="0">
                  <c:v>2009</c:v>
                </c:pt>
                <c:pt idx="1">
                  <c:v>2010</c:v>
                </c:pt>
                <c:pt idx="2">
                  <c:v>2011</c:v>
                </c:pt>
                <c:pt idx="3">
                  <c:v>2012</c:v>
                </c:pt>
              </c:numCache>
            </c:numRef>
          </c:cat>
          <c:val>
            <c:numRef>
              <c:f>'3.9'!$L$30:$O$30</c:f>
              <c:numCache>
                <c:formatCode>General</c:formatCode>
                <c:ptCount val="4"/>
                <c:pt idx="0">
                  <c:v>241</c:v>
                </c:pt>
                <c:pt idx="1">
                  <c:v>339</c:v>
                </c:pt>
                <c:pt idx="2">
                  <c:v>460</c:v>
                </c:pt>
                <c:pt idx="3">
                  <c:v>309</c:v>
                </c:pt>
              </c:numCache>
            </c:numRef>
          </c:val>
        </c:ser>
        <c:ser>
          <c:idx val="5"/>
          <c:order val="5"/>
          <c:tx>
            <c:strRef>
              <c:f>'3.9'!$A$36</c:f>
              <c:strCache>
                <c:ptCount val="1"/>
                <c:pt idx="0">
                  <c:v>treinbestuurder</c:v>
                </c:pt>
              </c:strCache>
            </c:strRef>
          </c:tx>
          <c:spPr>
            <a:solidFill>
              <a:srgbClr val="FF0066"/>
            </a:solidFill>
            <a:ln w="25400">
              <a:noFill/>
            </a:ln>
          </c:spPr>
          <c:invertIfNegative val="0"/>
          <c:cat>
            <c:numRef>
              <c:f>'3.9'!$L$4:$O$4</c:f>
              <c:numCache>
                <c:formatCode>General</c:formatCode>
                <c:ptCount val="4"/>
                <c:pt idx="0">
                  <c:v>2009</c:v>
                </c:pt>
                <c:pt idx="1">
                  <c:v>2010</c:v>
                </c:pt>
                <c:pt idx="2">
                  <c:v>2011</c:v>
                </c:pt>
                <c:pt idx="3">
                  <c:v>2012</c:v>
                </c:pt>
              </c:numCache>
            </c:numRef>
          </c:cat>
          <c:val>
            <c:numRef>
              <c:f>'3.9'!$L$36:$O$36</c:f>
              <c:numCache>
                <c:formatCode>General</c:formatCode>
                <c:ptCount val="4"/>
                <c:pt idx="0">
                  <c:v>11</c:v>
                </c:pt>
                <c:pt idx="1">
                  <c:v>0</c:v>
                </c:pt>
                <c:pt idx="2">
                  <c:v>66</c:v>
                </c:pt>
                <c:pt idx="3">
                  <c:v>213</c:v>
                </c:pt>
              </c:numCache>
            </c:numRef>
          </c:val>
        </c:ser>
        <c:dLbls>
          <c:showLegendKey val="0"/>
          <c:showVal val="0"/>
          <c:showCatName val="0"/>
          <c:showSerName val="0"/>
          <c:showPercent val="0"/>
          <c:showBubbleSize val="0"/>
        </c:dLbls>
        <c:gapWidth val="50"/>
        <c:axId val="154671360"/>
        <c:axId val="155054464"/>
      </c:barChart>
      <c:lineChart>
        <c:grouping val="standard"/>
        <c:varyColors val="0"/>
        <c:ser>
          <c:idx val="6"/>
          <c:order val="6"/>
          <c:tx>
            <c:strRef>
              <c:f>'3.9'!$A$5</c:f>
              <c:strCache>
                <c:ptCount val="1"/>
                <c:pt idx="0">
                  <c:v>bediende </c:v>
                </c:pt>
              </c:strCache>
            </c:strRef>
          </c:tx>
          <c:spPr>
            <a:ln w="22225">
              <a:solidFill>
                <a:srgbClr val="FF0000"/>
              </a:solidFill>
            </a:ln>
          </c:spPr>
          <c:marker>
            <c:symbol val="triangle"/>
            <c:size val="7"/>
            <c:spPr>
              <a:solidFill>
                <a:srgbClr val="FF0000"/>
              </a:solidFill>
              <a:ln>
                <a:noFill/>
              </a:ln>
            </c:spPr>
          </c:marker>
          <c:cat>
            <c:numRef>
              <c:f>'3.9'!$C$4:$M$4</c:f>
              <c:numCache>
                <c:formatCode>General</c:formatCode>
                <c:ptCount val="2"/>
                <c:pt idx="0">
                  <c:v>2009</c:v>
                </c:pt>
                <c:pt idx="1">
                  <c:v>2010</c:v>
                </c:pt>
              </c:numCache>
            </c:numRef>
          </c:cat>
          <c:val>
            <c:numRef>
              <c:f>'3.9'!$L$5:$O$5</c:f>
              <c:numCache>
                <c:formatCode>General</c:formatCode>
                <c:ptCount val="4"/>
                <c:pt idx="0">
                  <c:v>1120</c:v>
                </c:pt>
                <c:pt idx="1">
                  <c:v>2010</c:v>
                </c:pt>
                <c:pt idx="2">
                  <c:v>2755</c:v>
                </c:pt>
                <c:pt idx="3">
                  <c:v>2153</c:v>
                </c:pt>
              </c:numCache>
            </c:numRef>
          </c:val>
          <c:smooth val="1"/>
        </c:ser>
        <c:ser>
          <c:idx val="7"/>
          <c:order val="7"/>
          <c:tx>
            <c:strRef>
              <c:f>'3.9'!$A$23</c:f>
              <c:strCache>
                <c:ptCount val="1"/>
                <c:pt idx="0">
                  <c:v>trucker  </c:v>
                </c:pt>
              </c:strCache>
            </c:strRef>
          </c:tx>
          <c:spPr>
            <a:ln w="22225">
              <a:solidFill>
                <a:srgbClr val="F79646"/>
              </a:solidFill>
            </a:ln>
          </c:spPr>
          <c:marker>
            <c:symbol val="square"/>
            <c:size val="7"/>
            <c:spPr>
              <a:solidFill>
                <a:srgbClr val="F79646"/>
              </a:solidFill>
              <a:ln>
                <a:noFill/>
              </a:ln>
            </c:spPr>
          </c:marker>
          <c:cat>
            <c:numRef>
              <c:f>'3.9'!$C$4:$M$4</c:f>
              <c:numCache>
                <c:formatCode>General</c:formatCode>
                <c:ptCount val="2"/>
                <c:pt idx="0">
                  <c:v>2009</c:v>
                </c:pt>
                <c:pt idx="1">
                  <c:v>2010</c:v>
                </c:pt>
              </c:numCache>
            </c:numRef>
          </c:cat>
          <c:val>
            <c:numRef>
              <c:f>'3.9'!$L$23:$O$23</c:f>
              <c:numCache>
                <c:formatCode>General</c:formatCode>
                <c:ptCount val="4"/>
                <c:pt idx="0">
                  <c:v>2786</c:v>
                </c:pt>
                <c:pt idx="1">
                  <c:v>3986</c:v>
                </c:pt>
                <c:pt idx="2">
                  <c:v>4481</c:v>
                </c:pt>
                <c:pt idx="3">
                  <c:v>3454</c:v>
                </c:pt>
              </c:numCache>
            </c:numRef>
          </c:val>
          <c:smooth val="1"/>
        </c:ser>
        <c:dLbls>
          <c:showLegendKey val="0"/>
          <c:showVal val="0"/>
          <c:showCatName val="0"/>
          <c:showSerName val="0"/>
          <c:showPercent val="0"/>
          <c:showBubbleSize val="0"/>
        </c:dLbls>
        <c:marker val="1"/>
        <c:smooth val="0"/>
        <c:axId val="155981312"/>
        <c:axId val="155085056"/>
      </c:lineChart>
      <c:dateAx>
        <c:axId val="154671360"/>
        <c:scaling>
          <c:orientation val="minMax"/>
        </c:scaling>
        <c:delete val="0"/>
        <c:axPos val="b"/>
        <c:numFmt formatCode="General" sourceLinked="1"/>
        <c:majorTickMark val="out"/>
        <c:minorTickMark val="none"/>
        <c:tickLblPos val="low"/>
        <c:txPr>
          <a:bodyPr rot="-2700000" vert="horz"/>
          <a:lstStyle/>
          <a:p>
            <a:pPr>
              <a:defRPr/>
            </a:pPr>
            <a:endParaRPr lang="en-US"/>
          </a:p>
        </c:txPr>
        <c:crossAx val="155054464"/>
        <c:crosses val="autoZero"/>
        <c:auto val="0"/>
        <c:lblOffset val="100"/>
        <c:baseTimeUnit val="days"/>
        <c:majorUnit val="1"/>
        <c:minorUnit val="1"/>
      </c:dateAx>
      <c:valAx>
        <c:axId val="155054464"/>
        <c:scaling>
          <c:orientation val="minMax"/>
        </c:scaling>
        <c:delete val="0"/>
        <c:axPos val="l"/>
        <c:majorGridlines>
          <c:spPr>
            <a:ln w="6350" cap="rnd">
              <a:solidFill>
                <a:sysClr val="window" lastClr="FFFFFF">
                  <a:lumMod val="75000"/>
                </a:sysClr>
              </a:solidFill>
            </a:ln>
            <a:effectLst/>
          </c:spPr>
        </c:majorGridlines>
        <c:title>
          <c:tx>
            <c:rich>
              <a:bodyPr/>
              <a:lstStyle/>
              <a:p>
                <a:pPr>
                  <a:defRPr/>
                </a:pPr>
                <a:r>
                  <a:rPr lang="nl-BE"/>
                  <a:t>Ontvangen vacatures</a:t>
                </a:r>
              </a:p>
            </c:rich>
          </c:tx>
          <c:layout>
            <c:manualLayout>
              <c:xMode val="edge"/>
              <c:yMode val="edge"/>
              <c:x val="2.8009259259259272E-3"/>
              <c:y val="0.191740873015873"/>
            </c:manualLayout>
          </c:layout>
          <c:overlay val="0"/>
        </c:title>
        <c:numFmt formatCode="General" sourceLinked="1"/>
        <c:majorTickMark val="none"/>
        <c:minorTickMark val="none"/>
        <c:tickLblPos val="nextTo"/>
        <c:txPr>
          <a:bodyPr rot="0" vert="horz"/>
          <a:lstStyle/>
          <a:p>
            <a:pPr>
              <a:defRPr/>
            </a:pPr>
            <a:endParaRPr lang="en-US"/>
          </a:p>
        </c:txPr>
        <c:crossAx val="154671360"/>
        <c:crosses val="autoZero"/>
        <c:crossBetween val="between"/>
      </c:valAx>
      <c:valAx>
        <c:axId val="155085056"/>
        <c:scaling>
          <c:orientation val="minMax"/>
        </c:scaling>
        <c:delete val="0"/>
        <c:axPos val="r"/>
        <c:title>
          <c:tx>
            <c:rich>
              <a:bodyPr rot="5400000" vert="horz"/>
              <a:lstStyle/>
              <a:p>
                <a:pPr>
                  <a:defRPr/>
                </a:pPr>
                <a:r>
                  <a:rPr lang="nl-BE"/>
                  <a:t>Ontvangen vacatures (bedienden en truckers)</a:t>
                </a:r>
              </a:p>
            </c:rich>
          </c:tx>
          <c:layout>
            <c:manualLayout>
              <c:xMode val="edge"/>
              <c:yMode val="edge"/>
              <c:x val="0.9587796239126497"/>
              <c:y val="0.1313449843159849"/>
            </c:manualLayout>
          </c:layout>
          <c:overlay val="0"/>
        </c:title>
        <c:numFmt formatCode="General" sourceLinked="1"/>
        <c:majorTickMark val="out"/>
        <c:minorTickMark val="none"/>
        <c:tickLblPos val="nextTo"/>
        <c:crossAx val="155981312"/>
        <c:crosses val="max"/>
        <c:crossBetween val="between"/>
      </c:valAx>
      <c:catAx>
        <c:axId val="155981312"/>
        <c:scaling>
          <c:orientation val="minMax"/>
        </c:scaling>
        <c:delete val="1"/>
        <c:axPos val="b"/>
        <c:numFmt formatCode="General" sourceLinked="1"/>
        <c:majorTickMark val="out"/>
        <c:minorTickMark val="none"/>
        <c:tickLblPos val="none"/>
        <c:crossAx val="155085056"/>
        <c:crosses val="autoZero"/>
        <c:auto val="1"/>
        <c:lblAlgn val="ctr"/>
        <c:lblOffset val="100"/>
        <c:noMultiLvlLbl val="0"/>
      </c:cat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3.7929166666666694E-2"/>
          <c:y val="8.349206349206362E-4"/>
          <c:w val="0.95755338952674895"/>
          <c:h val="0.14358184495230791"/>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079282407407413"/>
          <c:y val="0.19736150793650784"/>
          <c:w val="0.75262291666666714"/>
          <c:h val="0.63250714285714249"/>
        </c:manualLayout>
      </c:layout>
      <c:barChart>
        <c:barDir val="col"/>
        <c:grouping val="clustered"/>
        <c:varyColors val="0"/>
        <c:ser>
          <c:idx val="1"/>
          <c:order val="0"/>
          <c:tx>
            <c:strRef>
              <c:f>'[4]3.9'!$A$16</c:f>
              <c:strCache>
                <c:ptCount val="1"/>
                <c:pt idx="0">
                  <c:v>zeevaart-onderhoud</c:v>
                </c:pt>
              </c:strCache>
            </c:strRef>
          </c:tx>
          <c:spPr>
            <a:solidFill>
              <a:srgbClr val="92D050"/>
            </a:solidFill>
            <a:ln>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'[4]3.9'!$C$16:$M$16</c:f>
              <c:numCache>
                <c:formatCode>General</c:formatCode>
                <c:ptCount val="11"/>
                <c:pt idx="0">
                  <c:v>61</c:v>
                </c:pt>
                <c:pt idx="1">
                  <c:v>78</c:v>
                </c:pt>
                <c:pt idx="2">
                  <c:v>367</c:v>
                </c:pt>
                <c:pt idx="3">
                  <c:v>101</c:v>
                </c:pt>
                <c:pt idx="4">
                  <c:v>104</c:v>
                </c:pt>
                <c:pt idx="5">
                  <c:v>145</c:v>
                </c:pt>
                <c:pt idx="6">
                  <c:v>123</c:v>
                </c:pt>
                <c:pt idx="7">
                  <c:v>192</c:v>
                </c:pt>
                <c:pt idx="8">
                  <c:v>169</c:v>
                </c:pt>
                <c:pt idx="9">
                  <c:v>101</c:v>
                </c:pt>
                <c:pt idx="10">
                  <c:v>114</c:v>
                </c:pt>
              </c:numCache>
            </c:numRef>
          </c:val>
        </c:ser>
        <c:ser>
          <c:idx val="0"/>
          <c:order val="1"/>
          <c:tx>
            <c:strRef>
              <c:f>'[4]3.9'!$A$19</c:f>
              <c:strCache>
                <c:ptCount val="1"/>
                <c:pt idx="0">
                  <c:v>scheepvaart</c:v>
                </c:pt>
              </c:strCache>
            </c:strRef>
          </c:tx>
          <c:spPr>
            <a:solidFill>
              <a:srgbClr val="7030A0"/>
            </a:solidFill>
            <a:ln>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'[4]3.9'!$C$19:$M$19</c:f>
              <c:numCache>
                <c:formatCode>General</c:formatCode>
                <c:ptCount val="11"/>
                <c:pt idx="0">
                  <c:v>25</c:v>
                </c:pt>
                <c:pt idx="1">
                  <c:v>35</c:v>
                </c:pt>
                <c:pt idx="2">
                  <c:v>175</c:v>
                </c:pt>
                <c:pt idx="3">
                  <c:v>43</c:v>
                </c:pt>
                <c:pt idx="4">
                  <c:v>36</c:v>
                </c:pt>
                <c:pt idx="5">
                  <c:v>64</c:v>
                </c:pt>
                <c:pt idx="6">
                  <c:v>51</c:v>
                </c:pt>
                <c:pt idx="7">
                  <c:v>80</c:v>
                </c:pt>
                <c:pt idx="8">
                  <c:v>73</c:v>
                </c:pt>
                <c:pt idx="9">
                  <c:v>45</c:v>
                </c:pt>
                <c:pt idx="10">
                  <c:v>46</c:v>
                </c:pt>
              </c:numCache>
            </c:numRef>
          </c:val>
        </c:ser>
        <c:ser>
          <c:idx val="2"/>
          <c:order val="2"/>
          <c:tx>
            <c:strRef>
              <c:f>'[4]3.9'!$A$31</c:f>
              <c:strCache>
                <c:ptCount val="1"/>
                <c:pt idx="0">
                  <c:v>wegenwerker  </c:v>
                </c:pt>
              </c:strCache>
            </c:strRef>
          </c:tx>
          <c:spPr>
            <a:solidFill>
              <a:srgbClr val="1F497D">
                <a:lumMod val="60000"/>
                <a:lumOff val="40000"/>
              </a:srgbClr>
            </a:solidFill>
            <a:ln>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'[4]3.9'!$C$31:$M$31</c:f>
              <c:numCache>
                <c:formatCode>General</c:formatCode>
                <c:ptCount val="11"/>
                <c:pt idx="0">
                  <c:v>347</c:v>
                </c:pt>
                <c:pt idx="1">
                  <c:v>296</c:v>
                </c:pt>
                <c:pt idx="2">
                  <c:v>257</c:v>
                </c:pt>
                <c:pt idx="3">
                  <c:v>324</c:v>
                </c:pt>
                <c:pt idx="4">
                  <c:v>290</c:v>
                </c:pt>
                <c:pt idx="5">
                  <c:v>477</c:v>
                </c:pt>
                <c:pt idx="6">
                  <c:v>585</c:v>
                </c:pt>
                <c:pt idx="7">
                  <c:v>485</c:v>
                </c:pt>
                <c:pt idx="8">
                  <c:v>509</c:v>
                </c:pt>
                <c:pt idx="9">
                  <c:v>406</c:v>
                </c:pt>
                <c:pt idx="10">
                  <c:v>550</c:v>
                </c:pt>
              </c:numCache>
            </c:numRef>
          </c:val>
        </c:ser>
        <c:ser>
          <c:idx val="3"/>
          <c:order val="3"/>
          <c:tx>
            <c:strRef>
              <c:f>'[4]3.9'!$A$35</c:f>
              <c:strCache>
                <c:ptCount val="1"/>
                <c:pt idx="0">
                  <c:v>heftruckbestuurder  </c:v>
                </c:pt>
              </c:strCache>
            </c:strRef>
          </c:tx>
          <c:spPr>
            <a:solidFill>
              <a:srgbClr val="8064A2">
                <a:lumMod val="60000"/>
                <a:lumOff val="40000"/>
              </a:srgbClr>
            </a:solidFill>
            <a:ln>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'[4]3.9'!$C$35:$M$35</c:f>
              <c:numCache>
                <c:formatCode>General</c:formatCode>
                <c:ptCount val="11"/>
                <c:pt idx="0">
                  <c:v>397</c:v>
                </c:pt>
                <c:pt idx="1">
                  <c:v>312</c:v>
                </c:pt>
                <c:pt idx="2">
                  <c:v>320</c:v>
                </c:pt>
                <c:pt idx="3">
                  <c:v>314</c:v>
                </c:pt>
                <c:pt idx="4">
                  <c:v>420</c:v>
                </c:pt>
                <c:pt idx="5">
                  <c:v>427</c:v>
                </c:pt>
                <c:pt idx="6">
                  <c:v>522</c:v>
                </c:pt>
                <c:pt idx="7">
                  <c:v>1112</c:v>
                </c:pt>
                <c:pt idx="8">
                  <c:v>782</c:v>
                </c:pt>
                <c:pt idx="9">
                  <c:v>488</c:v>
                </c:pt>
                <c:pt idx="10">
                  <c:v>610</c:v>
                </c:pt>
              </c:numCache>
            </c:numRef>
          </c:val>
        </c:ser>
        <c:ser>
          <c:idx val="4"/>
          <c:order val="4"/>
          <c:tx>
            <c:strRef>
              <c:f>'[4]3.9'!$A$30</c:f>
              <c:strCache>
                <c:ptCount val="1"/>
                <c:pt idx="0">
                  <c:v>wegvervoer - onderhoud</c:v>
                </c:pt>
              </c:strCache>
            </c:strRef>
          </c:tx>
          <c:spPr>
            <a:solidFill>
              <a:srgbClr val="002060"/>
            </a:solidFill>
            <a:ln>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'[4]3.9'!$C$30:$M$30</c:f>
              <c:numCache>
                <c:formatCode>General</c:formatCode>
                <c:ptCount val="11"/>
                <c:pt idx="0">
                  <c:v>126</c:v>
                </c:pt>
                <c:pt idx="1">
                  <c:v>135</c:v>
                </c:pt>
                <c:pt idx="2">
                  <c:v>139</c:v>
                </c:pt>
                <c:pt idx="3">
                  <c:v>119</c:v>
                </c:pt>
                <c:pt idx="4">
                  <c:v>152</c:v>
                </c:pt>
                <c:pt idx="5">
                  <c:v>157</c:v>
                </c:pt>
                <c:pt idx="6">
                  <c:v>251</c:v>
                </c:pt>
                <c:pt idx="7">
                  <c:v>207</c:v>
                </c:pt>
                <c:pt idx="8">
                  <c:v>281</c:v>
                </c:pt>
                <c:pt idx="9">
                  <c:v>241</c:v>
                </c:pt>
                <c:pt idx="10">
                  <c:v>339</c:v>
                </c:pt>
              </c:numCache>
            </c:numRef>
          </c:val>
        </c:ser>
        <c:ser>
          <c:idx val="5"/>
          <c:order val="5"/>
          <c:tx>
            <c:strRef>
              <c:f>'[4]3.9'!$A$36</c:f>
              <c:strCache>
                <c:ptCount val="1"/>
                <c:pt idx="0">
                  <c:v>Treinbestuurder</c:v>
                </c:pt>
              </c:strCache>
            </c:strRef>
          </c:tx>
          <c:spPr>
            <a:solidFill>
              <a:srgbClr val="FF0066"/>
            </a:solidFill>
            <a:ln w="25400">
              <a:noFill/>
            </a:ln>
          </c:spPr>
          <c:invertIfNegative val="0"/>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'[4]3.9'!$C$36:$M$36</c:f>
              <c:numCache>
                <c:formatCode>General</c:formatCode>
                <c:ptCount val="11"/>
                <c:pt idx="1">
                  <c:v>20</c:v>
                </c:pt>
                <c:pt idx="2">
                  <c:v>4</c:v>
                </c:pt>
                <c:pt idx="3">
                  <c:v>12</c:v>
                </c:pt>
                <c:pt idx="4">
                  <c:v>11</c:v>
                </c:pt>
                <c:pt idx="5">
                  <c:v>13</c:v>
                </c:pt>
                <c:pt idx="6">
                  <c:v>27</c:v>
                </c:pt>
                <c:pt idx="7">
                  <c:v>11</c:v>
                </c:pt>
                <c:pt idx="8">
                  <c:v>10</c:v>
                </c:pt>
                <c:pt idx="9">
                  <c:v>11</c:v>
                </c:pt>
                <c:pt idx="10">
                  <c:v>129</c:v>
                </c:pt>
              </c:numCache>
            </c:numRef>
          </c:val>
        </c:ser>
        <c:dLbls>
          <c:showLegendKey val="0"/>
          <c:showVal val="0"/>
          <c:showCatName val="0"/>
          <c:showSerName val="0"/>
          <c:showPercent val="0"/>
          <c:showBubbleSize val="0"/>
        </c:dLbls>
        <c:gapWidth val="50"/>
        <c:axId val="187112448"/>
        <c:axId val="187123968"/>
      </c:barChart>
      <c:lineChart>
        <c:grouping val="standard"/>
        <c:varyColors val="0"/>
        <c:ser>
          <c:idx val="6"/>
          <c:order val="6"/>
          <c:tx>
            <c:strRef>
              <c:f>'[4]3.9'!$A$5</c:f>
              <c:strCache>
                <c:ptCount val="1"/>
                <c:pt idx="0">
                  <c:v>bediende </c:v>
                </c:pt>
              </c:strCache>
            </c:strRef>
          </c:tx>
          <c:spPr>
            <a:ln w="22225">
              <a:solidFill>
                <a:srgbClr val="FF0000"/>
              </a:solidFill>
            </a:ln>
          </c:spPr>
          <c:marker>
            <c:symbol val="triangle"/>
            <c:size val="7"/>
            <c:spPr>
              <a:solidFill>
                <a:srgbClr val="FF0000"/>
              </a:solidFill>
              <a:ln>
                <a:noFill/>
              </a:ln>
            </c:spPr>
          </c:marker>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'[4]3.9'!$C$5:$M$5</c:f>
              <c:numCache>
                <c:formatCode>General</c:formatCode>
                <c:ptCount val="11"/>
                <c:pt idx="0">
                  <c:v>1043</c:v>
                </c:pt>
                <c:pt idx="1">
                  <c:v>666</c:v>
                </c:pt>
                <c:pt idx="2">
                  <c:v>642</c:v>
                </c:pt>
                <c:pt idx="3">
                  <c:v>636</c:v>
                </c:pt>
                <c:pt idx="4">
                  <c:v>885</c:v>
                </c:pt>
                <c:pt idx="5">
                  <c:v>1070</c:v>
                </c:pt>
                <c:pt idx="6">
                  <c:v>1677</c:v>
                </c:pt>
                <c:pt idx="7">
                  <c:v>2072</c:v>
                </c:pt>
                <c:pt idx="8">
                  <c:v>1729</c:v>
                </c:pt>
                <c:pt idx="9">
                  <c:v>1120</c:v>
                </c:pt>
                <c:pt idx="10">
                  <c:v>2010</c:v>
                </c:pt>
              </c:numCache>
            </c:numRef>
          </c:val>
          <c:smooth val="1"/>
        </c:ser>
        <c:ser>
          <c:idx val="7"/>
          <c:order val="7"/>
          <c:tx>
            <c:strRef>
              <c:f>'[4]3.9'!$A$23</c:f>
              <c:strCache>
                <c:ptCount val="1"/>
                <c:pt idx="0">
                  <c:v>trucker  </c:v>
                </c:pt>
              </c:strCache>
            </c:strRef>
          </c:tx>
          <c:spPr>
            <a:ln w="22225">
              <a:solidFill>
                <a:srgbClr val="F79646"/>
              </a:solidFill>
            </a:ln>
          </c:spPr>
          <c:marker>
            <c:symbol val="square"/>
            <c:size val="7"/>
            <c:spPr>
              <a:solidFill>
                <a:srgbClr val="F79646"/>
              </a:solidFill>
              <a:ln>
                <a:noFill/>
              </a:ln>
            </c:spPr>
          </c:marker>
          <c:cat>
            <c:strRef>
              <c:f>'[4]3.9'!$C$4:$M$4</c:f>
              <c:strCache>
                <c:ptCount val="11"/>
                <c:pt idx="0">
                  <c:v> 2000  </c:v>
                </c:pt>
                <c:pt idx="1">
                  <c:v> 2001  </c:v>
                </c:pt>
                <c:pt idx="2">
                  <c:v> 2002  </c:v>
                </c:pt>
                <c:pt idx="3">
                  <c:v> 2003  </c:v>
                </c:pt>
                <c:pt idx="4">
                  <c:v> 2004  </c:v>
                </c:pt>
                <c:pt idx="5">
                  <c:v> 2005  </c:v>
                </c:pt>
                <c:pt idx="6">
                  <c:v> 2006  </c:v>
                </c:pt>
                <c:pt idx="7">
                  <c:v> 2007  </c:v>
                </c:pt>
                <c:pt idx="8">
                  <c:v>2008</c:v>
                </c:pt>
                <c:pt idx="9">
                  <c:v>2009</c:v>
                </c:pt>
                <c:pt idx="10">
                  <c:v>2010</c:v>
                </c:pt>
              </c:strCache>
            </c:strRef>
          </c:cat>
          <c:val>
            <c:numRef>
              <c:f>'[4]3.9'!$C$23:$M$23</c:f>
              <c:numCache>
                <c:formatCode>General</c:formatCode>
                <c:ptCount val="11"/>
                <c:pt idx="0">
                  <c:v>2982</c:v>
                </c:pt>
                <c:pt idx="1">
                  <c:v>2402</c:v>
                </c:pt>
                <c:pt idx="2">
                  <c:v>2604</c:v>
                </c:pt>
                <c:pt idx="3">
                  <c:v>2791</c:v>
                </c:pt>
                <c:pt idx="4">
                  <c:v>2959</c:v>
                </c:pt>
                <c:pt idx="5">
                  <c:v>2969</c:v>
                </c:pt>
                <c:pt idx="6">
                  <c:v>3761</c:v>
                </c:pt>
                <c:pt idx="7">
                  <c:v>4389</c:v>
                </c:pt>
                <c:pt idx="8">
                  <c:v>3983</c:v>
                </c:pt>
                <c:pt idx="9">
                  <c:v>2786</c:v>
                </c:pt>
                <c:pt idx="10">
                  <c:v>3986</c:v>
                </c:pt>
              </c:numCache>
            </c:numRef>
          </c:val>
          <c:smooth val="1"/>
        </c:ser>
        <c:dLbls>
          <c:showLegendKey val="0"/>
          <c:showVal val="0"/>
          <c:showCatName val="0"/>
          <c:showSerName val="0"/>
          <c:showPercent val="0"/>
          <c:showBubbleSize val="0"/>
        </c:dLbls>
        <c:marker val="1"/>
        <c:smooth val="0"/>
        <c:axId val="43608704"/>
        <c:axId val="43606784"/>
      </c:lineChart>
      <c:dateAx>
        <c:axId val="187112448"/>
        <c:scaling>
          <c:orientation val="minMax"/>
        </c:scaling>
        <c:delete val="0"/>
        <c:axPos val="b"/>
        <c:numFmt formatCode="General" sourceLinked="1"/>
        <c:majorTickMark val="out"/>
        <c:minorTickMark val="none"/>
        <c:tickLblPos val="low"/>
        <c:txPr>
          <a:bodyPr rot="-2700000" vert="horz"/>
          <a:lstStyle/>
          <a:p>
            <a:pPr>
              <a:defRPr/>
            </a:pPr>
            <a:endParaRPr lang="en-US"/>
          </a:p>
        </c:txPr>
        <c:crossAx val="187123968"/>
        <c:crosses val="autoZero"/>
        <c:auto val="0"/>
        <c:lblOffset val="100"/>
        <c:baseTimeUnit val="days"/>
        <c:majorUnit val="1"/>
        <c:minorUnit val="1"/>
      </c:dateAx>
      <c:valAx>
        <c:axId val="187123968"/>
        <c:scaling>
          <c:orientation val="minMax"/>
        </c:scaling>
        <c:delete val="0"/>
        <c:axPos val="l"/>
        <c:majorGridlines>
          <c:spPr>
            <a:ln w="6350" cap="rnd">
              <a:solidFill>
                <a:sysClr val="window" lastClr="FFFFFF">
                  <a:lumMod val="75000"/>
                </a:sysClr>
              </a:solidFill>
            </a:ln>
            <a:effectLst/>
          </c:spPr>
        </c:majorGridlines>
        <c:title>
          <c:tx>
            <c:rich>
              <a:bodyPr/>
              <a:lstStyle/>
              <a:p>
                <a:pPr>
                  <a:defRPr/>
                </a:pPr>
                <a:r>
                  <a:rPr lang="nl-BE"/>
                  <a:t>Ontvangen vacatures</a:t>
                </a:r>
              </a:p>
            </c:rich>
          </c:tx>
          <c:layout>
            <c:manualLayout>
              <c:xMode val="edge"/>
              <c:yMode val="edge"/>
              <c:x val="2.8009259259259272E-3"/>
              <c:y val="0.191740873015873"/>
            </c:manualLayout>
          </c:layout>
          <c:overlay val="0"/>
        </c:title>
        <c:numFmt formatCode="General" sourceLinked="1"/>
        <c:majorTickMark val="none"/>
        <c:minorTickMark val="none"/>
        <c:tickLblPos val="nextTo"/>
        <c:txPr>
          <a:bodyPr rot="0" vert="horz"/>
          <a:lstStyle/>
          <a:p>
            <a:pPr>
              <a:defRPr/>
            </a:pPr>
            <a:endParaRPr lang="en-US"/>
          </a:p>
        </c:txPr>
        <c:crossAx val="187112448"/>
        <c:crosses val="autoZero"/>
        <c:crossBetween val="between"/>
      </c:valAx>
      <c:valAx>
        <c:axId val="43606784"/>
        <c:scaling>
          <c:orientation val="minMax"/>
        </c:scaling>
        <c:delete val="0"/>
        <c:axPos val="r"/>
        <c:title>
          <c:tx>
            <c:rich>
              <a:bodyPr rot="5400000" vert="horz"/>
              <a:lstStyle/>
              <a:p>
                <a:pPr>
                  <a:defRPr/>
                </a:pPr>
                <a:r>
                  <a:rPr lang="nl-BE"/>
                  <a:t>Ontvangen vacatures (bedienden en truckers)</a:t>
                </a:r>
              </a:p>
            </c:rich>
          </c:tx>
          <c:layout>
            <c:manualLayout>
              <c:xMode val="edge"/>
              <c:yMode val="edge"/>
              <c:x val="0.9587796239126497"/>
              <c:y val="0.1313449843159849"/>
            </c:manualLayout>
          </c:layout>
          <c:overlay val="0"/>
        </c:title>
        <c:numFmt formatCode="General" sourceLinked="1"/>
        <c:majorTickMark val="out"/>
        <c:minorTickMark val="none"/>
        <c:tickLblPos val="nextTo"/>
        <c:crossAx val="43608704"/>
        <c:crosses val="max"/>
        <c:crossBetween val="between"/>
      </c:valAx>
      <c:catAx>
        <c:axId val="43608704"/>
        <c:scaling>
          <c:orientation val="minMax"/>
        </c:scaling>
        <c:delete val="1"/>
        <c:axPos val="b"/>
        <c:numFmt formatCode="General" sourceLinked="1"/>
        <c:majorTickMark val="out"/>
        <c:minorTickMark val="none"/>
        <c:tickLblPos val="none"/>
        <c:crossAx val="43606784"/>
        <c:crosses val="autoZero"/>
        <c:auto val="1"/>
        <c:lblAlgn val="ctr"/>
        <c:lblOffset val="100"/>
        <c:noMultiLvlLbl val="0"/>
      </c:cat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3.7929166666666694E-2"/>
          <c:y val="8.349206349206362E-4"/>
          <c:w val="0.95755338952674895"/>
          <c:h val="0.14358184495230791"/>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620416666666677"/>
          <c:y val="0.22458333333333341"/>
          <c:w val="0.83199189814814911"/>
          <c:h val="0.62447380952381004"/>
        </c:manualLayout>
      </c:layout>
      <c:barChart>
        <c:barDir val="col"/>
        <c:grouping val="clustered"/>
        <c:varyColors val="0"/>
        <c:ser>
          <c:idx val="1"/>
          <c:order val="0"/>
          <c:tx>
            <c:strRef>
              <c:f>'3.10'!$E$5</c:f>
              <c:strCache>
                <c:ptCount val="1"/>
                <c:pt idx="0">
                  <c:v>Vervoer te land en vervoer via pijpleidingen (49)</c:v>
                </c:pt>
              </c:strCache>
            </c:strRef>
          </c:tx>
          <c:spPr>
            <a:solidFill>
              <a:srgbClr val="002060"/>
            </a:solidFill>
            <a:ln>
              <a:noFill/>
            </a:ln>
          </c:spPr>
          <c:invertIfNegative val="0"/>
          <c:cat>
            <c:numRef>
              <c:f>'3.10'!$A$31:$A$35</c:f>
              <c:numCache>
                <c:formatCode>General</c:formatCode>
                <c:ptCount val="5"/>
                <c:pt idx="0">
                  <c:v>2007</c:v>
                </c:pt>
                <c:pt idx="1">
                  <c:v>2008</c:v>
                </c:pt>
                <c:pt idx="2">
                  <c:v>2009</c:v>
                </c:pt>
                <c:pt idx="3">
                  <c:v>2010</c:v>
                </c:pt>
                <c:pt idx="4">
                  <c:v>2011</c:v>
                </c:pt>
              </c:numCache>
            </c:numRef>
          </c:cat>
          <c:val>
            <c:numRef>
              <c:f>'3.10'!$E$31:$E$35</c:f>
              <c:numCache>
                <c:formatCode>0.00</c:formatCode>
                <c:ptCount val="5"/>
                <c:pt idx="0">
                  <c:v>43583.002426576029</c:v>
                </c:pt>
                <c:pt idx="1">
                  <c:v>45688.671521169199</c:v>
                </c:pt>
                <c:pt idx="2">
                  <c:v>46689.08296367836</c:v>
                </c:pt>
                <c:pt idx="3">
                  <c:v>46057.917868922836</c:v>
                </c:pt>
                <c:pt idx="4">
                  <c:v>47587.752053771474</c:v>
                </c:pt>
              </c:numCache>
            </c:numRef>
          </c:val>
        </c:ser>
        <c:ser>
          <c:idx val="0"/>
          <c:order val="1"/>
          <c:tx>
            <c:strRef>
              <c:f>'3.10'!$F$5</c:f>
              <c:strCache>
                <c:ptCount val="1"/>
                <c:pt idx="0">
                  <c:v>Zee-, kust- en luchtvaart (50+51)</c:v>
                </c:pt>
              </c:strCache>
            </c:strRef>
          </c:tx>
          <c:spPr>
            <a:solidFill>
              <a:srgbClr val="00CC66"/>
            </a:solidFill>
            <a:ln>
              <a:noFill/>
            </a:ln>
          </c:spPr>
          <c:invertIfNegative val="0"/>
          <c:cat>
            <c:numRef>
              <c:f>'3.10'!$A$31:$A$35</c:f>
              <c:numCache>
                <c:formatCode>General</c:formatCode>
                <c:ptCount val="5"/>
                <c:pt idx="0">
                  <c:v>2007</c:v>
                </c:pt>
                <c:pt idx="1">
                  <c:v>2008</c:v>
                </c:pt>
                <c:pt idx="2">
                  <c:v>2009</c:v>
                </c:pt>
                <c:pt idx="3">
                  <c:v>2010</c:v>
                </c:pt>
                <c:pt idx="4">
                  <c:v>2011</c:v>
                </c:pt>
              </c:numCache>
            </c:numRef>
          </c:cat>
          <c:val>
            <c:numRef>
              <c:f>'3.10'!$F$31:$F$35</c:f>
              <c:numCache>
                <c:formatCode>0.00</c:formatCode>
                <c:ptCount val="5"/>
                <c:pt idx="0">
                  <c:v>95452.206054367678</c:v>
                </c:pt>
                <c:pt idx="1">
                  <c:v>104197.92682210192</c:v>
                </c:pt>
                <c:pt idx="2">
                  <c:v>77600.492582417399</c:v>
                </c:pt>
                <c:pt idx="3">
                  <c:v>85756.458264460933</c:v>
                </c:pt>
                <c:pt idx="4">
                  <c:v>77052.469135802472</c:v>
                </c:pt>
              </c:numCache>
            </c:numRef>
          </c:val>
        </c:ser>
        <c:ser>
          <c:idx val="2"/>
          <c:order val="2"/>
          <c:tx>
            <c:strRef>
              <c:f>'3.10'!$G$5</c:f>
              <c:strCache>
                <c:ptCount val="1"/>
                <c:pt idx="0">
                  <c:v>Opslag en vervoerondersteunende activiteiten (52)</c:v>
                </c:pt>
              </c:strCache>
            </c:strRef>
          </c:tx>
          <c:spPr>
            <a:solidFill>
              <a:srgbClr val="8064A2">
                <a:lumMod val="75000"/>
              </a:srgbClr>
            </a:solidFill>
            <a:ln>
              <a:noFill/>
            </a:ln>
          </c:spPr>
          <c:invertIfNegative val="0"/>
          <c:cat>
            <c:numRef>
              <c:f>'3.10'!$A$31:$A$35</c:f>
              <c:numCache>
                <c:formatCode>General</c:formatCode>
                <c:ptCount val="5"/>
                <c:pt idx="0">
                  <c:v>2007</c:v>
                </c:pt>
                <c:pt idx="1">
                  <c:v>2008</c:v>
                </c:pt>
                <c:pt idx="2">
                  <c:v>2009</c:v>
                </c:pt>
                <c:pt idx="3">
                  <c:v>2010</c:v>
                </c:pt>
                <c:pt idx="4">
                  <c:v>2011</c:v>
                </c:pt>
              </c:numCache>
            </c:numRef>
          </c:cat>
          <c:val>
            <c:numRef>
              <c:f>'3.10'!$G$31:$G$35</c:f>
              <c:numCache>
                <c:formatCode>0.00</c:formatCode>
                <c:ptCount val="5"/>
                <c:pt idx="0">
                  <c:v>51934.180334953708</c:v>
                </c:pt>
                <c:pt idx="1">
                  <c:v>55179.013067896674</c:v>
                </c:pt>
                <c:pt idx="2">
                  <c:v>58210.535863266203</c:v>
                </c:pt>
                <c:pt idx="3">
                  <c:v>57869.654942271867</c:v>
                </c:pt>
                <c:pt idx="4">
                  <c:v>56944.104523975373</c:v>
                </c:pt>
              </c:numCache>
            </c:numRef>
          </c:val>
        </c:ser>
        <c:dLbls>
          <c:showLegendKey val="0"/>
          <c:showVal val="0"/>
          <c:showCatName val="0"/>
          <c:showSerName val="0"/>
          <c:showPercent val="0"/>
          <c:showBubbleSize val="0"/>
        </c:dLbls>
        <c:gapWidth val="50"/>
        <c:axId val="43630976"/>
        <c:axId val="43632512"/>
      </c:barChart>
      <c:dateAx>
        <c:axId val="43630976"/>
        <c:scaling>
          <c:orientation val="minMax"/>
        </c:scaling>
        <c:delete val="0"/>
        <c:axPos val="b"/>
        <c:numFmt formatCode="General" sourceLinked="1"/>
        <c:majorTickMark val="out"/>
        <c:minorTickMark val="none"/>
        <c:tickLblPos val="low"/>
        <c:txPr>
          <a:bodyPr rot="-2700000" vert="horz"/>
          <a:lstStyle/>
          <a:p>
            <a:pPr>
              <a:defRPr/>
            </a:pPr>
            <a:endParaRPr lang="en-US"/>
          </a:p>
        </c:txPr>
        <c:crossAx val="43632512"/>
        <c:crosses val="autoZero"/>
        <c:auto val="0"/>
        <c:lblOffset val="100"/>
        <c:baseTimeUnit val="days"/>
        <c:majorUnit val="1"/>
        <c:minorUnit val="1"/>
      </c:dateAx>
      <c:valAx>
        <c:axId val="43632512"/>
        <c:scaling>
          <c:orientation val="minMax"/>
        </c:scaling>
        <c:delete val="0"/>
        <c:axPos val="l"/>
        <c:majorGridlines>
          <c:spPr>
            <a:ln w="6350" cap="rnd">
              <a:solidFill>
                <a:sysClr val="window" lastClr="FFFFFF">
                  <a:lumMod val="75000"/>
                </a:sysClr>
              </a:solidFill>
            </a:ln>
            <a:effectLst/>
          </c:spPr>
        </c:majorGridlines>
        <c:title>
          <c:tx>
            <c:rich>
              <a:bodyPr/>
              <a:lstStyle/>
              <a:p>
                <a:pPr>
                  <a:defRPr/>
                </a:pPr>
                <a:r>
                  <a:rPr lang="nl-BE"/>
                  <a:t>Gemiddelde loonsom / werknemer (euro)</a:t>
                </a:r>
              </a:p>
            </c:rich>
          </c:tx>
          <c:layout>
            <c:manualLayout>
              <c:xMode val="edge"/>
              <c:yMode val="edge"/>
              <c:x val="2.8009259259259272E-3"/>
              <c:y val="0.18166150793650787"/>
            </c:manualLayout>
          </c:layout>
          <c:overlay val="0"/>
        </c:title>
        <c:numFmt formatCode="0" sourceLinked="0"/>
        <c:majorTickMark val="none"/>
        <c:minorTickMark val="none"/>
        <c:tickLblPos val="nextTo"/>
        <c:txPr>
          <a:bodyPr rot="0" vert="horz"/>
          <a:lstStyle/>
          <a:p>
            <a:pPr>
              <a:defRPr/>
            </a:pPr>
            <a:endParaRPr lang="en-US"/>
          </a:p>
        </c:txPr>
        <c:crossAx val="43630976"/>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1.0511954336441172E-2"/>
          <c:y val="2.3598888040675798E-2"/>
          <c:w val="0.98948796296296171"/>
          <c:h val="0.1740781746031746"/>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406958799595321"/>
          <c:y val="0.10029527417287268"/>
          <c:w val="0.58598872014295844"/>
          <c:h val="0.80459325396825399"/>
        </c:manualLayout>
      </c:layout>
      <c:barChart>
        <c:barDir val="bar"/>
        <c:grouping val="clustered"/>
        <c:varyColors val="0"/>
        <c:ser>
          <c:idx val="1"/>
          <c:order val="0"/>
          <c:tx>
            <c:strRef>
              <c:f>'3.11'!$J$2</c:f>
              <c:strCache>
                <c:ptCount val="1"/>
                <c:pt idx="0">
                  <c:v>Personeelskost/werknemer (€)</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'3.11'!$A$3:$A$20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 te land</c:v>
                </c:pt>
                <c:pt idx="16">
                  <c:v>vervoersector</c:v>
                </c:pt>
                <c:pt idx="17">
                  <c:v>Vlaamse economie</c:v>
                </c:pt>
              </c:strCache>
            </c:strRef>
          </c:cat>
          <c:val>
            <c:numRef>
              <c:f>'3.11'!$J$3:$J$20</c:f>
              <c:numCache>
                <c:formatCode>#,##0</c:formatCode>
                <c:ptCount val="18"/>
                <c:pt idx="0">
                  <c:v>65242.713580246913</c:v>
                </c:pt>
                <c:pt idx="1">
                  <c:v>54053.166343355966</c:v>
                </c:pt>
                <c:pt idx="2">
                  <c:v>54160.218253968254</c:v>
                </c:pt>
                <c:pt idx="3">
                  <c:v>46892.531207289285</c:v>
                </c:pt>
                <c:pt idx="4">
                  <c:v>66557.707086614173</c:v>
                </c:pt>
                <c:pt idx="5">
                  <c:v>54709.102409638544</c:v>
                </c:pt>
                <c:pt idx="6">
                  <c:v>46028.870186335407</c:v>
                </c:pt>
                <c:pt idx="7">
                  <c:v>51461.989887640455</c:v>
                </c:pt>
                <c:pt idx="8">
                  <c:v>43890.242528735638</c:v>
                </c:pt>
                <c:pt idx="9">
                  <c:v>51374.993055555562</c:v>
                </c:pt>
                <c:pt idx="10">
                  <c:v>48360.407843137255</c:v>
                </c:pt>
                <c:pt idx="11">
                  <c:v>45252.138947368425</c:v>
                </c:pt>
                <c:pt idx="12">
                  <c:v>52593.434453781512</c:v>
                </c:pt>
                <c:pt idx="13">
                  <c:v>40286.76342857143</c:v>
                </c:pt>
                <c:pt idx="14">
                  <c:v>48686.96</c:v>
                </c:pt>
                <c:pt idx="15">
                  <c:v>47587.752053771466</c:v>
                </c:pt>
                <c:pt idx="16">
                  <c:v>53211.314739772075</c:v>
                </c:pt>
                <c:pt idx="17">
                  <c:v>49255.647053411238</c:v>
                </c:pt>
              </c:numCache>
            </c:numRef>
          </c:val>
        </c:ser>
        <c:dLbls>
          <c:showLegendKey val="0"/>
          <c:showVal val="0"/>
          <c:showCatName val="0"/>
          <c:showSerName val="0"/>
          <c:showPercent val="0"/>
          <c:showBubbleSize val="0"/>
        </c:dLbls>
        <c:gapWidth val="50"/>
        <c:axId val="43728256"/>
        <c:axId val="43738240"/>
      </c:barChart>
      <c:catAx>
        <c:axId val="43728256"/>
        <c:scaling>
          <c:orientation val="minMax"/>
        </c:scaling>
        <c:delete val="0"/>
        <c:axPos val="l"/>
        <c:numFmt formatCode="0" sourceLinked="1"/>
        <c:majorTickMark val="none"/>
        <c:minorTickMark val="none"/>
        <c:tickLblPos val="low"/>
        <c:txPr>
          <a:bodyPr rot="0" vert="horz"/>
          <a:lstStyle/>
          <a:p>
            <a:pPr>
              <a:defRPr/>
            </a:pPr>
            <a:endParaRPr lang="en-US"/>
          </a:p>
        </c:txPr>
        <c:crossAx val="43738240"/>
        <c:crosses val="autoZero"/>
        <c:auto val="0"/>
        <c:lblAlgn val="ctr"/>
        <c:lblOffset val="100"/>
        <c:tickLblSkip val="1"/>
        <c:tickMarkSkip val="1"/>
        <c:noMultiLvlLbl val="1"/>
      </c:catAx>
      <c:valAx>
        <c:axId val="43738240"/>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Personeelskost/ werknemer</a:t>
                </a:r>
                <a:r>
                  <a:rPr lang="nl-BE" baseline="0"/>
                  <a:t> in euro</a:t>
                </a:r>
                <a:endParaRPr lang="nl-BE"/>
              </a:p>
            </c:rich>
          </c:tx>
          <c:layout>
            <c:manualLayout>
              <c:xMode val="edge"/>
              <c:yMode val="edge"/>
              <c:x val="0.19471037037037037"/>
              <c:y val="1.8446031746031745E-2"/>
            </c:manualLayout>
          </c:layout>
          <c:overlay val="0"/>
        </c:title>
        <c:numFmt formatCode="0" sourceLinked="0"/>
        <c:majorTickMark val="none"/>
        <c:minorTickMark val="none"/>
        <c:tickLblPos val="nextTo"/>
        <c:txPr>
          <a:bodyPr rot="0" vert="horz"/>
          <a:lstStyle/>
          <a:p>
            <a:pPr>
              <a:defRPr/>
            </a:pPr>
            <a:endParaRPr lang="en-US"/>
          </a:p>
        </c:txPr>
        <c:crossAx val="43728256"/>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11" r="0.75000000000000211" t="1" header="0.5" footer="0.5"/>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2535231481481528"/>
          <c:y val="0.10034484126984125"/>
          <c:w val="0.71090833333333414"/>
          <c:h val="0.79820119047619065"/>
        </c:manualLayout>
      </c:layout>
      <c:barChart>
        <c:barDir val="bar"/>
        <c:grouping val="clustered"/>
        <c:varyColors val="0"/>
        <c:ser>
          <c:idx val="1"/>
          <c:order val="0"/>
          <c:tx>
            <c:strRef>
              <c:f>'3.11'!$E$2</c:f>
              <c:strCache>
                <c:ptCount val="1"/>
                <c:pt idx="0">
                  <c:v>Toegevoegde waarde/Personeelslid (1000€)</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'3.11'!$A$3:$A$20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 te land</c:v>
                </c:pt>
                <c:pt idx="16">
                  <c:v>vervoersector</c:v>
                </c:pt>
                <c:pt idx="17">
                  <c:v>Vlaamse economie</c:v>
                </c:pt>
              </c:strCache>
            </c:strRef>
          </c:cat>
          <c:val>
            <c:numRef>
              <c:f>'3.11'!$E$3:$E$20</c:f>
              <c:numCache>
                <c:formatCode>#,##0</c:formatCode>
                <c:ptCount val="18"/>
                <c:pt idx="0">
                  <c:v>349</c:v>
                </c:pt>
                <c:pt idx="1">
                  <c:v>69</c:v>
                </c:pt>
                <c:pt idx="2">
                  <c:v>75</c:v>
                </c:pt>
                <c:pt idx="3">
                  <c:v>55</c:v>
                </c:pt>
                <c:pt idx="4">
                  <c:v>120</c:v>
                </c:pt>
                <c:pt idx="5">
                  <c:v>91</c:v>
                </c:pt>
                <c:pt idx="6">
                  <c:v>78</c:v>
                </c:pt>
                <c:pt idx="7">
                  <c:v>62</c:v>
                </c:pt>
                <c:pt idx="8">
                  <c:v>62</c:v>
                </c:pt>
                <c:pt idx="9">
                  <c:v>72</c:v>
                </c:pt>
                <c:pt idx="10">
                  <c:v>65</c:v>
                </c:pt>
                <c:pt idx="11">
                  <c:v>53</c:v>
                </c:pt>
                <c:pt idx="12">
                  <c:v>83</c:v>
                </c:pt>
                <c:pt idx="13">
                  <c:v>55</c:v>
                </c:pt>
                <c:pt idx="14" formatCode="General">
                  <c:v>61</c:v>
                </c:pt>
                <c:pt idx="15">
                  <c:v>62.766243465272595</c:v>
                </c:pt>
                <c:pt idx="16">
                  <c:v>85.544127326508118</c:v>
                </c:pt>
                <c:pt idx="17">
                  <c:v>87.318949257027185</c:v>
                </c:pt>
              </c:numCache>
            </c:numRef>
          </c:val>
        </c:ser>
        <c:dLbls>
          <c:showLegendKey val="0"/>
          <c:showVal val="0"/>
          <c:showCatName val="0"/>
          <c:showSerName val="0"/>
          <c:showPercent val="0"/>
          <c:showBubbleSize val="0"/>
        </c:dLbls>
        <c:gapWidth val="50"/>
        <c:axId val="43747200"/>
        <c:axId val="43748736"/>
      </c:barChart>
      <c:dateAx>
        <c:axId val="43747200"/>
        <c:scaling>
          <c:orientation val="minMax"/>
        </c:scaling>
        <c:delete val="0"/>
        <c:axPos val="l"/>
        <c:numFmt formatCode="0" sourceLinked="1"/>
        <c:majorTickMark val="none"/>
        <c:minorTickMark val="none"/>
        <c:tickLblPos val="low"/>
        <c:txPr>
          <a:bodyPr rot="0" vert="horz"/>
          <a:lstStyle/>
          <a:p>
            <a:pPr>
              <a:defRPr/>
            </a:pPr>
            <a:endParaRPr lang="en-US"/>
          </a:p>
        </c:txPr>
        <c:crossAx val="43748736"/>
        <c:crosses val="autoZero"/>
        <c:auto val="0"/>
        <c:lblOffset val="100"/>
        <c:baseTimeUnit val="days"/>
        <c:majorUnit val="1"/>
        <c:minorUnit val="1"/>
      </c:dateAx>
      <c:valAx>
        <c:axId val="43748736"/>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TW/werknemer</a:t>
                </a:r>
                <a:r>
                  <a:rPr lang="nl-BE" baseline="0"/>
                  <a:t> in </a:t>
                </a:r>
                <a:r>
                  <a:rPr lang="nl-BE"/>
                  <a:t>euro</a:t>
                </a:r>
              </a:p>
            </c:rich>
          </c:tx>
          <c:layout>
            <c:manualLayout>
              <c:xMode val="edge"/>
              <c:yMode val="edge"/>
              <c:x val="0.35340879629629657"/>
              <c:y val="1.3406349206349161E-2"/>
            </c:manualLayout>
          </c:layout>
          <c:overlay val="0"/>
        </c:title>
        <c:numFmt formatCode="#,##0" sourceLinked="1"/>
        <c:majorTickMark val="none"/>
        <c:minorTickMark val="none"/>
        <c:tickLblPos val="nextTo"/>
        <c:txPr>
          <a:bodyPr rot="0" vert="horz"/>
          <a:lstStyle/>
          <a:p>
            <a:pPr>
              <a:defRPr/>
            </a:pPr>
            <a:endParaRPr lang="en-US"/>
          </a:p>
        </c:txPr>
        <c:crossAx val="43747200"/>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22" r="0.75000000000000222" t="1" header="0.5" footer="0.5"/>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717185185185185"/>
          <c:y val="0.10463492063492064"/>
          <c:w val="0.56223037037037038"/>
          <c:h val="0.80459325396825399"/>
        </c:manualLayout>
      </c:layout>
      <c:barChart>
        <c:barDir val="bar"/>
        <c:grouping val="clustered"/>
        <c:varyColors val="0"/>
        <c:ser>
          <c:idx val="1"/>
          <c:order val="0"/>
          <c:tx>
            <c:strRef>
              <c:f>'3.11'!$F$2</c:f>
              <c:strCache>
                <c:ptCount val="1"/>
                <c:pt idx="0">
                  <c:v>Personeelskost/TW (in%)</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'3.11'!$A$3:$A$20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 te land</c:v>
                </c:pt>
                <c:pt idx="16">
                  <c:v>vervoersector</c:v>
                </c:pt>
                <c:pt idx="17">
                  <c:v>Vlaamse economie</c:v>
                </c:pt>
              </c:strCache>
            </c:strRef>
          </c:cat>
          <c:val>
            <c:numRef>
              <c:f>'3.11'!$F$3:$F$20</c:f>
              <c:numCache>
                <c:formatCode>#,##0.00</c:formatCode>
                <c:ptCount val="18"/>
                <c:pt idx="0">
                  <c:v>18.690000000000001</c:v>
                </c:pt>
                <c:pt idx="1">
                  <c:v>78.53</c:v>
                </c:pt>
                <c:pt idx="2">
                  <c:v>72.150000000000006</c:v>
                </c:pt>
                <c:pt idx="3">
                  <c:v>85.39</c:v>
                </c:pt>
                <c:pt idx="4">
                  <c:v>55.64</c:v>
                </c:pt>
                <c:pt idx="5">
                  <c:v>60.1</c:v>
                </c:pt>
                <c:pt idx="6">
                  <c:v>58.81</c:v>
                </c:pt>
                <c:pt idx="7">
                  <c:v>83.29</c:v>
                </c:pt>
                <c:pt idx="8">
                  <c:v>71.180000000000007</c:v>
                </c:pt>
                <c:pt idx="9">
                  <c:v>70.930000000000007</c:v>
                </c:pt>
                <c:pt idx="10">
                  <c:v>74.11</c:v>
                </c:pt>
                <c:pt idx="11">
                  <c:v>86.16</c:v>
                </c:pt>
                <c:pt idx="12">
                  <c:v>63.11</c:v>
                </c:pt>
                <c:pt idx="13">
                  <c:v>72.84</c:v>
                </c:pt>
                <c:pt idx="14" formatCode="General">
                  <c:v>79.45</c:v>
                </c:pt>
                <c:pt idx="15" formatCode="#,##0">
                  <c:v>75.817428965779825</c:v>
                </c:pt>
                <c:pt idx="16" formatCode="#,##0">
                  <c:v>62.203352121032331</c:v>
                </c:pt>
                <c:pt idx="17" formatCode="#,##0">
                  <c:v>56.408886584772176</c:v>
                </c:pt>
              </c:numCache>
            </c:numRef>
          </c:val>
        </c:ser>
        <c:dLbls>
          <c:showLegendKey val="0"/>
          <c:showVal val="0"/>
          <c:showCatName val="0"/>
          <c:showSerName val="0"/>
          <c:showPercent val="0"/>
          <c:showBubbleSize val="0"/>
        </c:dLbls>
        <c:gapWidth val="50"/>
        <c:axId val="43782528"/>
        <c:axId val="43784064"/>
      </c:barChart>
      <c:dateAx>
        <c:axId val="43782528"/>
        <c:scaling>
          <c:orientation val="minMax"/>
        </c:scaling>
        <c:delete val="0"/>
        <c:axPos val="l"/>
        <c:numFmt formatCode="0" sourceLinked="1"/>
        <c:majorTickMark val="none"/>
        <c:minorTickMark val="none"/>
        <c:tickLblPos val="low"/>
        <c:txPr>
          <a:bodyPr rot="0" vert="horz"/>
          <a:lstStyle/>
          <a:p>
            <a:pPr>
              <a:defRPr/>
            </a:pPr>
            <a:endParaRPr lang="en-US"/>
          </a:p>
        </c:txPr>
        <c:crossAx val="43784064"/>
        <c:crosses val="autoZero"/>
        <c:auto val="0"/>
        <c:lblOffset val="100"/>
        <c:baseTimeUnit val="days"/>
        <c:majorUnit val="1"/>
        <c:minorUnit val="1"/>
      </c:dateAx>
      <c:valAx>
        <c:axId val="43784064"/>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Personeelskost/ toegevoegde waarde in %</a:t>
                </a:r>
              </a:p>
            </c:rich>
          </c:tx>
          <c:layout>
            <c:manualLayout>
              <c:xMode val="edge"/>
              <c:yMode val="edge"/>
              <c:x val="0.14968814814814815"/>
              <c:y val="8.3666666666666663E-3"/>
            </c:manualLayout>
          </c:layout>
          <c:overlay val="0"/>
        </c:title>
        <c:numFmt formatCode="#,##0" sourceLinked="0"/>
        <c:majorTickMark val="none"/>
        <c:minorTickMark val="none"/>
        <c:tickLblPos val="nextTo"/>
        <c:txPr>
          <a:bodyPr rot="0" vert="horz"/>
          <a:lstStyle/>
          <a:p>
            <a:pPr>
              <a:defRPr/>
            </a:pPr>
            <a:endParaRPr lang="en-US"/>
          </a:p>
        </c:txPr>
        <c:crossAx val="43782528"/>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22" r="0.75000000000000222" t="1" header="0.5" footer="0.5"/>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71722222222222"/>
          <c:y val="0.10029527417287273"/>
          <c:w val="0.78176666666666672"/>
          <c:h val="0.80459325396825399"/>
        </c:manualLayout>
      </c:layout>
      <c:barChart>
        <c:barDir val="bar"/>
        <c:grouping val="clustered"/>
        <c:varyColors val="0"/>
        <c:ser>
          <c:idx val="1"/>
          <c:order val="0"/>
          <c:tx>
            <c:strRef>
              <c:f>'3.11'!$H$2</c:f>
              <c:strCache>
                <c:ptCount val="1"/>
                <c:pt idx="0">
                  <c:v>Nettoresultaat/omzet (in%)</c:v>
                </c:pt>
              </c:strCache>
            </c:strRef>
          </c:tx>
          <c:spPr>
            <a:solidFill>
              <a:srgbClr val="92D050"/>
            </a:solidFill>
            <a:ln>
              <a:noFill/>
            </a:ln>
          </c:spPr>
          <c:invertIfNegative val="0"/>
          <c:cat>
            <c:strRef>
              <c:f>'3.11'!$A$3:$A$20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 te land</c:v>
                </c:pt>
                <c:pt idx="16">
                  <c:v>vervoersector</c:v>
                </c:pt>
                <c:pt idx="17">
                  <c:v>Vlaamse economie</c:v>
                </c:pt>
              </c:strCache>
            </c:strRef>
          </c:cat>
          <c:val>
            <c:numRef>
              <c:f>'3.11'!$H$3:$H$17</c:f>
              <c:numCache>
                <c:formatCode>#,##0.00</c:formatCode>
                <c:ptCount val="15"/>
                <c:pt idx="0">
                  <c:v>3.46</c:v>
                </c:pt>
                <c:pt idx="1">
                  <c:v>1.84</c:v>
                </c:pt>
                <c:pt idx="2">
                  <c:v>9.25</c:v>
                </c:pt>
                <c:pt idx="3">
                  <c:v>0.53</c:v>
                </c:pt>
                <c:pt idx="4">
                  <c:v>0.52</c:v>
                </c:pt>
                <c:pt idx="5">
                  <c:v>1.6</c:v>
                </c:pt>
                <c:pt idx="6">
                  <c:v>6.99</c:v>
                </c:pt>
                <c:pt idx="7">
                  <c:v>1.08</c:v>
                </c:pt>
                <c:pt idx="8">
                  <c:v>2.35</c:v>
                </c:pt>
                <c:pt idx="9">
                  <c:v>0.48</c:v>
                </c:pt>
                <c:pt idx="10">
                  <c:v>1.08</c:v>
                </c:pt>
                <c:pt idx="11">
                  <c:v>1.04</c:v>
                </c:pt>
                <c:pt idx="12">
                  <c:v>1.73</c:v>
                </c:pt>
                <c:pt idx="13">
                  <c:v>0.16</c:v>
                </c:pt>
                <c:pt idx="14" formatCode="General">
                  <c:v>1.43</c:v>
                </c:pt>
              </c:numCache>
            </c:numRef>
          </c:val>
        </c:ser>
        <c:dLbls>
          <c:showLegendKey val="0"/>
          <c:showVal val="0"/>
          <c:showCatName val="0"/>
          <c:showSerName val="0"/>
          <c:showPercent val="0"/>
          <c:showBubbleSize val="0"/>
        </c:dLbls>
        <c:gapWidth val="50"/>
        <c:axId val="43800064"/>
        <c:axId val="43801600"/>
      </c:barChart>
      <c:dateAx>
        <c:axId val="43800064"/>
        <c:scaling>
          <c:orientation val="minMax"/>
        </c:scaling>
        <c:delete val="0"/>
        <c:axPos val="l"/>
        <c:numFmt formatCode="0" sourceLinked="1"/>
        <c:majorTickMark val="none"/>
        <c:minorTickMark val="none"/>
        <c:tickLblPos val="low"/>
        <c:txPr>
          <a:bodyPr rot="0" vert="horz"/>
          <a:lstStyle/>
          <a:p>
            <a:pPr>
              <a:defRPr/>
            </a:pPr>
            <a:endParaRPr lang="en-US"/>
          </a:p>
        </c:txPr>
        <c:crossAx val="43801600"/>
        <c:crosses val="autoZero"/>
        <c:auto val="0"/>
        <c:lblOffset val="100"/>
        <c:baseTimeUnit val="days"/>
        <c:majorUnit val="1"/>
        <c:minorUnit val="1"/>
      </c:dateAx>
      <c:valAx>
        <c:axId val="43801600"/>
        <c:scaling>
          <c:orientation val="minMax"/>
          <c:max val="10"/>
        </c:scaling>
        <c:delete val="0"/>
        <c:axPos val="b"/>
        <c:majorGridlines>
          <c:spPr>
            <a:ln w="6350" cap="rnd">
              <a:solidFill>
                <a:sysClr val="window" lastClr="FFFFFF">
                  <a:lumMod val="75000"/>
                </a:sysClr>
              </a:solidFill>
            </a:ln>
            <a:effectLst/>
          </c:spPr>
        </c:majorGridlines>
        <c:title>
          <c:tx>
            <c:rich>
              <a:bodyPr/>
              <a:lstStyle/>
              <a:p>
                <a:pPr algn="ctr">
                  <a:defRPr/>
                </a:pPr>
                <a:r>
                  <a:rPr lang="nl-BE"/>
                  <a:t>Netto</a:t>
                </a:r>
                <a:r>
                  <a:rPr lang="nl-BE" baseline="0"/>
                  <a:t>resultaat/ omzet in %</a:t>
                </a:r>
                <a:endParaRPr lang="nl-BE"/>
              </a:p>
            </c:rich>
          </c:tx>
          <c:layout>
            <c:manualLayout>
              <c:xMode val="edge"/>
              <c:yMode val="edge"/>
              <c:x val="0.2867811111111111"/>
              <c:y val="1.3406349206349207E-2"/>
            </c:manualLayout>
          </c:layout>
          <c:overlay val="0"/>
        </c:title>
        <c:numFmt formatCode="#,##0" sourceLinked="0"/>
        <c:majorTickMark val="none"/>
        <c:minorTickMark val="none"/>
        <c:tickLblPos val="nextTo"/>
        <c:txPr>
          <a:bodyPr rot="0" vert="horz"/>
          <a:lstStyle/>
          <a:p>
            <a:pPr>
              <a:defRPr/>
            </a:pPr>
            <a:endParaRPr lang="en-US"/>
          </a:p>
        </c:txPr>
        <c:crossAx val="4380006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7602766075851973"/>
          <c:y val="0.10029527417287268"/>
          <c:w val="0.56764353478592211"/>
          <c:h val="0.80459325396825399"/>
        </c:manualLayout>
      </c:layout>
      <c:barChart>
        <c:barDir val="bar"/>
        <c:grouping val="clustered"/>
        <c:varyColors val="0"/>
        <c:ser>
          <c:idx val="1"/>
          <c:order val="0"/>
          <c:tx>
            <c:strRef>
              <c:f>'3.11'!$E$2</c:f>
              <c:strCache>
                <c:ptCount val="1"/>
                <c:pt idx="0">
                  <c:v>Toegevoegde waarde/Personeelslid (1000€)</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'3.11'!$A$3:$A$20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 te land</c:v>
                </c:pt>
                <c:pt idx="16">
                  <c:v>vervoersector</c:v>
                </c:pt>
                <c:pt idx="17">
                  <c:v>Vlaamse economie</c:v>
                </c:pt>
              </c:strCache>
            </c:strRef>
          </c:cat>
          <c:val>
            <c:numRef>
              <c:f>'3.11'!$E$3:$E$20</c:f>
              <c:numCache>
                <c:formatCode>#,##0</c:formatCode>
                <c:ptCount val="18"/>
                <c:pt idx="0">
                  <c:v>349</c:v>
                </c:pt>
                <c:pt idx="1">
                  <c:v>69</c:v>
                </c:pt>
                <c:pt idx="2">
                  <c:v>75</c:v>
                </c:pt>
                <c:pt idx="3">
                  <c:v>55</c:v>
                </c:pt>
                <c:pt idx="4">
                  <c:v>120</c:v>
                </c:pt>
                <c:pt idx="5">
                  <c:v>91</c:v>
                </c:pt>
                <c:pt idx="6">
                  <c:v>78</c:v>
                </c:pt>
                <c:pt idx="7">
                  <c:v>62</c:v>
                </c:pt>
                <c:pt idx="8">
                  <c:v>62</c:v>
                </c:pt>
                <c:pt idx="9">
                  <c:v>72</c:v>
                </c:pt>
                <c:pt idx="10">
                  <c:v>65</c:v>
                </c:pt>
                <c:pt idx="11">
                  <c:v>53</c:v>
                </c:pt>
                <c:pt idx="12">
                  <c:v>83</c:v>
                </c:pt>
                <c:pt idx="13">
                  <c:v>55</c:v>
                </c:pt>
                <c:pt idx="14" formatCode="General">
                  <c:v>61</c:v>
                </c:pt>
                <c:pt idx="15">
                  <c:v>62.766243465272595</c:v>
                </c:pt>
                <c:pt idx="16">
                  <c:v>85.544127326508118</c:v>
                </c:pt>
                <c:pt idx="17">
                  <c:v>87.318949257027185</c:v>
                </c:pt>
              </c:numCache>
            </c:numRef>
          </c:val>
        </c:ser>
        <c:dLbls>
          <c:showLegendKey val="0"/>
          <c:showVal val="0"/>
          <c:showCatName val="0"/>
          <c:showSerName val="0"/>
          <c:showPercent val="0"/>
          <c:showBubbleSize val="0"/>
        </c:dLbls>
        <c:gapWidth val="50"/>
        <c:axId val="43982848"/>
        <c:axId val="43984384"/>
      </c:barChart>
      <c:catAx>
        <c:axId val="43982848"/>
        <c:scaling>
          <c:orientation val="minMax"/>
        </c:scaling>
        <c:delete val="0"/>
        <c:axPos val="l"/>
        <c:numFmt formatCode="0" sourceLinked="1"/>
        <c:majorTickMark val="none"/>
        <c:minorTickMark val="none"/>
        <c:tickLblPos val="low"/>
        <c:txPr>
          <a:bodyPr rot="0" vert="horz"/>
          <a:lstStyle/>
          <a:p>
            <a:pPr>
              <a:defRPr/>
            </a:pPr>
            <a:endParaRPr lang="en-US"/>
          </a:p>
        </c:txPr>
        <c:crossAx val="43984384"/>
        <c:crosses val="autoZero"/>
        <c:auto val="0"/>
        <c:lblAlgn val="ctr"/>
        <c:lblOffset val="100"/>
        <c:tickLblSkip val="1"/>
        <c:tickMarkSkip val="1"/>
        <c:noMultiLvlLbl val="1"/>
      </c:catAx>
      <c:valAx>
        <c:axId val="43984384"/>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Toegevoegde waarde/ werknemer </a:t>
                </a:r>
                <a:r>
                  <a:rPr lang="nl-BE" baseline="0"/>
                  <a:t>in 1000 euro</a:t>
                </a:r>
                <a:endParaRPr lang="nl-BE"/>
              </a:p>
            </c:rich>
          </c:tx>
          <c:layout>
            <c:manualLayout>
              <c:xMode val="edge"/>
              <c:yMode val="edge"/>
              <c:x val="0.11474740740740741"/>
              <c:y val="8.3666666666666663E-3"/>
            </c:manualLayout>
          </c:layout>
          <c:overlay val="0"/>
        </c:title>
        <c:numFmt formatCode="#,##0" sourceLinked="1"/>
        <c:majorTickMark val="none"/>
        <c:minorTickMark val="none"/>
        <c:tickLblPos val="nextTo"/>
        <c:txPr>
          <a:bodyPr rot="0" vert="horz"/>
          <a:lstStyle/>
          <a:p>
            <a:pPr>
              <a:defRPr/>
            </a:pPr>
            <a:endParaRPr lang="en-US"/>
          </a:p>
        </c:txPr>
        <c:crossAx val="43982848"/>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11" r="0.75000000000000211"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2268564814814822"/>
          <c:y val="0.10029527417287275"/>
          <c:w val="0.84375115740740914"/>
          <c:h val="0.69933531746031763"/>
        </c:manualLayout>
      </c:layout>
      <c:barChart>
        <c:barDir val="col"/>
        <c:grouping val="clustered"/>
        <c:varyColors val="0"/>
        <c:ser>
          <c:idx val="4"/>
          <c:order val="0"/>
          <c:tx>
            <c:strRef>
              <c:f>'3-2'!$A$58</c:f>
              <c:strCache>
                <c:ptCount val="1"/>
                <c:pt idx="0">
                  <c:v>Vlaams gewest</c:v>
                </c:pt>
              </c:strCache>
            </c:strRef>
          </c:tx>
          <c:spPr>
            <a:solidFill>
              <a:srgbClr val="92D050"/>
            </a:solidFill>
            <a:ln>
              <a:noFill/>
            </a:ln>
          </c:spPr>
          <c:invertIfNegative val="0"/>
          <c:cat>
            <c:numRef>
              <c:f>'3-2'!$A$20:$A$29</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'3-2'!$H$72:$H$80</c:f>
              <c:numCache>
                <c:formatCode>General</c:formatCode>
                <c:ptCount val="9"/>
                <c:pt idx="0">
                  <c:v>5.6585663373083195</c:v>
                </c:pt>
                <c:pt idx="1">
                  <c:v>5.5153553141584277</c:v>
                </c:pt>
                <c:pt idx="2">
                  <c:v>5.687556847103969</c:v>
                </c:pt>
                <c:pt idx="3">
                  <c:v>5.5591083987237919</c:v>
                </c:pt>
                <c:pt idx="4">
                  <c:v>5.5058589436058982</c:v>
                </c:pt>
                <c:pt idx="5">
                  <c:v>5.6691788034864343</c:v>
                </c:pt>
                <c:pt idx="6">
                  <c:v>5.5075099389108573</c:v>
                </c:pt>
                <c:pt idx="7">
                  <c:v>5.5855772776553447</c:v>
                </c:pt>
                <c:pt idx="8">
                  <c:v>5.6833195044729727</c:v>
                </c:pt>
              </c:numCache>
            </c:numRef>
          </c:val>
        </c:ser>
        <c:ser>
          <c:idx val="3"/>
          <c:order val="1"/>
          <c:tx>
            <c:strRef>
              <c:f>'3-2'!$A$19</c:f>
              <c:strCache>
                <c:ptCount val="1"/>
                <c:pt idx="0">
                  <c:v>België</c:v>
                </c:pt>
              </c:strCache>
            </c:strRef>
          </c:tx>
          <c:spPr>
            <a:solidFill>
              <a:srgbClr val="2A2A7E"/>
            </a:solidFill>
            <a:ln w="25400">
              <a:noFill/>
            </a:ln>
          </c:spPr>
          <c:invertIfNegative val="0"/>
          <c:cat>
            <c:numRef>
              <c:f>'3-2'!$A$20:$A$29</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'3-2'!$H$20:$H$28</c:f>
              <c:numCache>
                <c:formatCode>0.00</c:formatCode>
                <c:ptCount val="9"/>
                <c:pt idx="0">
                  <c:v>5.224299177910714</c:v>
                </c:pt>
                <c:pt idx="1">
                  <c:v>4.967370801260647</c:v>
                </c:pt>
                <c:pt idx="2">
                  <c:v>5.2231557404684059</c:v>
                </c:pt>
                <c:pt idx="3">
                  <c:v>5.1109531134702531</c:v>
                </c:pt>
                <c:pt idx="4">
                  <c:v>5.0909604030529252</c:v>
                </c:pt>
                <c:pt idx="5">
                  <c:v>5.1413859670969471</c:v>
                </c:pt>
                <c:pt idx="6">
                  <c:v>4.9993793024370197</c:v>
                </c:pt>
                <c:pt idx="7">
                  <c:v>5.0217523991366484</c:v>
                </c:pt>
                <c:pt idx="8">
                  <c:v>5.0546890149311619</c:v>
                </c:pt>
              </c:numCache>
            </c:numRef>
          </c:val>
        </c:ser>
        <c:ser>
          <c:idx val="0"/>
          <c:order val="2"/>
          <c:tx>
            <c:strRef>
              <c:f>'3-2'!$A$45</c:f>
              <c:strCache>
                <c:ptCount val="1"/>
                <c:pt idx="0">
                  <c:v>Waals gewest</c:v>
                </c:pt>
              </c:strCache>
            </c:strRef>
          </c:tx>
          <c:spPr>
            <a:ln>
              <a:noFill/>
            </a:ln>
          </c:spPr>
          <c:invertIfNegative val="0"/>
          <c:cat>
            <c:numRef>
              <c:f>'3-2'!$A$20:$A$29</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'3-2'!$H$46:$H$54</c:f>
              <c:numCache>
                <c:formatCode>General</c:formatCode>
                <c:ptCount val="9"/>
                <c:pt idx="0">
                  <c:v>5.1596756370927963</c:v>
                </c:pt>
                <c:pt idx="1">
                  <c:v>4.5989252675861145</c:v>
                </c:pt>
                <c:pt idx="2">
                  <c:v>4.7464452601342781</c:v>
                </c:pt>
                <c:pt idx="3">
                  <c:v>4.6110029067557781</c:v>
                </c:pt>
                <c:pt idx="4">
                  <c:v>4.5844677586830356</c:v>
                </c:pt>
                <c:pt idx="5">
                  <c:v>4.4385603873785549</c:v>
                </c:pt>
                <c:pt idx="6">
                  <c:v>4.4405475941349772</c:v>
                </c:pt>
                <c:pt idx="7">
                  <c:v>4.3629581807268325</c:v>
                </c:pt>
                <c:pt idx="8">
                  <c:v>4.5826404959444487</c:v>
                </c:pt>
              </c:numCache>
            </c:numRef>
          </c:val>
        </c:ser>
        <c:ser>
          <c:idx val="2"/>
          <c:order val="3"/>
          <c:tx>
            <c:strRef>
              <c:f>'3-2'!$A$97</c:f>
              <c:strCache>
                <c:ptCount val="1"/>
                <c:pt idx="0">
                  <c:v>BHG</c:v>
                </c:pt>
              </c:strCache>
            </c:strRef>
          </c:tx>
          <c:spPr>
            <a:solidFill>
              <a:srgbClr val="4F81BD">
                <a:lumMod val="60000"/>
                <a:lumOff val="40000"/>
              </a:srgbClr>
            </a:solidFill>
            <a:ln w="25400">
              <a:noFill/>
            </a:ln>
          </c:spPr>
          <c:invertIfNegative val="0"/>
          <c:cat>
            <c:numRef>
              <c:f>'3-2'!$A$20:$A$29</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'3-2'!$H$98:$H$106</c:f>
              <c:numCache>
                <c:formatCode>0.00</c:formatCode>
                <c:ptCount val="9"/>
                <c:pt idx="0">
                  <c:v>4.0373255736611124</c:v>
                </c:pt>
                <c:pt idx="1">
                  <c:v>3.4509938938587199</c:v>
                </c:pt>
                <c:pt idx="2">
                  <c:v>4.1390173578916754</c:v>
                </c:pt>
                <c:pt idx="3">
                  <c:v>4.0849715892519578</c:v>
                </c:pt>
                <c:pt idx="4">
                  <c:v>4.1517702578444622</c:v>
                </c:pt>
                <c:pt idx="5">
                  <c:v>4.1202031276459135</c:v>
                </c:pt>
                <c:pt idx="6">
                  <c:v>3.9112004331544989</c:v>
                </c:pt>
                <c:pt idx="7">
                  <c:v>4.1637142234490092</c:v>
                </c:pt>
                <c:pt idx="8">
                  <c:v>4.4078035929875341</c:v>
                </c:pt>
              </c:numCache>
            </c:numRef>
          </c:val>
        </c:ser>
        <c:dLbls>
          <c:showLegendKey val="0"/>
          <c:showVal val="0"/>
          <c:showCatName val="0"/>
          <c:showSerName val="0"/>
          <c:showPercent val="0"/>
          <c:showBubbleSize val="0"/>
        </c:dLbls>
        <c:gapWidth val="50"/>
        <c:axId val="44454656"/>
        <c:axId val="44456192"/>
      </c:barChart>
      <c:dateAx>
        <c:axId val="44454656"/>
        <c:scaling>
          <c:orientation val="minMax"/>
        </c:scaling>
        <c:delete val="0"/>
        <c:axPos val="b"/>
        <c:numFmt formatCode="General" sourceLinked="1"/>
        <c:majorTickMark val="out"/>
        <c:minorTickMark val="none"/>
        <c:tickLblPos val="low"/>
        <c:txPr>
          <a:bodyPr rot="-2700000" vert="horz"/>
          <a:lstStyle/>
          <a:p>
            <a:pPr>
              <a:defRPr sz="1000"/>
            </a:pPr>
            <a:endParaRPr lang="en-US"/>
          </a:p>
        </c:txPr>
        <c:crossAx val="44456192"/>
        <c:crosses val="autoZero"/>
        <c:auto val="0"/>
        <c:lblOffset val="100"/>
        <c:baseTimeUnit val="days"/>
        <c:majorUnit val="1"/>
        <c:minorUnit val="1"/>
      </c:dateAx>
      <c:valAx>
        <c:axId val="44456192"/>
        <c:scaling>
          <c:orientation val="minMax"/>
        </c:scaling>
        <c:delete val="0"/>
        <c:axPos val="l"/>
        <c:majorGridlines>
          <c:spPr>
            <a:ln w="6350" cap="rnd">
              <a:solidFill>
                <a:sysClr val="window" lastClr="FFFFFF">
                  <a:lumMod val="75000"/>
                </a:sysClr>
              </a:solidFill>
            </a:ln>
            <a:effectLst/>
          </c:spPr>
        </c:majorGridlines>
        <c:title>
          <c:tx>
            <c:rich>
              <a:bodyPr/>
              <a:lstStyle/>
              <a:p>
                <a:pPr>
                  <a:defRPr sz="1000"/>
                </a:pPr>
                <a:r>
                  <a:rPr lang="nl-BE"/>
                  <a:t>procentueel</a:t>
                </a:r>
                <a:r>
                  <a:rPr lang="nl-BE" baseline="0"/>
                  <a:t> aandeel</a:t>
                </a:r>
                <a:endParaRPr lang="nl-BE"/>
              </a:p>
            </c:rich>
          </c:tx>
          <c:layout>
            <c:manualLayout>
              <c:xMode val="edge"/>
              <c:yMode val="edge"/>
              <c:x val="8.6805702727767546E-3"/>
              <c:y val="0.19174096533049173"/>
            </c:manualLayout>
          </c:layout>
          <c:overlay val="0"/>
        </c:title>
        <c:numFmt formatCode="General" sourceLinked="1"/>
        <c:majorTickMark val="none"/>
        <c:minorTickMark val="none"/>
        <c:tickLblPos val="nextTo"/>
        <c:txPr>
          <a:bodyPr rot="0" vert="horz"/>
          <a:lstStyle/>
          <a:p>
            <a:pPr>
              <a:defRPr sz="1000"/>
            </a:pPr>
            <a:endParaRPr lang="en-US"/>
          </a:p>
        </c:txPr>
        <c:crossAx val="44454656"/>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0.12289398148148165"/>
          <c:y val="1.855912698412698E-2"/>
          <c:w val="0.75220347222222261"/>
          <c:h val="6.0126062795766488E-2"/>
        </c:manualLayout>
      </c:layout>
      <c:overlay val="0"/>
      <c:txPr>
        <a:bodyPr/>
        <a:lstStyle/>
        <a:p>
          <a:pPr>
            <a:defRPr sz="1000"/>
          </a:pPr>
          <a:endParaRPr lang="en-US"/>
        </a:p>
      </c:txPr>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44" r="0.75000000000000244"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532037037037038"/>
          <c:y val="0.10029523809523809"/>
          <c:w val="0.5650937037037036"/>
          <c:h val="0.80459325396825399"/>
        </c:manualLayout>
      </c:layout>
      <c:barChart>
        <c:barDir val="bar"/>
        <c:grouping val="clustered"/>
        <c:varyColors val="0"/>
        <c:ser>
          <c:idx val="1"/>
          <c:order val="0"/>
          <c:tx>
            <c:strRef>
              <c:f>'3.12'!$J$2</c:f>
              <c:strCache>
                <c:ptCount val="1"/>
                <c:pt idx="0">
                  <c:v>loonkost/werknemer in euro</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'3.12'!$A$3:$A$20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vervoersonderst.</c:v>
                </c:pt>
                <c:pt idx="16">
                  <c:v>vervoersector</c:v>
                </c:pt>
                <c:pt idx="17">
                  <c:v>Vlaamse economie</c:v>
                </c:pt>
              </c:strCache>
            </c:strRef>
          </c:cat>
          <c:val>
            <c:numRef>
              <c:f>'3.12'!$J$3:$J$20</c:f>
              <c:numCache>
                <c:formatCode>#,##0</c:formatCode>
                <c:ptCount val="18"/>
                <c:pt idx="0">
                  <c:v>79933</c:v>
                </c:pt>
                <c:pt idx="1">
                  <c:v>48694.794805194804</c:v>
                </c:pt>
                <c:pt idx="2">
                  <c:v>80718.197368421053</c:v>
                </c:pt>
                <c:pt idx="3">
                  <c:v>100958.82409638552</c:v>
                </c:pt>
                <c:pt idx="4">
                  <c:v>89695.247244094498</c:v>
                </c:pt>
                <c:pt idx="5">
                  <c:v>50658.540056818179</c:v>
                </c:pt>
                <c:pt idx="6">
                  <c:v>59069.342002301506</c:v>
                </c:pt>
                <c:pt idx="7">
                  <c:v>74223.592537313438</c:v>
                </c:pt>
                <c:pt idx="8">
                  <c:v>44424.236641221367</c:v>
                </c:pt>
                <c:pt idx="9">
                  <c:v>60129.026679462579</c:v>
                </c:pt>
                <c:pt idx="10">
                  <c:v>108391.82237288135</c:v>
                </c:pt>
                <c:pt idx="11">
                  <c:v>66410.516666666663</c:v>
                </c:pt>
                <c:pt idx="12">
                  <c:v>82840.430769230763</c:v>
                </c:pt>
                <c:pt idx="13">
                  <c:v>54406.107954545456</c:v>
                </c:pt>
                <c:pt idx="14">
                  <c:v>55487.985268630837</c:v>
                </c:pt>
                <c:pt idx="15">
                  <c:v>57426.287710504832</c:v>
                </c:pt>
                <c:pt idx="16">
                  <c:v>53211.31473977209</c:v>
                </c:pt>
                <c:pt idx="17">
                  <c:v>49255.647053411238</c:v>
                </c:pt>
              </c:numCache>
            </c:numRef>
          </c:val>
        </c:ser>
        <c:dLbls>
          <c:showLegendKey val="0"/>
          <c:showVal val="0"/>
          <c:showCatName val="0"/>
          <c:showSerName val="0"/>
          <c:showPercent val="0"/>
          <c:showBubbleSize val="0"/>
        </c:dLbls>
        <c:gapWidth val="50"/>
        <c:axId val="44034688"/>
        <c:axId val="44036480"/>
      </c:barChart>
      <c:dateAx>
        <c:axId val="44034688"/>
        <c:scaling>
          <c:orientation val="minMax"/>
        </c:scaling>
        <c:delete val="0"/>
        <c:axPos val="l"/>
        <c:numFmt formatCode="General" sourceLinked="1"/>
        <c:majorTickMark val="none"/>
        <c:minorTickMark val="none"/>
        <c:tickLblPos val="low"/>
        <c:txPr>
          <a:bodyPr rot="0" vert="horz"/>
          <a:lstStyle/>
          <a:p>
            <a:pPr>
              <a:defRPr/>
            </a:pPr>
            <a:endParaRPr lang="en-US"/>
          </a:p>
        </c:txPr>
        <c:crossAx val="44036480"/>
        <c:crosses val="autoZero"/>
        <c:auto val="0"/>
        <c:lblOffset val="100"/>
        <c:baseTimeUnit val="days"/>
        <c:majorUnit val="1"/>
        <c:minorUnit val="1"/>
      </c:dateAx>
      <c:valAx>
        <c:axId val="44036480"/>
        <c:scaling>
          <c:orientation val="minMax"/>
          <c:max val="110000"/>
          <c:min val="0"/>
        </c:scaling>
        <c:delete val="0"/>
        <c:axPos val="b"/>
        <c:majorGridlines>
          <c:spPr>
            <a:ln w="6350" cap="rnd">
              <a:solidFill>
                <a:sysClr val="window" lastClr="FFFFFF">
                  <a:lumMod val="75000"/>
                </a:sysClr>
              </a:solidFill>
            </a:ln>
            <a:effectLst/>
          </c:spPr>
        </c:majorGridlines>
        <c:title>
          <c:tx>
            <c:rich>
              <a:bodyPr/>
              <a:lstStyle/>
              <a:p>
                <a:pPr>
                  <a:defRPr/>
                </a:pPr>
                <a:r>
                  <a:rPr lang="nl-BE"/>
                  <a:t>Personeelskost</a:t>
                </a:r>
                <a:r>
                  <a:rPr lang="nl-BE" baseline="0"/>
                  <a:t>/ werknemer in euro</a:t>
                </a:r>
                <a:endParaRPr lang="nl-BE"/>
              </a:p>
            </c:rich>
          </c:tx>
          <c:layout>
            <c:manualLayout>
              <c:xMode val="edge"/>
              <c:yMode val="edge"/>
              <c:x val="0.19741074074074075"/>
              <c:y val="3.3269841269841271E-3"/>
            </c:manualLayout>
          </c:layout>
          <c:overlay val="0"/>
        </c:title>
        <c:numFmt formatCode="0" sourceLinked="0"/>
        <c:majorTickMark val="none"/>
        <c:minorTickMark val="none"/>
        <c:tickLblPos val="nextTo"/>
        <c:txPr>
          <a:bodyPr rot="0" vert="horz"/>
          <a:lstStyle/>
          <a:p>
            <a:pPr>
              <a:defRPr/>
            </a:pPr>
            <a:endParaRPr lang="en-US"/>
          </a:p>
        </c:txPr>
        <c:crossAx val="44034688"/>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002407407407409"/>
          <c:y val="9.0215873015873013E-2"/>
          <c:w val="0.58390851851851855"/>
          <c:h val="0.80459325396825399"/>
        </c:manualLayout>
      </c:layout>
      <c:barChart>
        <c:barDir val="bar"/>
        <c:grouping val="clustered"/>
        <c:varyColors val="0"/>
        <c:ser>
          <c:idx val="1"/>
          <c:order val="0"/>
          <c:tx>
            <c:strRef>
              <c:f>'3.12'!$E$2</c:f>
              <c:strCache>
                <c:ptCount val="1"/>
                <c:pt idx="0">
                  <c:v>Toegevoegde waarde/werknemer in 1000€</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'3.12'!$A$3:$A$20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vervoersonderst.</c:v>
                </c:pt>
                <c:pt idx="16">
                  <c:v>vervoersector</c:v>
                </c:pt>
                <c:pt idx="17">
                  <c:v>Vlaamse economie</c:v>
                </c:pt>
              </c:strCache>
            </c:strRef>
          </c:cat>
          <c:val>
            <c:numRef>
              <c:f>'3.12'!$E$3:$E$20</c:f>
              <c:numCache>
                <c:formatCode>#,##0</c:formatCode>
                <c:ptCount val="18"/>
                <c:pt idx="0">
                  <c:v>701</c:v>
                </c:pt>
                <c:pt idx="1">
                  <c:v>58</c:v>
                </c:pt>
                <c:pt idx="2">
                  <c:v>225</c:v>
                </c:pt>
                <c:pt idx="3">
                  <c:v>374</c:v>
                </c:pt>
                <c:pt idx="4">
                  <c:v>80</c:v>
                </c:pt>
                <c:pt idx="5">
                  <c:v>50</c:v>
                </c:pt>
                <c:pt idx="6">
                  <c:v>54</c:v>
                </c:pt>
                <c:pt idx="7">
                  <c:v>309</c:v>
                </c:pt>
                <c:pt idx="8" formatCode="General">
                  <c:v>306</c:v>
                </c:pt>
                <c:pt idx="9">
                  <c:v>71</c:v>
                </c:pt>
                <c:pt idx="10">
                  <c:v>125</c:v>
                </c:pt>
                <c:pt idx="11">
                  <c:v>645</c:v>
                </c:pt>
                <c:pt idx="12">
                  <c:v>123</c:v>
                </c:pt>
                <c:pt idx="13">
                  <c:v>52</c:v>
                </c:pt>
                <c:pt idx="14">
                  <c:v>55</c:v>
                </c:pt>
                <c:pt idx="15">
                  <c:v>112.29708947997949</c:v>
                </c:pt>
                <c:pt idx="16">
                  <c:v>85.544127326508118</c:v>
                </c:pt>
                <c:pt idx="17">
                  <c:v>87.318949257027185</c:v>
                </c:pt>
              </c:numCache>
            </c:numRef>
          </c:val>
        </c:ser>
        <c:dLbls>
          <c:showLegendKey val="0"/>
          <c:showVal val="0"/>
          <c:showCatName val="0"/>
          <c:showSerName val="0"/>
          <c:showPercent val="0"/>
          <c:showBubbleSize val="0"/>
        </c:dLbls>
        <c:gapWidth val="50"/>
        <c:axId val="44143744"/>
        <c:axId val="44145280"/>
      </c:barChart>
      <c:dateAx>
        <c:axId val="44143744"/>
        <c:scaling>
          <c:orientation val="minMax"/>
        </c:scaling>
        <c:delete val="0"/>
        <c:axPos val="l"/>
        <c:numFmt formatCode="0" sourceLinked="1"/>
        <c:majorTickMark val="none"/>
        <c:minorTickMark val="none"/>
        <c:tickLblPos val="low"/>
        <c:txPr>
          <a:bodyPr rot="0" vert="horz"/>
          <a:lstStyle/>
          <a:p>
            <a:pPr>
              <a:defRPr/>
            </a:pPr>
            <a:endParaRPr lang="en-US"/>
          </a:p>
        </c:txPr>
        <c:crossAx val="44145280"/>
        <c:crosses val="autoZero"/>
        <c:auto val="0"/>
        <c:lblOffset val="100"/>
        <c:baseTimeUnit val="days"/>
        <c:majorUnit val="1"/>
        <c:minorUnit val="1"/>
      </c:dateAx>
      <c:valAx>
        <c:axId val="44145280"/>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Toegevoegde waarde/ werknemer in 1000 euro</a:t>
                </a:r>
              </a:p>
            </c:rich>
          </c:tx>
          <c:layout>
            <c:manualLayout>
              <c:xMode val="edge"/>
              <c:yMode val="edge"/>
              <c:x val="0.12435851851851853"/>
              <c:y val="1.3406349206349207E-2"/>
            </c:manualLayout>
          </c:layout>
          <c:overlay val="0"/>
        </c:title>
        <c:numFmt formatCode="#,##0" sourceLinked="1"/>
        <c:majorTickMark val="none"/>
        <c:minorTickMark val="none"/>
        <c:tickLblPos val="nextTo"/>
        <c:txPr>
          <a:bodyPr rot="0" vert="horz"/>
          <a:lstStyle/>
          <a:p>
            <a:pPr>
              <a:defRPr/>
            </a:pPr>
            <a:endParaRPr lang="en-US"/>
          </a:p>
        </c:txPr>
        <c:crossAx val="4414374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3408185185185191"/>
          <c:y val="0.10029523809523809"/>
          <c:w val="0.5650937037037036"/>
          <c:h val="0.80459325396825399"/>
        </c:manualLayout>
      </c:layout>
      <c:barChart>
        <c:barDir val="bar"/>
        <c:grouping val="clustered"/>
        <c:varyColors val="0"/>
        <c:ser>
          <c:idx val="1"/>
          <c:order val="0"/>
          <c:tx>
            <c:strRef>
              <c:f>'3.12'!$F$2</c:f>
              <c:strCache>
                <c:ptCount val="1"/>
                <c:pt idx="0">
                  <c:v>Personeelskost/TW (%)</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'3.12'!$A$3:$A$20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vervoersonderst.</c:v>
                </c:pt>
                <c:pt idx="16">
                  <c:v>vervoersector</c:v>
                </c:pt>
                <c:pt idx="17">
                  <c:v>Vlaamse economie</c:v>
                </c:pt>
              </c:strCache>
            </c:strRef>
          </c:cat>
          <c:val>
            <c:numRef>
              <c:f>'3.12'!$F$3:$F$20</c:f>
              <c:numCache>
                <c:formatCode>#,##0.00</c:formatCode>
                <c:ptCount val="18"/>
                <c:pt idx="0">
                  <c:v>11.4</c:v>
                </c:pt>
                <c:pt idx="1">
                  <c:v>84.33</c:v>
                </c:pt>
                <c:pt idx="2">
                  <c:v>35.880000000000003</c:v>
                </c:pt>
                <c:pt idx="3">
                  <c:v>27.01</c:v>
                </c:pt>
                <c:pt idx="4">
                  <c:v>112.44</c:v>
                </c:pt>
                <c:pt idx="5">
                  <c:v>100.91</c:v>
                </c:pt>
                <c:pt idx="6">
                  <c:v>108.61</c:v>
                </c:pt>
                <c:pt idx="7">
                  <c:v>24.02</c:v>
                </c:pt>
                <c:pt idx="8" formatCode="General">
                  <c:v>14.5</c:v>
                </c:pt>
                <c:pt idx="9">
                  <c:v>84.73</c:v>
                </c:pt>
                <c:pt idx="10">
                  <c:v>86.98</c:v>
                </c:pt>
                <c:pt idx="11">
                  <c:v>10.29</c:v>
                </c:pt>
                <c:pt idx="12">
                  <c:v>67.14</c:v>
                </c:pt>
                <c:pt idx="13">
                  <c:v>104.65</c:v>
                </c:pt>
                <c:pt idx="14">
                  <c:v>100.13</c:v>
                </c:pt>
                <c:pt idx="15">
                  <c:v>51.13782376411713</c:v>
                </c:pt>
                <c:pt idx="16">
                  <c:v>62.203352121032331</c:v>
                </c:pt>
                <c:pt idx="17">
                  <c:v>56.408886584772176</c:v>
                </c:pt>
              </c:numCache>
            </c:numRef>
          </c:val>
        </c:ser>
        <c:dLbls>
          <c:showLegendKey val="0"/>
          <c:showVal val="0"/>
          <c:showCatName val="0"/>
          <c:showSerName val="0"/>
          <c:showPercent val="0"/>
          <c:showBubbleSize val="0"/>
        </c:dLbls>
        <c:gapWidth val="50"/>
        <c:axId val="44191104"/>
        <c:axId val="44201088"/>
      </c:barChart>
      <c:dateAx>
        <c:axId val="44191104"/>
        <c:scaling>
          <c:orientation val="minMax"/>
        </c:scaling>
        <c:delete val="0"/>
        <c:axPos val="l"/>
        <c:numFmt formatCode="General" sourceLinked="1"/>
        <c:majorTickMark val="none"/>
        <c:minorTickMark val="none"/>
        <c:tickLblPos val="low"/>
        <c:txPr>
          <a:bodyPr rot="0" vert="horz"/>
          <a:lstStyle/>
          <a:p>
            <a:pPr>
              <a:defRPr/>
            </a:pPr>
            <a:endParaRPr lang="en-US"/>
          </a:p>
        </c:txPr>
        <c:crossAx val="44201088"/>
        <c:crosses val="autoZero"/>
        <c:auto val="0"/>
        <c:lblOffset val="100"/>
        <c:baseTimeUnit val="days"/>
        <c:majorUnit val="1"/>
        <c:minorUnit val="1"/>
      </c:dateAx>
      <c:valAx>
        <c:axId val="44201088"/>
        <c:scaling>
          <c:orientation val="minMax"/>
          <c:max val="120"/>
          <c:min val="0"/>
        </c:scaling>
        <c:delete val="0"/>
        <c:axPos val="b"/>
        <c:majorGridlines>
          <c:spPr>
            <a:ln w="6350" cap="rnd">
              <a:solidFill>
                <a:sysClr val="window" lastClr="FFFFFF">
                  <a:lumMod val="75000"/>
                </a:sysClr>
              </a:solidFill>
            </a:ln>
            <a:effectLst/>
          </c:spPr>
        </c:majorGridlines>
        <c:title>
          <c:tx>
            <c:rich>
              <a:bodyPr/>
              <a:lstStyle/>
              <a:p>
                <a:pPr>
                  <a:defRPr/>
                </a:pPr>
                <a:r>
                  <a:rPr lang="nl-BE"/>
                  <a:t>Personeelskost/ toegevoegde waarde in %</a:t>
                </a:r>
              </a:p>
            </c:rich>
          </c:tx>
          <c:layout>
            <c:manualLayout>
              <c:xMode val="edge"/>
              <c:yMode val="edge"/>
              <c:x val="0.16448481481481481"/>
              <c:y val="8.3666666666666663E-3"/>
            </c:manualLayout>
          </c:layout>
          <c:overlay val="0"/>
        </c:title>
        <c:numFmt formatCode="#,##0" sourceLinked="0"/>
        <c:majorTickMark val="none"/>
        <c:minorTickMark val="none"/>
        <c:tickLblPos val="nextTo"/>
        <c:txPr>
          <a:bodyPr rot="0" vert="horz"/>
          <a:lstStyle/>
          <a:p>
            <a:pPr>
              <a:defRPr/>
            </a:pPr>
            <a:endParaRPr lang="en-US"/>
          </a:p>
        </c:txPr>
        <c:crossAx val="44191104"/>
        <c:crosses val="autoZero"/>
        <c:crossBetween val="between"/>
        <c:majorUnit val="30"/>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420925925925925"/>
          <c:y val="0.10029527417287273"/>
          <c:w val="0.71090833333333425"/>
          <c:h val="0.80459325396825399"/>
        </c:manualLayout>
      </c:layout>
      <c:barChart>
        <c:barDir val="bar"/>
        <c:grouping val="clustered"/>
        <c:varyColors val="0"/>
        <c:ser>
          <c:idx val="1"/>
          <c:order val="0"/>
          <c:tx>
            <c:strRef>
              <c:f>'3.12'!$H$2</c:f>
              <c:strCache>
                <c:ptCount val="1"/>
                <c:pt idx="0">
                  <c:v>Nettoresultaat/omzet (%)</c:v>
                </c:pt>
              </c:strCache>
            </c:strRef>
          </c:tx>
          <c:spPr>
            <a:solidFill>
              <a:srgbClr val="92D050"/>
            </a:solidFill>
            <a:ln>
              <a:noFill/>
            </a:ln>
          </c:spPr>
          <c:invertIfNegative val="0"/>
          <c:cat>
            <c:numRef>
              <c:f>'3.12'!$A$3:$A$17</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'3.12'!$H$3:$H$17</c:f>
              <c:numCache>
                <c:formatCode>#,##0.00</c:formatCode>
                <c:ptCount val="15"/>
                <c:pt idx="0">
                  <c:v>13.98</c:v>
                </c:pt>
                <c:pt idx="1">
                  <c:v>3.21</c:v>
                </c:pt>
                <c:pt idx="2">
                  <c:v>17.52</c:v>
                </c:pt>
                <c:pt idx="3">
                  <c:v>11.34</c:v>
                </c:pt>
                <c:pt idx="4">
                  <c:v>-0.12</c:v>
                </c:pt>
                <c:pt idx="5">
                  <c:v>-1.21</c:v>
                </c:pt>
                <c:pt idx="6">
                  <c:v>-30.62</c:v>
                </c:pt>
                <c:pt idx="7">
                  <c:v>32.14</c:v>
                </c:pt>
                <c:pt idx="8" formatCode="General">
                  <c:v>25.07</c:v>
                </c:pt>
                <c:pt idx="9">
                  <c:v>2</c:v>
                </c:pt>
                <c:pt idx="10">
                  <c:v>-12.63</c:v>
                </c:pt>
                <c:pt idx="11">
                  <c:v>1.95</c:v>
                </c:pt>
                <c:pt idx="12">
                  <c:v>6.54</c:v>
                </c:pt>
                <c:pt idx="13">
                  <c:v>-2.95</c:v>
                </c:pt>
                <c:pt idx="14">
                  <c:v>-6.74</c:v>
                </c:pt>
              </c:numCache>
            </c:numRef>
          </c:val>
        </c:ser>
        <c:dLbls>
          <c:showLegendKey val="0"/>
          <c:showVal val="0"/>
          <c:showCatName val="0"/>
          <c:showSerName val="0"/>
          <c:showPercent val="0"/>
          <c:showBubbleSize val="0"/>
        </c:dLbls>
        <c:gapWidth val="50"/>
        <c:axId val="44225280"/>
        <c:axId val="44226816"/>
      </c:barChart>
      <c:dateAx>
        <c:axId val="44225280"/>
        <c:scaling>
          <c:orientation val="minMax"/>
        </c:scaling>
        <c:delete val="0"/>
        <c:axPos val="l"/>
        <c:numFmt formatCode="General" sourceLinked="1"/>
        <c:majorTickMark val="none"/>
        <c:minorTickMark val="none"/>
        <c:tickLblPos val="low"/>
        <c:txPr>
          <a:bodyPr rot="0" vert="horz"/>
          <a:lstStyle/>
          <a:p>
            <a:pPr>
              <a:defRPr/>
            </a:pPr>
            <a:endParaRPr lang="en-US"/>
          </a:p>
        </c:txPr>
        <c:crossAx val="44226816"/>
        <c:crosses val="autoZero"/>
        <c:auto val="0"/>
        <c:lblOffset val="100"/>
        <c:baseTimeUnit val="days"/>
        <c:majorUnit val="1"/>
        <c:minorUnit val="1"/>
      </c:dateAx>
      <c:valAx>
        <c:axId val="44226816"/>
        <c:scaling>
          <c:orientation val="minMax"/>
          <c:max val="30"/>
          <c:min val="-30"/>
        </c:scaling>
        <c:delete val="0"/>
        <c:axPos val="b"/>
        <c:majorGridlines>
          <c:spPr>
            <a:ln w="6350" cap="rnd">
              <a:solidFill>
                <a:sysClr val="window" lastClr="FFFFFF">
                  <a:lumMod val="75000"/>
                </a:sysClr>
              </a:solidFill>
            </a:ln>
            <a:effectLst/>
          </c:spPr>
        </c:majorGridlines>
        <c:title>
          <c:tx>
            <c:rich>
              <a:bodyPr/>
              <a:lstStyle/>
              <a:p>
                <a:pPr>
                  <a:defRPr/>
                </a:pPr>
                <a:r>
                  <a:rPr lang="nl-BE"/>
                  <a:t>Nettoresultaat/ </a:t>
                </a:r>
                <a:r>
                  <a:rPr lang="nl-BE" baseline="0"/>
                  <a:t>omzet in %</a:t>
                </a:r>
                <a:endParaRPr lang="nl-BE"/>
              </a:p>
            </c:rich>
          </c:tx>
          <c:layout>
            <c:manualLayout>
              <c:xMode val="edge"/>
              <c:yMode val="edge"/>
              <c:x val="0.24444777777777779"/>
              <c:y val="8.3666666666666663E-3"/>
            </c:manualLayout>
          </c:layout>
          <c:overlay val="0"/>
        </c:title>
        <c:numFmt formatCode="#,##0" sourceLinked="0"/>
        <c:majorTickMark val="none"/>
        <c:minorTickMark val="none"/>
        <c:tickLblPos val="nextTo"/>
        <c:txPr>
          <a:bodyPr rot="0" vert="horz"/>
          <a:lstStyle/>
          <a:p>
            <a:pPr>
              <a:defRPr/>
            </a:pPr>
            <a:endParaRPr lang="en-US"/>
          </a:p>
        </c:txPr>
        <c:crossAx val="44225280"/>
        <c:crosses val="autoZero"/>
        <c:crossBetween val="between"/>
        <c:majorUnit val="15"/>
        <c:minorUnit val="3"/>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33811111111111"/>
          <c:y val="0.10029527417287273"/>
          <c:w val="0.52981592592592597"/>
          <c:h val="0.80459325396825399"/>
        </c:manualLayout>
      </c:layout>
      <c:barChart>
        <c:barDir val="bar"/>
        <c:grouping val="clustered"/>
        <c:varyColors val="0"/>
        <c:ser>
          <c:idx val="1"/>
          <c:order val="0"/>
          <c:tx>
            <c:strRef>
              <c:f>'3.13'!$J$2</c:f>
              <c:strCache>
                <c:ptCount val="1"/>
                <c:pt idx="0">
                  <c:v>personeelskost/werknemer</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'3.13'!$A$3:$A$19</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vervoersector</c:v>
                </c:pt>
                <c:pt idx="16">
                  <c:v>Vlaamse economie</c:v>
                </c:pt>
              </c:strCache>
            </c:strRef>
          </c:cat>
          <c:val>
            <c:numRef>
              <c:f>'3.13'!$J$3:$J$19</c:f>
              <c:numCache>
                <c:formatCode>#,##0</c:formatCode>
                <c:ptCount val="17"/>
                <c:pt idx="0">
                  <c:v>32773.240000000005</c:v>
                </c:pt>
                <c:pt idx="1">
                  <c:v>78711.749999999985</c:v>
                </c:pt>
                <c:pt idx="2">
                  <c:v>62571.600000000006</c:v>
                </c:pt>
                <c:pt idx="3">
                  <c:v>58495.978571428568</c:v>
                </c:pt>
                <c:pt idx="4">
                  <c:v>21655.45</c:v>
                </c:pt>
                <c:pt idx="5">
                  <c:v>58292.755555555545</c:v>
                </c:pt>
                <c:pt idx="6">
                  <c:v>80988.857142857145</c:v>
                </c:pt>
                <c:pt idx="7">
                  <c:v>47696</c:v>
                </c:pt>
                <c:pt idx="8">
                  <c:v>39951.457142857143</c:v>
                </c:pt>
                <c:pt idx="9">
                  <c:v>42740.84</c:v>
                </c:pt>
                <c:pt idx="10">
                  <c:v>38414.15</c:v>
                </c:pt>
                <c:pt idx="11">
                  <c:v>39152.800000000003</c:v>
                </c:pt>
                <c:pt idx="12">
                  <c:v>43432</c:v>
                </c:pt>
                <c:pt idx="13">
                  <c:v>30697.955555555553</c:v>
                </c:pt>
                <c:pt idx="14" formatCode="General">
                  <c:v>26474</c:v>
                </c:pt>
                <c:pt idx="15">
                  <c:v>53211.31473977209</c:v>
                </c:pt>
                <c:pt idx="16">
                  <c:v>49255.647053411238</c:v>
                </c:pt>
              </c:numCache>
            </c:numRef>
          </c:val>
        </c:ser>
        <c:dLbls>
          <c:showLegendKey val="0"/>
          <c:showVal val="0"/>
          <c:showCatName val="0"/>
          <c:showSerName val="0"/>
          <c:showPercent val="0"/>
          <c:showBubbleSize val="0"/>
        </c:dLbls>
        <c:gapWidth val="50"/>
        <c:axId val="44436864"/>
        <c:axId val="44459136"/>
      </c:barChart>
      <c:dateAx>
        <c:axId val="44436864"/>
        <c:scaling>
          <c:orientation val="minMax"/>
        </c:scaling>
        <c:delete val="0"/>
        <c:axPos val="l"/>
        <c:numFmt formatCode="General" sourceLinked="1"/>
        <c:majorTickMark val="none"/>
        <c:minorTickMark val="none"/>
        <c:tickLblPos val="low"/>
        <c:txPr>
          <a:bodyPr rot="0" vert="horz"/>
          <a:lstStyle/>
          <a:p>
            <a:pPr>
              <a:defRPr/>
            </a:pPr>
            <a:endParaRPr lang="en-US"/>
          </a:p>
        </c:txPr>
        <c:crossAx val="44459136"/>
        <c:crosses val="autoZero"/>
        <c:auto val="0"/>
        <c:lblOffset val="100"/>
        <c:baseTimeUnit val="days"/>
        <c:majorUnit val="1"/>
        <c:minorUnit val="1"/>
      </c:dateAx>
      <c:valAx>
        <c:axId val="44459136"/>
        <c:scaling>
          <c:orientation val="minMax"/>
          <c:min val="0"/>
        </c:scaling>
        <c:delete val="0"/>
        <c:axPos val="b"/>
        <c:majorGridlines>
          <c:spPr>
            <a:ln w="6350" cap="rnd">
              <a:solidFill>
                <a:sysClr val="window" lastClr="FFFFFF">
                  <a:lumMod val="75000"/>
                </a:sysClr>
              </a:solidFill>
            </a:ln>
            <a:effectLst/>
          </c:spPr>
        </c:majorGridlines>
        <c:title>
          <c:tx>
            <c:rich>
              <a:bodyPr/>
              <a:lstStyle/>
              <a:p>
                <a:pPr>
                  <a:defRPr/>
                </a:pPr>
                <a:r>
                  <a:rPr lang="nl-BE"/>
                  <a:t>Personeelskost/ werknemer in euro</a:t>
                </a:r>
              </a:p>
            </c:rich>
          </c:tx>
          <c:layout>
            <c:manualLayout>
              <c:xMode val="edge"/>
              <c:yMode val="edge"/>
              <c:x val="0.19741074074074075"/>
              <c:y val="8.3666666666666663E-3"/>
            </c:manualLayout>
          </c:layout>
          <c:overlay val="0"/>
        </c:title>
        <c:numFmt formatCode="0" sourceLinked="0"/>
        <c:majorTickMark val="none"/>
        <c:minorTickMark val="none"/>
        <c:tickLblPos val="nextTo"/>
        <c:txPr>
          <a:bodyPr rot="0" vert="horz"/>
          <a:lstStyle/>
          <a:p>
            <a:pPr>
              <a:defRPr/>
            </a:pPr>
            <a:endParaRPr lang="en-US"/>
          </a:p>
        </c:txPr>
        <c:crossAx val="4443686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207148148148148"/>
          <c:y val="0.10029527417287275"/>
          <c:w val="0.48112555555555553"/>
          <c:h val="0.80459325396825399"/>
        </c:manualLayout>
      </c:layout>
      <c:barChart>
        <c:barDir val="bar"/>
        <c:grouping val="clustered"/>
        <c:varyColors val="0"/>
        <c:ser>
          <c:idx val="1"/>
          <c:order val="0"/>
          <c:tx>
            <c:strRef>
              <c:f>'3.13'!$E$2</c:f>
              <c:strCache>
                <c:ptCount val="1"/>
                <c:pt idx="0">
                  <c:v>TW/personeelslid (1000€)</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dPt>
            <c:idx val="17"/>
            <c:invertIfNegative val="0"/>
            <c:bubble3D val="0"/>
            <c:spPr>
              <a:solidFill>
                <a:srgbClr val="9BBB59">
                  <a:lumMod val="50000"/>
                </a:srgbClr>
              </a:solidFill>
              <a:ln>
                <a:noFill/>
              </a:ln>
            </c:spPr>
          </c:dPt>
          <c:cat>
            <c:strRef>
              <c:f>'3.13'!$A$3:$A$20</c:f>
              <c:strCach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vervoersector</c:v>
                </c:pt>
                <c:pt idx="16">
                  <c:v>Vlaamse economie</c:v>
                </c:pt>
                <c:pt idx="17">
                  <c:v>Vervoer over water</c:v>
                </c:pt>
              </c:strCache>
            </c:strRef>
          </c:cat>
          <c:val>
            <c:numRef>
              <c:f>'3.13'!$E$3:$E$20</c:f>
              <c:numCache>
                <c:formatCode>#,##0</c:formatCode>
                <c:ptCount val="18"/>
                <c:pt idx="0">
                  <c:v>380</c:v>
                </c:pt>
                <c:pt idx="1">
                  <c:v>932</c:v>
                </c:pt>
                <c:pt idx="2">
                  <c:v>859</c:v>
                </c:pt>
                <c:pt idx="3">
                  <c:v>91</c:v>
                </c:pt>
                <c:pt idx="4">
                  <c:v>620</c:v>
                </c:pt>
                <c:pt idx="5">
                  <c:v>127</c:v>
                </c:pt>
                <c:pt idx="6">
                  <c:v>163</c:v>
                </c:pt>
                <c:pt idx="7">
                  <c:v>117</c:v>
                </c:pt>
                <c:pt idx="8">
                  <c:v>142</c:v>
                </c:pt>
                <c:pt idx="9">
                  <c:v>197</c:v>
                </c:pt>
                <c:pt idx="10">
                  <c:v>155</c:v>
                </c:pt>
                <c:pt idx="11">
                  <c:v>180</c:v>
                </c:pt>
                <c:pt idx="12">
                  <c:v>222</c:v>
                </c:pt>
                <c:pt idx="13">
                  <c:v>98</c:v>
                </c:pt>
                <c:pt idx="14" formatCode="General">
                  <c:v>35</c:v>
                </c:pt>
                <c:pt idx="15">
                  <c:v>85.544127326508118</c:v>
                </c:pt>
                <c:pt idx="16">
                  <c:v>87.318949257027185</c:v>
                </c:pt>
                <c:pt idx="17">
                  <c:v>157.46566238369516</c:v>
                </c:pt>
              </c:numCache>
            </c:numRef>
          </c:val>
        </c:ser>
        <c:dLbls>
          <c:showLegendKey val="0"/>
          <c:showVal val="0"/>
          <c:showCatName val="0"/>
          <c:showSerName val="0"/>
          <c:showPercent val="0"/>
          <c:showBubbleSize val="0"/>
        </c:dLbls>
        <c:gapWidth val="50"/>
        <c:axId val="44500864"/>
        <c:axId val="44502400"/>
      </c:barChart>
      <c:dateAx>
        <c:axId val="44500864"/>
        <c:scaling>
          <c:orientation val="minMax"/>
        </c:scaling>
        <c:delete val="0"/>
        <c:axPos val="l"/>
        <c:numFmt formatCode="General" sourceLinked="1"/>
        <c:majorTickMark val="none"/>
        <c:minorTickMark val="none"/>
        <c:tickLblPos val="low"/>
        <c:txPr>
          <a:bodyPr rot="0" vert="horz"/>
          <a:lstStyle/>
          <a:p>
            <a:pPr>
              <a:defRPr/>
            </a:pPr>
            <a:endParaRPr lang="en-US"/>
          </a:p>
        </c:txPr>
        <c:crossAx val="44502400"/>
        <c:crosses val="autoZero"/>
        <c:auto val="0"/>
        <c:lblOffset val="100"/>
        <c:baseTimeUnit val="days"/>
        <c:majorUnit val="1"/>
        <c:minorUnit val="1"/>
      </c:dateAx>
      <c:valAx>
        <c:axId val="44502400"/>
        <c:scaling>
          <c:orientation val="minMax"/>
        </c:scaling>
        <c:delete val="0"/>
        <c:axPos val="b"/>
        <c:majorGridlines>
          <c:spPr>
            <a:ln w="6350" cap="rnd">
              <a:solidFill>
                <a:sysClr val="window" lastClr="FFFFFF">
                  <a:lumMod val="75000"/>
                </a:sysClr>
              </a:solidFill>
            </a:ln>
            <a:effectLst/>
          </c:spPr>
        </c:majorGridlines>
        <c:title>
          <c:tx>
            <c:rich>
              <a:bodyPr/>
              <a:lstStyle/>
              <a:p>
                <a:pPr>
                  <a:defRPr/>
                </a:pPr>
                <a:r>
                  <a:rPr lang="nl-BE"/>
                  <a:t>Toegevoegde</a:t>
                </a:r>
                <a:r>
                  <a:rPr lang="nl-BE" baseline="0"/>
                  <a:t> waarde/ werknemer in 1000 euro</a:t>
                </a:r>
                <a:endParaRPr lang="nl-BE"/>
              </a:p>
            </c:rich>
          </c:tx>
          <c:layout>
            <c:manualLayout>
              <c:xMode val="edge"/>
              <c:yMode val="edge"/>
              <c:x val="0.11274407407407405"/>
              <c:y val="8.3666666666666663E-3"/>
            </c:manualLayout>
          </c:layout>
          <c:overlay val="0"/>
        </c:title>
        <c:numFmt formatCode="0" sourceLinked="0"/>
        <c:majorTickMark val="none"/>
        <c:minorTickMark val="none"/>
        <c:tickLblPos val="nextTo"/>
        <c:txPr>
          <a:bodyPr rot="0" vert="horz"/>
          <a:lstStyle/>
          <a:p>
            <a:pPr>
              <a:defRPr/>
            </a:pPr>
            <a:endParaRPr lang="en-US"/>
          </a:p>
        </c:txPr>
        <c:crossAx val="44500864"/>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44" r="0.75000000000000244" t="1" header="0.5" footer="0.5"/>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524499654934435"/>
          <c:y val="0.10029527417287273"/>
          <c:w val="0.58987249005882536"/>
          <c:h val="0.80459325396825399"/>
        </c:manualLayout>
      </c:layout>
      <c:barChart>
        <c:barDir val="bar"/>
        <c:grouping val="clustered"/>
        <c:varyColors val="0"/>
        <c:ser>
          <c:idx val="1"/>
          <c:order val="0"/>
          <c:tx>
            <c:strRef>
              <c:f>'3.13'!$F$2</c:f>
              <c:strCache>
                <c:ptCount val="1"/>
                <c:pt idx="0">
                  <c:v>personeelskost/TW (%)</c:v>
                </c:pt>
              </c:strCache>
            </c:strRef>
          </c:tx>
          <c:spPr>
            <a:solidFill>
              <a:srgbClr val="92D050"/>
            </a:solidFill>
            <a:ln>
              <a:noFill/>
            </a:ln>
          </c:spPr>
          <c:invertIfNegative val="0"/>
          <c:dPt>
            <c:idx val="15"/>
            <c:invertIfNegative val="0"/>
            <c:bubble3D val="0"/>
            <c:spPr>
              <a:solidFill>
                <a:srgbClr val="9BBB59">
                  <a:lumMod val="50000"/>
                </a:srgbClr>
              </a:solidFill>
              <a:ln>
                <a:noFill/>
              </a:ln>
            </c:spPr>
          </c:dPt>
          <c:dPt>
            <c:idx val="16"/>
            <c:invertIfNegative val="0"/>
            <c:bubble3D val="0"/>
            <c:spPr>
              <a:solidFill>
                <a:srgbClr val="9BBB59">
                  <a:lumMod val="50000"/>
                </a:srgbClr>
              </a:solidFill>
              <a:ln>
                <a:noFill/>
              </a:ln>
            </c:spPr>
          </c:dPt>
          <c:cat>
            <c:strRef>
              <c:f>'3.13'!$A$3:$A$19</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vervoersector</c:v>
                </c:pt>
                <c:pt idx="16">
                  <c:v>Vlaamse economie</c:v>
                </c:pt>
              </c:strCache>
            </c:strRef>
          </c:cat>
          <c:val>
            <c:numRef>
              <c:f>'3.13'!$F$3:$F$19</c:f>
              <c:numCache>
                <c:formatCode>#,##0.00</c:formatCode>
                <c:ptCount val="17"/>
                <c:pt idx="0">
                  <c:v>8.6199999999999992</c:v>
                </c:pt>
                <c:pt idx="1">
                  <c:v>8.4499999999999993</c:v>
                </c:pt>
                <c:pt idx="2">
                  <c:v>7.28</c:v>
                </c:pt>
                <c:pt idx="3">
                  <c:v>64.03</c:v>
                </c:pt>
                <c:pt idx="4">
                  <c:v>3.49</c:v>
                </c:pt>
                <c:pt idx="5">
                  <c:v>45.94</c:v>
                </c:pt>
                <c:pt idx="6">
                  <c:v>49.73</c:v>
                </c:pt>
                <c:pt idx="7">
                  <c:v>40.65</c:v>
                </c:pt>
                <c:pt idx="8">
                  <c:v>28.22</c:v>
                </c:pt>
                <c:pt idx="9">
                  <c:v>21.74</c:v>
                </c:pt>
                <c:pt idx="10">
                  <c:v>24.81</c:v>
                </c:pt>
                <c:pt idx="11">
                  <c:v>21.8</c:v>
                </c:pt>
                <c:pt idx="12">
                  <c:v>19.52</c:v>
                </c:pt>
                <c:pt idx="13">
                  <c:v>31.36</c:v>
                </c:pt>
                <c:pt idx="14" formatCode="General">
                  <c:v>75.64</c:v>
                </c:pt>
                <c:pt idx="15">
                  <c:v>62.203352121032331</c:v>
                </c:pt>
                <c:pt idx="16">
                  <c:v>56.408886584772176</c:v>
                </c:pt>
              </c:numCache>
            </c:numRef>
          </c:val>
        </c:ser>
        <c:dLbls>
          <c:showLegendKey val="0"/>
          <c:showVal val="0"/>
          <c:showCatName val="0"/>
          <c:showSerName val="0"/>
          <c:showPercent val="0"/>
          <c:showBubbleSize val="0"/>
        </c:dLbls>
        <c:gapWidth val="50"/>
        <c:axId val="44548096"/>
        <c:axId val="44549632"/>
      </c:barChart>
      <c:dateAx>
        <c:axId val="44548096"/>
        <c:scaling>
          <c:orientation val="minMax"/>
        </c:scaling>
        <c:delete val="0"/>
        <c:axPos val="l"/>
        <c:numFmt formatCode="General" sourceLinked="1"/>
        <c:majorTickMark val="none"/>
        <c:minorTickMark val="none"/>
        <c:tickLblPos val="low"/>
        <c:txPr>
          <a:bodyPr rot="0" vert="horz"/>
          <a:lstStyle/>
          <a:p>
            <a:pPr>
              <a:defRPr/>
            </a:pPr>
            <a:endParaRPr lang="en-US"/>
          </a:p>
        </c:txPr>
        <c:crossAx val="44549632"/>
        <c:crosses val="autoZero"/>
        <c:auto val="0"/>
        <c:lblOffset val="100"/>
        <c:baseTimeUnit val="days"/>
        <c:majorUnit val="1"/>
        <c:minorUnit val="1"/>
      </c:dateAx>
      <c:valAx>
        <c:axId val="44549632"/>
        <c:scaling>
          <c:orientation val="minMax"/>
          <c:max val="120"/>
          <c:min val="0"/>
        </c:scaling>
        <c:delete val="0"/>
        <c:axPos val="b"/>
        <c:majorGridlines>
          <c:spPr>
            <a:ln w="6350" cap="rnd">
              <a:solidFill>
                <a:sysClr val="window" lastClr="FFFFFF">
                  <a:lumMod val="75000"/>
                </a:sysClr>
              </a:solidFill>
            </a:ln>
            <a:effectLst/>
          </c:spPr>
        </c:majorGridlines>
        <c:title>
          <c:tx>
            <c:rich>
              <a:bodyPr/>
              <a:lstStyle/>
              <a:p>
                <a:pPr>
                  <a:defRPr/>
                </a:pPr>
                <a:r>
                  <a:rPr lang="nl-BE"/>
                  <a:t>Personeelskost/ toegevoegde waarde in %</a:t>
                </a:r>
              </a:p>
            </c:rich>
          </c:tx>
          <c:layout>
            <c:manualLayout>
              <c:xMode val="edge"/>
              <c:yMode val="edge"/>
              <c:x val="0.15037370370370368"/>
              <c:y val="8.3666666666666663E-3"/>
            </c:manualLayout>
          </c:layout>
          <c:overlay val="0"/>
        </c:title>
        <c:numFmt formatCode="#,##0" sourceLinked="0"/>
        <c:majorTickMark val="none"/>
        <c:minorTickMark val="none"/>
        <c:tickLblPos val="nextTo"/>
        <c:txPr>
          <a:bodyPr rot="0" vert="horz"/>
          <a:lstStyle/>
          <a:p>
            <a:pPr>
              <a:defRPr/>
            </a:pPr>
            <a:endParaRPr lang="en-US"/>
          </a:p>
        </c:txPr>
        <c:crossAx val="44548096"/>
        <c:crosses val="autoZero"/>
        <c:crossBetween val="between"/>
        <c:majorUnit val="30"/>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paperSize="9"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230703703703704"/>
          <c:y val="0.10029523809523809"/>
          <c:w val="0.76970462962963015"/>
          <c:h val="0.80459325396825399"/>
        </c:manualLayout>
      </c:layout>
      <c:barChart>
        <c:barDir val="bar"/>
        <c:grouping val="clustered"/>
        <c:varyColors val="0"/>
        <c:ser>
          <c:idx val="1"/>
          <c:order val="0"/>
          <c:tx>
            <c:strRef>
              <c:f>'3.13'!$H$2</c:f>
              <c:strCache>
                <c:ptCount val="1"/>
                <c:pt idx="0">
                  <c:v>nettoresultaat/omzet (%)</c:v>
                </c:pt>
              </c:strCache>
            </c:strRef>
          </c:tx>
          <c:spPr>
            <a:solidFill>
              <a:srgbClr val="92D050"/>
            </a:solidFill>
            <a:ln>
              <a:noFill/>
            </a:ln>
          </c:spPr>
          <c:invertIfNegative val="0"/>
          <c:cat>
            <c:numRef>
              <c:f>'3.13'!$A$3:$A$17</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'3.13'!$H$3:$H$17</c:f>
              <c:numCache>
                <c:formatCode>#,##0.00</c:formatCode>
                <c:ptCount val="15"/>
                <c:pt idx="0">
                  <c:v>0</c:v>
                </c:pt>
                <c:pt idx="1">
                  <c:v>27.45</c:v>
                </c:pt>
                <c:pt idx="2">
                  <c:v>0</c:v>
                </c:pt>
                <c:pt idx="3">
                  <c:v>0</c:v>
                </c:pt>
                <c:pt idx="4">
                  <c:v>0</c:v>
                </c:pt>
                <c:pt idx="5">
                  <c:v>6.02</c:v>
                </c:pt>
                <c:pt idx="6">
                  <c:v>0</c:v>
                </c:pt>
                <c:pt idx="7">
                  <c:v>0</c:v>
                </c:pt>
                <c:pt idx="8">
                  <c:v>0</c:v>
                </c:pt>
                <c:pt idx="9">
                  <c:v>25.47</c:v>
                </c:pt>
                <c:pt idx="10">
                  <c:v>0</c:v>
                </c:pt>
                <c:pt idx="11">
                  <c:v>0</c:v>
                </c:pt>
                <c:pt idx="12">
                  <c:v>0</c:v>
                </c:pt>
                <c:pt idx="13">
                  <c:v>0</c:v>
                </c:pt>
                <c:pt idx="14" formatCode="General">
                  <c:v>0</c:v>
                </c:pt>
              </c:numCache>
            </c:numRef>
          </c:val>
        </c:ser>
        <c:dLbls>
          <c:showLegendKey val="0"/>
          <c:showVal val="0"/>
          <c:showCatName val="0"/>
          <c:showSerName val="0"/>
          <c:showPercent val="0"/>
          <c:showBubbleSize val="0"/>
        </c:dLbls>
        <c:gapWidth val="50"/>
        <c:axId val="44635264"/>
        <c:axId val="44636800"/>
      </c:barChart>
      <c:dateAx>
        <c:axId val="44635264"/>
        <c:scaling>
          <c:orientation val="minMax"/>
        </c:scaling>
        <c:delete val="0"/>
        <c:axPos val="l"/>
        <c:numFmt formatCode="General" sourceLinked="1"/>
        <c:majorTickMark val="none"/>
        <c:minorTickMark val="none"/>
        <c:tickLblPos val="low"/>
        <c:txPr>
          <a:bodyPr rot="0" vert="horz"/>
          <a:lstStyle/>
          <a:p>
            <a:pPr>
              <a:defRPr/>
            </a:pPr>
            <a:endParaRPr lang="en-US"/>
          </a:p>
        </c:txPr>
        <c:crossAx val="44636800"/>
        <c:crosses val="autoZero"/>
        <c:auto val="0"/>
        <c:lblOffset val="100"/>
        <c:baseTimeUnit val="days"/>
      </c:dateAx>
      <c:valAx>
        <c:axId val="44636800"/>
        <c:scaling>
          <c:orientation val="minMax"/>
          <c:max val="25"/>
          <c:min val="-12"/>
        </c:scaling>
        <c:delete val="0"/>
        <c:axPos val="b"/>
        <c:majorGridlines>
          <c:spPr>
            <a:ln w="6350" cap="rnd">
              <a:solidFill>
                <a:sysClr val="window" lastClr="FFFFFF">
                  <a:lumMod val="75000"/>
                </a:sysClr>
              </a:solidFill>
            </a:ln>
            <a:effectLst/>
          </c:spPr>
        </c:majorGridlines>
        <c:title>
          <c:tx>
            <c:rich>
              <a:bodyPr/>
              <a:lstStyle/>
              <a:p>
                <a:pPr>
                  <a:defRPr/>
                </a:pPr>
                <a:r>
                  <a:rPr lang="nl-BE"/>
                  <a:t>Nettoresultaat/ omzet in %</a:t>
                </a:r>
              </a:p>
            </c:rich>
          </c:tx>
          <c:layout>
            <c:manualLayout>
              <c:xMode val="edge"/>
              <c:yMode val="edge"/>
              <c:x val="0.35733666666666669"/>
              <c:y val="8.3666666666666663E-3"/>
            </c:manualLayout>
          </c:layout>
          <c:overlay val="0"/>
        </c:title>
        <c:numFmt formatCode="#,##0" sourceLinked="0"/>
        <c:majorTickMark val="none"/>
        <c:minorTickMark val="none"/>
        <c:tickLblPos val="nextTo"/>
        <c:txPr>
          <a:bodyPr rot="0" vert="horz"/>
          <a:lstStyle/>
          <a:p>
            <a:pPr>
              <a:defRPr/>
            </a:pPr>
            <a:endParaRPr lang="en-US"/>
          </a:p>
        </c:txPr>
        <c:crossAx val="44635264"/>
        <c:crosses val="autoZero"/>
        <c:crossBetween val="between"/>
        <c:majorUnit val="10"/>
        <c:minorUnit val="2"/>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44" r="0.75000000000000244" t="1" header="0.5" footer="0.5"/>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57458442694662"/>
          <c:y val="0.10029527417287273"/>
          <c:w val="0.85486220472440944"/>
          <c:h val="0.69933531746031763"/>
        </c:manualLayout>
      </c:layout>
      <c:barChart>
        <c:barDir val="col"/>
        <c:grouping val="clustered"/>
        <c:varyColors val="0"/>
        <c:ser>
          <c:idx val="1"/>
          <c:order val="0"/>
          <c:tx>
            <c:strRef>
              <c:f>'figuur 3.14 tabel 3.5'!$N$8</c:f>
              <c:strCache>
                <c:ptCount val="1"/>
                <c:pt idx="0">
                  <c:v>Totaal Vlaams goederenvervoer</c:v>
                </c:pt>
              </c:strCache>
            </c:strRef>
          </c:tx>
          <c:spPr>
            <a:solidFill>
              <a:srgbClr val="92D050"/>
            </a:solidFill>
            <a:ln>
              <a:noFill/>
            </a:ln>
          </c:spPr>
          <c:invertIfNegative val="0"/>
          <c:cat>
            <c:numRef>
              <c:f>'figuur 3.14 tabel 3.5'!$A$18:$A$22</c:f>
              <c:numCache>
                <c:formatCode>General</c:formatCode>
                <c:ptCount val="5"/>
                <c:pt idx="0">
                  <c:v>2009</c:v>
                </c:pt>
                <c:pt idx="1">
                  <c:v>2010</c:v>
                </c:pt>
                <c:pt idx="2">
                  <c:v>2011</c:v>
                </c:pt>
                <c:pt idx="3">
                  <c:v>2012</c:v>
                </c:pt>
                <c:pt idx="4">
                  <c:v>2013</c:v>
                </c:pt>
              </c:numCache>
            </c:numRef>
          </c:cat>
          <c:val>
            <c:numRef>
              <c:f>'figuur 3.14 tabel 3.5'!$N$18:$N$22</c:f>
              <c:numCache>
                <c:formatCode>General</c:formatCode>
                <c:ptCount val="5"/>
                <c:pt idx="0">
                  <c:v>175</c:v>
                </c:pt>
                <c:pt idx="1">
                  <c:v>173</c:v>
                </c:pt>
                <c:pt idx="2">
                  <c:v>172</c:v>
                </c:pt>
                <c:pt idx="3">
                  <c:v>179</c:v>
                </c:pt>
                <c:pt idx="4">
                  <c:v>167</c:v>
                </c:pt>
              </c:numCache>
            </c:numRef>
          </c:val>
        </c:ser>
        <c:dLbls>
          <c:showLegendKey val="0"/>
          <c:showVal val="0"/>
          <c:showCatName val="0"/>
          <c:showSerName val="0"/>
          <c:showPercent val="0"/>
          <c:showBubbleSize val="0"/>
        </c:dLbls>
        <c:gapWidth val="50"/>
        <c:axId val="45587072"/>
        <c:axId val="45592960"/>
      </c:barChart>
      <c:dateAx>
        <c:axId val="45587072"/>
        <c:scaling>
          <c:orientation val="minMax"/>
        </c:scaling>
        <c:delete val="0"/>
        <c:axPos val="b"/>
        <c:numFmt formatCode="General" sourceLinked="1"/>
        <c:majorTickMark val="out"/>
        <c:minorTickMark val="none"/>
        <c:tickLblPos val="low"/>
        <c:txPr>
          <a:bodyPr rot="-2700000" vert="horz"/>
          <a:lstStyle/>
          <a:p>
            <a:pPr>
              <a:defRPr/>
            </a:pPr>
            <a:endParaRPr lang="en-US"/>
          </a:p>
        </c:txPr>
        <c:crossAx val="45592960"/>
        <c:crosses val="autoZero"/>
        <c:auto val="0"/>
        <c:lblOffset val="100"/>
        <c:baseTimeUnit val="days"/>
        <c:majorUnit val="1"/>
        <c:minorUnit val="1"/>
      </c:dateAx>
      <c:valAx>
        <c:axId val="45592960"/>
        <c:scaling>
          <c:orientation val="minMax"/>
          <c:min val="0"/>
        </c:scaling>
        <c:delete val="0"/>
        <c:axPos val="l"/>
        <c:majorGridlines>
          <c:spPr>
            <a:ln w="6350" cap="rnd">
              <a:solidFill>
                <a:sysClr val="window" lastClr="FFFFFF">
                  <a:lumMod val="75000"/>
                </a:sysClr>
              </a:solidFill>
            </a:ln>
            <a:effectLst/>
          </c:spPr>
        </c:majorGridlines>
        <c:title>
          <c:tx>
            <c:rich>
              <a:bodyPr/>
              <a:lstStyle/>
              <a:p>
                <a:pPr>
                  <a:defRPr/>
                </a:pPr>
                <a:r>
                  <a:rPr lang="nl-BE"/>
                  <a:t>aantal falingen in het Vlaams goederenvervoer</a:t>
                </a:r>
              </a:p>
            </c:rich>
          </c:tx>
          <c:layout>
            <c:manualLayout>
              <c:xMode val="edge"/>
              <c:yMode val="edge"/>
              <c:x val="1.4236220472440936E-2"/>
              <c:y val="9.9148439778361061E-2"/>
            </c:manualLayout>
          </c:layout>
          <c:overlay val="0"/>
        </c:title>
        <c:numFmt formatCode="General" sourceLinked="1"/>
        <c:majorTickMark val="none"/>
        <c:minorTickMark val="none"/>
        <c:tickLblPos val="nextTo"/>
        <c:txPr>
          <a:bodyPr rot="0" vert="horz"/>
          <a:lstStyle/>
          <a:p>
            <a:pPr>
              <a:defRPr/>
            </a:pPr>
            <a:endParaRPr lang="en-US"/>
          </a:p>
        </c:txPr>
        <c:crossAx val="45587072"/>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v>Totaal goederenvervoer</c:v>
          </c:tx>
          <c:spPr>
            <a:solidFill>
              <a:srgbClr val="92D050"/>
            </a:solidFill>
            <a:ln>
              <a:solidFill>
                <a:srgbClr val="92D050"/>
              </a:solidFill>
            </a:ln>
          </c:spPr>
          <c:invertIfNegative val="0"/>
          <c:cat>
            <c:numRef>
              <c:f>'figuur 3.15'!$D$5:$H$5</c:f>
              <c:numCache>
                <c:formatCode>General</c:formatCode>
                <c:ptCount val="5"/>
                <c:pt idx="0">
                  <c:v>2009</c:v>
                </c:pt>
                <c:pt idx="1">
                  <c:v>2010</c:v>
                </c:pt>
                <c:pt idx="2">
                  <c:v>2011</c:v>
                </c:pt>
                <c:pt idx="3">
                  <c:v>2012</c:v>
                </c:pt>
                <c:pt idx="4">
                  <c:v>2013</c:v>
                </c:pt>
              </c:numCache>
            </c:numRef>
          </c:cat>
          <c:val>
            <c:numRef>
              <c:f>'figuur 3.15'!$D$29:$H$29</c:f>
              <c:numCache>
                <c:formatCode>General</c:formatCode>
                <c:ptCount val="5"/>
                <c:pt idx="0">
                  <c:v>9769</c:v>
                </c:pt>
                <c:pt idx="1">
                  <c:v>9759</c:v>
                </c:pt>
                <c:pt idx="2">
                  <c:v>9688</c:v>
                </c:pt>
                <c:pt idx="3">
                  <c:v>9569</c:v>
                </c:pt>
                <c:pt idx="4">
                  <c:v>9424</c:v>
                </c:pt>
              </c:numCache>
            </c:numRef>
          </c:val>
        </c:ser>
        <c:dLbls>
          <c:showLegendKey val="0"/>
          <c:showVal val="0"/>
          <c:showCatName val="0"/>
          <c:showSerName val="0"/>
          <c:showPercent val="0"/>
          <c:showBubbleSize val="0"/>
        </c:dLbls>
        <c:gapWidth val="150"/>
        <c:axId val="45683072"/>
        <c:axId val="45684608"/>
      </c:barChart>
      <c:catAx>
        <c:axId val="45683072"/>
        <c:scaling>
          <c:orientation val="minMax"/>
        </c:scaling>
        <c:delete val="0"/>
        <c:axPos val="b"/>
        <c:numFmt formatCode="General" sourceLinked="1"/>
        <c:majorTickMark val="out"/>
        <c:minorTickMark val="none"/>
        <c:tickLblPos val="nextTo"/>
        <c:crossAx val="45684608"/>
        <c:crosses val="autoZero"/>
        <c:auto val="1"/>
        <c:lblAlgn val="ctr"/>
        <c:lblOffset val="100"/>
        <c:noMultiLvlLbl val="0"/>
      </c:catAx>
      <c:valAx>
        <c:axId val="45684608"/>
        <c:scaling>
          <c:orientation val="minMax"/>
        </c:scaling>
        <c:delete val="0"/>
        <c:axPos val="l"/>
        <c:majorGridlines/>
        <c:title>
          <c:tx>
            <c:rich>
              <a:bodyPr rot="-5400000" vert="horz"/>
              <a:lstStyle/>
              <a:p>
                <a:pPr>
                  <a:defRPr/>
                </a:pPr>
                <a:r>
                  <a:rPr lang="en-US"/>
                  <a:t>Aantal actieve btw-plichtigen</a:t>
                </a:r>
              </a:p>
            </c:rich>
          </c:tx>
          <c:layout/>
          <c:overlay val="0"/>
        </c:title>
        <c:numFmt formatCode="General" sourceLinked="1"/>
        <c:majorTickMark val="out"/>
        <c:minorTickMark val="none"/>
        <c:tickLblPos val="nextTo"/>
        <c:crossAx val="456830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title>
      <c:layout>
        <c:manualLayout>
          <c:xMode val="edge"/>
          <c:yMode val="edge"/>
          <c:x val="0.41568611111111131"/>
          <c:y val="5.6444444444444443E-2"/>
        </c:manualLayout>
      </c:layout>
      <c:overlay val="0"/>
    </c:title>
    <c:autoTitleDeleted val="0"/>
    <c:plotArea>
      <c:layout>
        <c:manualLayout>
          <c:layoutTarget val="inner"/>
          <c:xMode val="edge"/>
          <c:yMode val="edge"/>
          <c:x val="7.6538888888888879E-2"/>
          <c:y val="0.1828038888888889"/>
          <c:w val="0.84375115740740925"/>
          <c:h val="0.69933531746031763"/>
        </c:manualLayout>
      </c:layout>
      <c:pieChart>
        <c:varyColors val="1"/>
        <c:ser>
          <c:idx val="1"/>
          <c:order val="0"/>
          <c:tx>
            <c:strRef>
              <c:f>'3.3,3.5,3.6'!$A$17</c:f>
              <c:strCache>
                <c:ptCount val="1"/>
                <c:pt idx="0">
                  <c:v>2011</c:v>
                </c:pt>
              </c:strCache>
            </c:strRef>
          </c:tx>
          <c:spPr>
            <a:solidFill>
              <a:srgbClr val="92D050"/>
            </a:solidFill>
            <a:ln>
              <a:noFill/>
            </a:ln>
          </c:spPr>
          <c:explosion val="30"/>
          <c:dPt>
            <c:idx val="0"/>
            <c:bubble3D val="0"/>
            <c:spPr>
              <a:solidFill>
                <a:srgbClr val="002060"/>
              </a:solidFill>
              <a:ln>
                <a:noFill/>
              </a:ln>
            </c:spPr>
          </c:dPt>
          <c:dPt>
            <c:idx val="2"/>
            <c:bubble3D val="0"/>
            <c:spPr>
              <a:solidFill>
                <a:srgbClr val="1F497D">
                  <a:lumMod val="40000"/>
                  <a:lumOff val="60000"/>
                </a:srgbClr>
              </a:solidFill>
              <a:ln>
                <a:noFill/>
              </a:ln>
            </c:spPr>
          </c:dPt>
          <c:dPt>
            <c:idx val="3"/>
            <c:bubble3D val="0"/>
            <c:spPr>
              <a:solidFill>
                <a:srgbClr val="8064A2">
                  <a:lumMod val="75000"/>
                </a:srgbClr>
              </a:solidFill>
              <a:ln>
                <a:noFill/>
              </a:ln>
            </c:spPr>
          </c:dPt>
          <c:dLbls>
            <c:dLbl>
              <c:idx val="0"/>
              <c:spPr/>
              <c:txPr>
                <a:bodyPr/>
                <a:lstStyle/>
                <a:p>
                  <a:pPr>
                    <a:defRPr sz="1200" b="1">
                      <a:solidFill>
                        <a:schemeClr val="bg1"/>
                      </a:solidFill>
                    </a:defRPr>
                  </a:pPr>
                  <a:endParaRPr lang="en-US"/>
                </a:p>
              </c:txPr>
              <c:showLegendKey val="0"/>
              <c:showVal val="0"/>
              <c:showCatName val="0"/>
              <c:showSerName val="0"/>
              <c:showPercent val="1"/>
              <c:showBubbleSize val="0"/>
            </c:dLbl>
            <c:dLbl>
              <c:idx val="2"/>
              <c:layout>
                <c:manualLayout>
                  <c:x val="-5.6854585885097703E-2"/>
                  <c:y val="3.1909834800061803E-3"/>
                </c:manualLayout>
              </c:layout>
              <c:showLegendKey val="0"/>
              <c:showVal val="0"/>
              <c:showCatName val="0"/>
              <c:showSerName val="0"/>
              <c:showPercent val="1"/>
              <c:showBubbleSize val="0"/>
            </c:dLbl>
            <c:dLbl>
              <c:idx val="3"/>
              <c:spPr/>
              <c:txPr>
                <a:bodyPr/>
                <a:lstStyle/>
                <a:p>
                  <a:pPr>
                    <a:defRPr sz="1200" b="1">
                      <a:solidFill>
                        <a:schemeClr val="bg1"/>
                      </a:solidFill>
                    </a:defRPr>
                  </a:pPr>
                  <a:endParaRPr lang="en-US"/>
                </a:p>
              </c:txPr>
              <c:showLegendKey val="0"/>
              <c:showVal val="0"/>
              <c:showCatName val="0"/>
              <c:showSerName val="0"/>
              <c:showPercent val="1"/>
              <c:showBubbleSize val="0"/>
            </c:dLbl>
            <c:txPr>
              <a:bodyPr/>
              <a:lstStyle/>
              <a:p>
                <a:pPr>
                  <a:defRPr sz="1200" b="1"/>
                </a:pPr>
                <a:endParaRPr lang="en-US"/>
              </a:p>
            </c:txPr>
            <c:showLegendKey val="0"/>
            <c:showVal val="0"/>
            <c:showCatName val="0"/>
            <c:showSerName val="0"/>
            <c:showPercent val="1"/>
            <c:showBubbleSize val="0"/>
            <c:showLeaderLines val="1"/>
          </c:dLbls>
          <c:cat>
            <c:strRef>
              <c:f>'[3]3.3_3.5_3.6'!$C$7:$F$7</c:f>
              <c:strCache>
                <c:ptCount val="4"/>
                <c:pt idx="0">
                  <c:v>Vervoer te land en vervoer via pijpleidingen (49)</c:v>
                </c:pt>
                <c:pt idx="1">
                  <c:v>Vervoer over water (50)</c:v>
                </c:pt>
                <c:pt idx="2">
                  <c:v>Luchtvaart (51)</c:v>
                </c:pt>
                <c:pt idx="3">
                  <c:v>Opslag en vervoerondersteunende activiteiten (52)</c:v>
                </c:pt>
              </c:strCache>
            </c:strRef>
          </c:cat>
          <c:val>
            <c:numRef>
              <c:f>'3.3,3.5,3.6'!$C$17:$F$17</c:f>
              <c:numCache>
                <c:formatCode>0.00</c:formatCode>
                <c:ptCount val="4"/>
                <c:pt idx="0">
                  <c:v>4202.2</c:v>
                </c:pt>
                <c:pt idx="1">
                  <c:v>355.4</c:v>
                </c:pt>
                <c:pt idx="2">
                  <c:v>314.8</c:v>
                </c:pt>
                <c:pt idx="3">
                  <c:v>5914.8</c:v>
                </c:pt>
              </c:numCache>
            </c:numRef>
          </c:val>
        </c:ser>
        <c:dLbls>
          <c:showLegendKey val="0"/>
          <c:showVal val="0"/>
          <c:showCatName val="0"/>
          <c:showSerName val="0"/>
          <c:showPercent val="0"/>
          <c:showBubbleSize val="0"/>
          <c:showLeaderLines val="1"/>
        </c:dLbls>
        <c:firstSliceAng val="0"/>
      </c:pieChart>
      <c:spPr>
        <a:noFill/>
        <a:ln w="25400">
          <a:noFill/>
        </a:ln>
        <a:effectLst>
          <a:outerShdw sx="1000" sy="1000" algn="ctr" rotWithShape="0">
            <a:schemeClr val="bg1"/>
          </a:outerShdw>
        </a:effectLst>
        <a:scene3d>
          <a:camera prst="orthographicFront"/>
          <a:lightRig rig="threePt" dir="t"/>
        </a:scene3d>
        <a:sp3d/>
      </c:spPr>
    </c:plotArea>
    <c:plotVisOnly val="1"/>
    <c:dispBlanksAs val="zero"/>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title>
      <c:tx>
        <c:rich>
          <a:bodyPr/>
          <a:lstStyle/>
          <a:p>
            <a:pPr>
              <a:defRPr/>
            </a:pPr>
            <a:r>
              <a:rPr lang="nl-BE"/>
              <a:t>2003</a:t>
            </a:r>
          </a:p>
        </c:rich>
      </c:tx>
      <c:layout/>
      <c:overlay val="0"/>
    </c:title>
    <c:autoTitleDeleted val="0"/>
    <c:plotArea>
      <c:layout>
        <c:manualLayout>
          <c:layoutTarget val="inner"/>
          <c:xMode val="edge"/>
          <c:yMode val="edge"/>
          <c:x val="0.12268564814814822"/>
          <c:y val="0.10029527417287275"/>
          <c:w val="0.84375115740740914"/>
          <c:h val="0.69933531746031763"/>
        </c:manualLayout>
      </c:layout>
      <c:pieChart>
        <c:varyColors val="1"/>
        <c:ser>
          <c:idx val="1"/>
          <c:order val="0"/>
          <c:tx>
            <c:strRef>
              <c:f>'3.3,3.5,3.6'!$A$9</c:f>
              <c:strCache>
                <c:ptCount val="1"/>
                <c:pt idx="0">
                  <c:v>2003</c:v>
                </c:pt>
              </c:strCache>
            </c:strRef>
          </c:tx>
          <c:spPr>
            <a:solidFill>
              <a:srgbClr val="92D050"/>
            </a:solidFill>
            <a:ln>
              <a:noFill/>
            </a:ln>
          </c:spPr>
          <c:explosion val="25"/>
          <c:dPt>
            <c:idx val="0"/>
            <c:bubble3D val="0"/>
            <c:spPr>
              <a:solidFill>
                <a:srgbClr val="002060"/>
              </a:solidFill>
              <a:ln>
                <a:noFill/>
              </a:ln>
            </c:spPr>
          </c:dPt>
          <c:dPt>
            <c:idx val="1"/>
            <c:bubble3D val="0"/>
            <c:spPr>
              <a:solidFill>
                <a:srgbClr val="4F81BD">
                  <a:lumMod val="60000"/>
                  <a:lumOff val="40000"/>
                </a:srgbClr>
              </a:solidFill>
              <a:ln>
                <a:noFill/>
              </a:ln>
            </c:spPr>
          </c:dPt>
          <c:dPt>
            <c:idx val="3"/>
            <c:bubble3D val="0"/>
            <c:spPr>
              <a:solidFill>
                <a:srgbClr val="8064A2">
                  <a:lumMod val="75000"/>
                </a:srgbClr>
              </a:solidFill>
              <a:ln>
                <a:noFill/>
              </a:ln>
            </c:spPr>
          </c:dPt>
          <c:dLbls>
            <c:dLbl>
              <c:idx val="0"/>
              <c:spPr/>
              <c:txPr>
                <a:bodyPr/>
                <a:lstStyle/>
                <a:p>
                  <a:pPr>
                    <a:defRPr sz="1200" b="1">
                      <a:solidFill>
                        <a:schemeClr val="bg1"/>
                      </a:solidFill>
                    </a:defRPr>
                  </a:pPr>
                  <a:endParaRPr lang="en-US"/>
                </a:p>
              </c:txPr>
              <c:showLegendKey val="0"/>
              <c:showVal val="0"/>
              <c:showCatName val="0"/>
              <c:showSerName val="0"/>
              <c:showPercent val="1"/>
              <c:showBubbleSize val="0"/>
            </c:dLbl>
            <c:dLbl>
              <c:idx val="2"/>
              <c:layout>
                <c:manualLayout>
                  <c:x val="-5.6854585885097703E-2"/>
                  <c:y val="3.1909834800061799E-3"/>
                </c:manualLayout>
              </c:layout>
              <c:showLegendKey val="0"/>
              <c:showVal val="0"/>
              <c:showCatName val="0"/>
              <c:showSerName val="0"/>
              <c:showPercent val="1"/>
              <c:showBubbleSize val="0"/>
            </c:dLbl>
            <c:dLbl>
              <c:idx val="3"/>
              <c:spPr/>
              <c:txPr>
                <a:bodyPr/>
                <a:lstStyle/>
                <a:p>
                  <a:pPr>
                    <a:defRPr sz="1200" b="1">
                      <a:solidFill>
                        <a:schemeClr val="bg1"/>
                      </a:solidFill>
                    </a:defRPr>
                  </a:pPr>
                  <a:endParaRPr lang="en-US"/>
                </a:p>
              </c:txPr>
              <c:showLegendKey val="0"/>
              <c:showVal val="0"/>
              <c:showCatName val="0"/>
              <c:showSerName val="0"/>
              <c:showPercent val="1"/>
              <c:showBubbleSize val="0"/>
            </c:dLbl>
            <c:txPr>
              <a:bodyPr/>
              <a:lstStyle/>
              <a:p>
                <a:pPr>
                  <a:defRPr sz="1200" b="1"/>
                </a:pPr>
                <a:endParaRPr lang="en-US"/>
              </a:p>
            </c:txPr>
            <c:showLegendKey val="0"/>
            <c:showVal val="0"/>
            <c:showCatName val="0"/>
            <c:showSerName val="0"/>
            <c:showPercent val="1"/>
            <c:showBubbleSize val="0"/>
            <c:showLeaderLines val="1"/>
          </c:dLbls>
          <c:cat>
            <c:strRef>
              <c:f>'[3]3.3_3.5_3.6'!$C$7:$F$7</c:f>
              <c:strCache>
                <c:ptCount val="4"/>
                <c:pt idx="0">
                  <c:v>Vervoer te land en vervoer via pijpleidingen (49)</c:v>
                </c:pt>
                <c:pt idx="1">
                  <c:v>Vervoer over water (50)</c:v>
                </c:pt>
                <c:pt idx="2">
                  <c:v>Luchtvaart (51)</c:v>
                </c:pt>
                <c:pt idx="3">
                  <c:v>Opslag en vervoerondersteunende activiteiten (52)</c:v>
                </c:pt>
              </c:strCache>
            </c:strRef>
          </c:cat>
          <c:val>
            <c:numRef>
              <c:f>'3.3,3.5,3.6'!$C$9:$F$9</c:f>
              <c:numCache>
                <c:formatCode>0.00</c:formatCode>
                <c:ptCount val="4"/>
                <c:pt idx="0">
                  <c:v>4285.2868607395749</c:v>
                </c:pt>
                <c:pt idx="1">
                  <c:v>401.35596330275234</c:v>
                </c:pt>
                <c:pt idx="2">
                  <c:v>329.62496853762894</c:v>
                </c:pt>
                <c:pt idx="3">
                  <c:v>4407.8861893396979</c:v>
                </c:pt>
              </c:numCache>
            </c:numRef>
          </c:val>
        </c:ser>
        <c:dLbls>
          <c:showLegendKey val="0"/>
          <c:showVal val="0"/>
          <c:showCatName val="0"/>
          <c:showSerName val="0"/>
          <c:showPercent val="0"/>
          <c:showBubbleSize val="0"/>
          <c:showLeaderLines val="1"/>
        </c:dLbls>
        <c:firstSliceAng val="0"/>
      </c:pieChart>
      <c:spPr>
        <a:noFill/>
        <a:ln w="25400">
          <a:noFill/>
        </a:ln>
        <a:effectLst>
          <a:outerShdw sx="1000" sy="1000" algn="ctr" rotWithShape="0">
            <a:schemeClr val="bg1"/>
          </a:outerShdw>
        </a:effectLst>
        <a:scene3d>
          <a:camera prst="orthographicFront"/>
          <a:lightRig rig="threePt" dir="t"/>
        </a:scene3d>
        <a:sp3d/>
      </c:spPr>
    </c:plotArea>
    <c:plotVisOnly val="1"/>
    <c:dispBlanksAs val="zero"/>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44" r="0.750000000000002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74583333333338"/>
          <c:y val="0.12045396825396819"/>
          <c:w val="0.85845023148148214"/>
          <c:h val="0.74304682539682565"/>
        </c:manualLayout>
      </c:layout>
      <c:barChart>
        <c:barDir val="col"/>
        <c:grouping val="clustered"/>
        <c:varyColors val="0"/>
        <c:ser>
          <c:idx val="1"/>
          <c:order val="0"/>
          <c:tx>
            <c:strRef>
              <c:f>'3.3,3.5,3.6'!$G$8</c:f>
              <c:strCache>
                <c:ptCount val="1"/>
                <c:pt idx="0">
                  <c:v>Totaal vervoer (49+50+51+52)</c:v>
                </c:pt>
              </c:strCache>
            </c:strRef>
          </c:tx>
          <c:spPr>
            <a:solidFill>
              <a:srgbClr val="92D050"/>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'3.3,3.5,3.6'!$G$22:$G$28</c:f>
              <c:numCache>
                <c:formatCode>0.00%</c:formatCode>
                <c:ptCount val="7"/>
                <c:pt idx="0">
                  <c:v>4.8364605896429991E-2</c:v>
                </c:pt>
                <c:pt idx="1">
                  <c:v>8.2631302589839528E-3</c:v>
                </c:pt>
                <c:pt idx="2">
                  <c:v>2.4464571946673175E-2</c:v>
                </c:pt>
                <c:pt idx="3">
                  <c:v>4.0565376329426028E-2</c:v>
                </c:pt>
                <c:pt idx="4">
                  <c:v>-6.2131084869885056E-2</c:v>
                </c:pt>
                <c:pt idx="5">
                  <c:v>3.2106962049817556E-2</c:v>
                </c:pt>
                <c:pt idx="6">
                  <c:v>4.4281439274520995E-2</c:v>
                </c:pt>
              </c:numCache>
            </c:numRef>
          </c:val>
        </c:ser>
        <c:ser>
          <c:idx val="0"/>
          <c:order val="1"/>
          <c:tx>
            <c:strRef>
              <c:f>'3.3,3.5,3.6'!$I$8</c:f>
              <c:strCache>
                <c:ptCount val="1"/>
                <c:pt idx="0">
                  <c:v>Totaal vervoer (excl.52)</c:v>
                </c:pt>
              </c:strCache>
            </c:strRef>
          </c:tx>
          <c:spPr>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'3.3,3.5,3.6'!$I$22:$I$28</c:f>
              <c:numCache>
                <c:formatCode>0.00%</c:formatCode>
                <c:ptCount val="7"/>
                <c:pt idx="0">
                  <c:v>-3.6372460150037922E-2</c:v>
                </c:pt>
                <c:pt idx="1">
                  <c:v>-2.0403219350778823E-2</c:v>
                </c:pt>
                <c:pt idx="2">
                  <c:v>2.1337841138506342E-2</c:v>
                </c:pt>
                <c:pt idx="3">
                  <c:v>5.4998463620994142E-2</c:v>
                </c:pt>
                <c:pt idx="4">
                  <c:v>-0.1031299601982163</c:v>
                </c:pt>
                <c:pt idx="5">
                  <c:v>6.260806159369281E-2</c:v>
                </c:pt>
                <c:pt idx="6">
                  <c:v>-2.7413357499907698E-2</c:v>
                </c:pt>
              </c:numCache>
            </c:numRef>
          </c:val>
        </c:ser>
        <c:ser>
          <c:idx val="2"/>
          <c:order val="2"/>
          <c:tx>
            <c:v>Totale Vlaamse economie</c:v>
          </c:tx>
          <c:spPr>
            <a:solidFill>
              <a:srgbClr val="7030A0"/>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'3.3,3.5,3.6'!$B$22:$B$28</c:f>
              <c:numCache>
                <c:formatCode>0.00%</c:formatCode>
                <c:ptCount val="7"/>
                <c:pt idx="0">
                  <c:v>1.6623386059104295E-2</c:v>
                </c:pt>
                <c:pt idx="1">
                  <c:v>3.1560001870704735E-2</c:v>
                </c:pt>
                <c:pt idx="2">
                  <c:v>3.4372595527099037E-2</c:v>
                </c:pt>
                <c:pt idx="3">
                  <c:v>1.0588373072067725E-2</c:v>
                </c:pt>
                <c:pt idx="4">
                  <c:v>-3.4600639294366298E-2</c:v>
                </c:pt>
                <c:pt idx="5">
                  <c:v>1.7681623392483914E-2</c:v>
                </c:pt>
                <c:pt idx="6">
                  <c:v>2.6321795580606544E-2</c:v>
                </c:pt>
              </c:numCache>
            </c:numRef>
          </c:val>
        </c:ser>
        <c:dLbls>
          <c:showLegendKey val="0"/>
          <c:showVal val="0"/>
          <c:showCatName val="0"/>
          <c:showSerName val="0"/>
          <c:showPercent val="0"/>
          <c:showBubbleSize val="0"/>
        </c:dLbls>
        <c:gapWidth val="50"/>
        <c:axId val="49788800"/>
        <c:axId val="49790336"/>
      </c:barChart>
      <c:dateAx>
        <c:axId val="49788800"/>
        <c:scaling>
          <c:orientation val="minMax"/>
        </c:scaling>
        <c:delete val="0"/>
        <c:axPos val="b"/>
        <c:numFmt formatCode="0" sourceLinked="1"/>
        <c:majorTickMark val="out"/>
        <c:minorTickMark val="none"/>
        <c:tickLblPos val="low"/>
        <c:txPr>
          <a:bodyPr rot="-2700000" vert="horz"/>
          <a:lstStyle/>
          <a:p>
            <a:pPr>
              <a:defRPr/>
            </a:pPr>
            <a:endParaRPr lang="en-US"/>
          </a:p>
        </c:txPr>
        <c:crossAx val="49790336"/>
        <c:crosses val="autoZero"/>
        <c:auto val="0"/>
        <c:lblOffset val="100"/>
        <c:baseTimeUnit val="days"/>
        <c:majorUnit val="1"/>
        <c:minorUnit val="1"/>
      </c:dateAx>
      <c:valAx>
        <c:axId val="49790336"/>
        <c:scaling>
          <c:orientation val="minMax"/>
        </c:scaling>
        <c:delete val="0"/>
        <c:axPos val="l"/>
        <c:majorGridlines>
          <c:spPr>
            <a:ln w="6350" cap="rnd">
              <a:solidFill>
                <a:sysClr val="window" lastClr="FFFFFF">
                  <a:lumMod val="75000"/>
                </a:sysClr>
              </a:solidFill>
            </a:ln>
            <a:effectLst/>
          </c:spPr>
        </c:majorGridlines>
        <c:title>
          <c:tx>
            <c:rich>
              <a:bodyPr/>
              <a:lstStyle/>
              <a:p>
                <a:pPr>
                  <a:defRPr/>
                </a:pPr>
                <a:r>
                  <a:rPr lang="nl-BE"/>
                  <a:t>procentuele verandering</a:t>
                </a:r>
              </a:p>
            </c:rich>
          </c:tx>
          <c:layout>
            <c:manualLayout>
              <c:xMode val="edge"/>
              <c:yMode val="edge"/>
              <c:x val="2.8009259259259272E-3"/>
              <c:y val="0.191740873015873"/>
            </c:manualLayout>
          </c:layout>
          <c:overlay val="0"/>
        </c:title>
        <c:numFmt formatCode="0.0%" sourceLinked="0"/>
        <c:majorTickMark val="none"/>
        <c:minorTickMark val="none"/>
        <c:tickLblPos val="nextTo"/>
        <c:txPr>
          <a:bodyPr rot="0" vert="horz"/>
          <a:lstStyle/>
          <a:p>
            <a:pPr>
              <a:defRPr/>
            </a:pPr>
            <a:endParaRPr lang="en-US"/>
          </a:p>
        </c:txPr>
        <c:crossAx val="49788800"/>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manualLayout>
          <c:xMode val="edge"/>
          <c:yMode val="edge"/>
          <c:x val="1.5916898148148149E-2"/>
          <c:y val="0"/>
          <c:w val="0.97992546296296301"/>
          <c:h val="0.11926825396825415"/>
        </c:manualLayout>
      </c:layout>
      <c:overlay val="0"/>
      <c:spPr>
        <a:noFill/>
        <a:ln>
          <a:noFill/>
        </a:ln>
      </c:spPr>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62041666666668"/>
          <c:y val="0.22457341269841269"/>
          <c:w val="0.82023263888888942"/>
          <c:h val="0.649681746031746"/>
        </c:manualLayout>
      </c:layout>
      <c:barChart>
        <c:barDir val="col"/>
        <c:grouping val="clustered"/>
        <c:varyColors val="0"/>
        <c:ser>
          <c:idx val="1"/>
          <c:order val="0"/>
          <c:tx>
            <c:strRef>
              <c:f>'3.3,3.5,3.6'!$C$8</c:f>
              <c:strCache>
                <c:ptCount val="1"/>
                <c:pt idx="0">
                  <c:v>Vervoer te land en vervoer via pijpleidingen (49)</c:v>
                </c:pt>
              </c:strCache>
            </c:strRef>
          </c:tx>
          <c:spPr>
            <a:solidFill>
              <a:srgbClr val="002060"/>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'3.3,3.5,3.6'!$C$22:$C$28</c:f>
              <c:numCache>
                <c:formatCode>0.00%</c:formatCode>
                <c:ptCount val="7"/>
                <c:pt idx="0">
                  <c:v>-6.4207267214664299E-2</c:v>
                </c:pt>
                <c:pt idx="1">
                  <c:v>-7.950740635613851E-4</c:v>
                </c:pt>
                <c:pt idx="2">
                  <c:v>4.9144579754766049E-2</c:v>
                </c:pt>
                <c:pt idx="3">
                  <c:v>1.5229215239353833E-2</c:v>
                </c:pt>
                <c:pt idx="4">
                  <c:v>-9.2027590824568684E-2</c:v>
                </c:pt>
                <c:pt idx="5">
                  <c:v>5.3922528392055913E-2</c:v>
                </c:pt>
                <c:pt idx="6">
                  <c:v>3.4784599220039292E-2</c:v>
                </c:pt>
              </c:numCache>
            </c:numRef>
          </c:val>
        </c:ser>
        <c:ser>
          <c:idx val="0"/>
          <c:order val="1"/>
          <c:tx>
            <c:strRef>
              <c:f>'3.3,3.5,3.6'!$D$8</c:f>
              <c:strCache>
                <c:ptCount val="1"/>
                <c:pt idx="0">
                  <c:v>Vervoer over water (50)</c:v>
                </c:pt>
              </c:strCache>
            </c:strRef>
          </c:tx>
          <c:spPr>
            <a:solidFill>
              <a:srgbClr val="92D050"/>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'3.3,3.5,3.6'!$D$22:$D$28</c:f>
              <c:numCache>
                <c:formatCode>0.00%</c:formatCode>
                <c:ptCount val="7"/>
                <c:pt idx="0">
                  <c:v>0.14197190488814448</c:v>
                </c:pt>
                <c:pt idx="1">
                  <c:v>-0.15735521589507095</c:v>
                </c:pt>
                <c:pt idx="2">
                  <c:v>-0.16359839677930121</c:v>
                </c:pt>
                <c:pt idx="3">
                  <c:v>0.35518083434709324</c:v>
                </c:pt>
                <c:pt idx="4">
                  <c:v>-0.16974149219450863</c:v>
                </c:pt>
                <c:pt idx="5">
                  <c:v>0.20165280433328614</c:v>
                </c:pt>
                <c:pt idx="6">
                  <c:v>-0.42391691659968866</c:v>
                </c:pt>
              </c:numCache>
            </c:numRef>
          </c:val>
        </c:ser>
        <c:ser>
          <c:idx val="2"/>
          <c:order val="2"/>
          <c:tx>
            <c:strRef>
              <c:f>'3.3,3.5,3.6'!$E$8</c:f>
              <c:strCache>
                <c:ptCount val="1"/>
                <c:pt idx="0">
                  <c:v>Luchtvaart (51)</c:v>
                </c:pt>
              </c:strCache>
            </c:strRef>
          </c:tx>
          <c:spPr>
            <a:solidFill>
              <a:srgbClr val="1F497D">
                <a:lumMod val="40000"/>
                <a:lumOff val="60000"/>
              </a:srgbClr>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'3.3,3.5,3.6'!$E$22:$E$28</c:f>
              <c:numCache>
                <c:formatCode>0.00%</c:formatCode>
                <c:ptCount val="7"/>
                <c:pt idx="0">
                  <c:v>1.5053996087784904E-2</c:v>
                </c:pt>
                <c:pt idx="1">
                  <c:v>9.9418437728926445E-3</c:v>
                </c:pt>
                <c:pt idx="2">
                  <c:v>-7.0436337151287276E-3</c:v>
                </c:pt>
                <c:pt idx="3">
                  <c:v>0.13950896855770245</c:v>
                </c:pt>
                <c:pt idx="4">
                  <c:v>-0.11814548907773403</c:v>
                </c:pt>
                <c:pt idx="5">
                  <c:v>-4.6353317643827774E-2</c:v>
                </c:pt>
                <c:pt idx="6">
                  <c:v>-5.1427080118799928E-2</c:v>
                </c:pt>
              </c:numCache>
            </c:numRef>
          </c:val>
        </c:ser>
        <c:ser>
          <c:idx val="3"/>
          <c:order val="3"/>
          <c:tx>
            <c:strRef>
              <c:f>'3.3,3.5,3.6'!$F$8</c:f>
              <c:strCache>
                <c:ptCount val="1"/>
                <c:pt idx="0">
                  <c:v>Opslag en vervoerondersteunende activiteiten (52)</c:v>
                </c:pt>
              </c:strCache>
            </c:strRef>
          </c:tx>
          <c:spPr>
            <a:solidFill>
              <a:srgbClr val="8064A2">
                <a:lumMod val="75000"/>
              </a:srgbClr>
            </a:solidFill>
            <a:ln>
              <a:noFill/>
            </a:ln>
          </c:spPr>
          <c:invertIfNegative val="0"/>
          <c:cat>
            <c:numRef>
              <c:f>'3.3,3.5,3.6'!$A$22:$A$28</c:f>
              <c:numCache>
                <c:formatCode>0</c:formatCode>
                <c:ptCount val="7"/>
                <c:pt idx="0">
                  <c:v>2005</c:v>
                </c:pt>
                <c:pt idx="1">
                  <c:v>2006</c:v>
                </c:pt>
                <c:pt idx="2">
                  <c:v>2007</c:v>
                </c:pt>
                <c:pt idx="3">
                  <c:v>2008</c:v>
                </c:pt>
                <c:pt idx="4">
                  <c:v>2009</c:v>
                </c:pt>
                <c:pt idx="5">
                  <c:v>2010</c:v>
                </c:pt>
                <c:pt idx="6">
                  <c:v>2011</c:v>
                </c:pt>
              </c:numCache>
            </c:numRef>
          </c:cat>
          <c:val>
            <c:numRef>
              <c:f>'3.3,3.5,3.6'!$F$22:$F$28</c:f>
              <c:numCache>
                <c:formatCode>0.00%</c:formatCode>
                <c:ptCount val="7"/>
                <c:pt idx="0">
                  <c:v>0.15015418405858494</c:v>
                </c:pt>
                <c:pt idx="1">
                  <c:v>3.7113768461122465E-2</c:v>
                </c:pt>
                <c:pt idx="2">
                  <c:v>2.7436884485464441E-2</c:v>
                </c:pt>
                <c:pt idx="3">
                  <c:v>2.6926534608242347E-2</c:v>
                </c:pt>
                <c:pt idx="4">
                  <c:v>-2.232929101010861E-2</c:v>
                </c:pt>
                <c:pt idx="5">
                  <c:v>4.9436257239470205E-3</c:v>
                </c:pt>
                <c:pt idx="6">
                  <c:v>0.11179432318222404</c:v>
                </c:pt>
              </c:numCache>
            </c:numRef>
          </c:val>
        </c:ser>
        <c:dLbls>
          <c:showLegendKey val="0"/>
          <c:showVal val="0"/>
          <c:showCatName val="0"/>
          <c:showSerName val="0"/>
          <c:showPercent val="0"/>
          <c:showBubbleSize val="0"/>
        </c:dLbls>
        <c:gapWidth val="50"/>
        <c:axId val="51777536"/>
        <c:axId val="51779456"/>
      </c:barChart>
      <c:dateAx>
        <c:axId val="51777536"/>
        <c:scaling>
          <c:orientation val="minMax"/>
        </c:scaling>
        <c:delete val="0"/>
        <c:axPos val="b"/>
        <c:numFmt formatCode="0" sourceLinked="1"/>
        <c:majorTickMark val="out"/>
        <c:minorTickMark val="none"/>
        <c:tickLblPos val="low"/>
        <c:txPr>
          <a:bodyPr rot="-2700000" vert="horz"/>
          <a:lstStyle/>
          <a:p>
            <a:pPr>
              <a:defRPr/>
            </a:pPr>
            <a:endParaRPr lang="en-US"/>
          </a:p>
        </c:txPr>
        <c:crossAx val="51779456"/>
        <c:crosses val="autoZero"/>
        <c:auto val="0"/>
        <c:lblOffset val="100"/>
        <c:baseTimeUnit val="days"/>
        <c:majorUnit val="1"/>
        <c:minorUnit val="1"/>
      </c:dateAx>
      <c:valAx>
        <c:axId val="51779456"/>
        <c:scaling>
          <c:orientation val="minMax"/>
        </c:scaling>
        <c:delete val="0"/>
        <c:axPos val="l"/>
        <c:majorGridlines>
          <c:spPr>
            <a:ln w="6350" cap="rnd">
              <a:solidFill>
                <a:sysClr val="window" lastClr="FFFFFF">
                  <a:lumMod val="75000"/>
                </a:sysClr>
              </a:solidFill>
            </a:ln>
            <a:effectLst/>
          </c:spPr>
        </c:majorGridlines>
        <c:title>
          <c:tx>
            <c:rich>
              <a:bodyPr/>
              <a:lstStyle/>
              <a:p>
                <a:pPr>
                  <a:defRPr/>
                </a:pPr>
                <a:r>
                  <a:rPr lang="nl-BE"/>
                  <a:t>procentuele verandering</a:t>
                </a:r>
              </a:p>
            </c:rich>
          </c:tx>
          <c:layout>
            <c:manualLayout>
              <c:xMode val="edge"/>
              <c:yMode val="edge"/>
              <c:x val="8.6805702727767546E-3"/>
              <c:y val="0.19174096533049179"/>
            </c:manualLayout>
          </c:layout>
          <c:overlay val="0"/>
        </c:title>
        <c:numFmt formatCode="0.0%" sourceLinked="0"/>
        <c:majorTickMark val="none"/>
        <c:minorTickMark val="none"/>
        <c:tickLblPos val="nextTo"/>
        <c:txPr>
          <a:bodyPr rot="0" vert="horz"/>
          <a:lstStyle/>
          <a:p>
            <a:pPr>
              <a:defRPr/>
            </a:pPr>
            <a:endParaRPr lang="en-US"/>
          </a:p>
        </c:txPr>
        <c:crossAx val="51777536"/>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66" r="0.750000000000002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title>
      <c:tx>
        <c:rich>
          <a:bodyPr/>
          <a:lstStyle/>
          <a:p>
            <a:pPr>
              <a:defRPr/>
            </a:pPr>
            <a:r>
              <a:rPr lang="en-US">
                <a:solidFill>
                  <a:sysClr val="windowText" lastClr="000000"/>
                </a:solidFill>
              </a:rPr>
              <a:t>2012</a:t>
            </a:r>
          </a:p>
        </c:rich>
      </c:tx>
      <c:layout>
        <c:manualLayout>
          <c:xMode val="edge"/>
          <c:yMode val="edge"/>
          <c:x val="0.68379722222222217"/>
          <c:y val="0.76200000000000001"/>
        </c:manualLayout>
      </c:layout>
      <c:overlay val="0"/>
    </c:title>
    <c:autoTitleDeleted val="0"/>
    <c:plotArea>
      <c:layout>
        <c:manualLayout>
          <c:layoutTarget val="inner"/>
          <c:xMode val="edge"/>
          <c:yMode val="edge"/>
          <c:x val="0.12268564814814822"/>
          <c:y val="0.1002952741728728"/>
          <c:w val="0.84375115740740936"/>
          <c:h val="0.69933531746031763"/>
        </c:manualLayout>
      </c:layout>
      <c:pieChart>
        <c:varyColors val="1"/>
        <c:ser>
          <c:idx val="1"/>
          <c:order val="0"/>
          <c:tx>
            <c:strRef>
              <c:f>'3.4_3.7_3.8_tab3.1'!$A$44</c:f>
              <c:strCache>
                <c:ptCount val="1"/>
                <c:pt idx="0">
                  <c:v>2012</c:v>
                </c:pt>
              </c:strCache>
            </c:strRef>
          </c:tx>
          <c:spPr>
            <a:solidFill>
              <a:srgbClr val="92D050"/>
            </a:solidFill>
            <a:ln>
              <a:noFill/>
            </a:ln>
          </c:spPr>
          <c:explosion val="25"/>
          <c:dPt>
            <c:idx val="0"/>
            <c:bubble3D val="0"/>
            <c:spPr>
              <a:solidFill>
                <a:srgbClr val="002060"/>
              </a:solidFill>
              <a:ln>
                <a:noFill/>
              </a:ln>
            </c:spPr>
          </c:dPt>
          <c:dPt>
            <c:idx val="2"/>
            <c:bubble3D val="0"/>
            <c:spPr>
              <a:solidFill>
                <a:srgbClr val="4F81BD">
                  <a:lumMod val="60000"/>
                  <a:lumOff val="40000"/>
                </a:srgbClr>
              </a:solidFill>
              <a:ln>
                <a:noFill/>
              </a:ln>
            </c:spPr>
          </c:dPt>
          <c:dPt>
            <c:idx val="3"/>
            <c:bubble3D val="0"/>
            <c:spPr>
              <a:solidFill>
                <a:srgbClr val="8064A2">
                  <a:lumMod val="75000"/>
                </a:srgbClr>
              </a:solidFill>
              <a:ln>
                <a:noFill/>
              </a:ln>
            </c:spPr>
          </c:dPt>
          <c:dLbls>
            <c:dLbl>
              <c:idx val="0"/>
              <c:spPr/>
              <c:txPr>
                <a:bodyPr/>
                <a:lstStyle/>
                <a:p>
                  <a:pPr>
                    <a:defRPr sz="1200" b="1">
                      <a:solidFill>
                        <a:schemeClr val="bg1"/>
                      </a:solidFill>
                    </a:defRPr>
                  </a:pPr>
                  <a:endParaRPr lang="en-US"/>
                </a:p>
              </c:txPr>
              <c:showLegendKey val="0"/>
              <c:showVal val="0"/>
              <c:showCatName val="0"/>
              <c:showSerName val="0"/>
              <c:showPercent val="1"/>
              <c:showBubbleSize val="0"/>
            </c:dLbl>
            <c:dLbl>
              <c:idx val="1"/>
              <c:layout/>
              <c:tx>
                <c:rich>
                  <a:bodyPr/>
                  <a:lstStyle/>
                  <a:p>
                    <a:r>
                      <a:rPr lang="en-US">
                        <a:solidFill>
                          <a:sysClr val="windowText" lastClr="000000"/>
                        </a:solidFill>
                      </a:rPr>
                      <a:t>3%</a:t>
                    </a:r>
                  </a:p>
                </c:rich>
              </c:tx>
              <c:showLegendKey val="0"/>
              <c:showVal val="0"/>
              <c:showCatName val="0"/>
              <c:showSerName val="0"/>
              <c:showPercent val="1"/>
              <c:showBubbleSize val="0"/>
            </c:dLbl>
            <c:dLbl>
              <c:idx val="2"/>
              <c:layout>
                <c:manualLayout>
                  <c:x val="-6.8544444444444443E-3"/>
                  <c:y val="-2.8993888888888888E-2"/>
                </c:manualLayout>
              </c:layout>
              <c:tx>
                <c:rich>
                  <a:bodyPr/>
                  <a:lstStyle/>
                  <a:p>
                    <a:r>
                      <a:rPr lang="en-US">
                        <a:solidFill>
                          <a:sysClr val="windowText" lastClr="000000"/>
                        </a:solidFill>
                      </a:rPr>
                      <a:t>3%</a:t>
                    </a:r>
                  </a:p>
                </c:rich>
              </c:tx>
              <c:showLegendKey val="0"/>
              <c:showVal val="0"/>
              <c:showCatName val="0"/>
              <c:showSerName val="0"/>
              <c:showPercent val="1"/>
              <c:showBubbleSize val="0"/>
            </c:dLbl>
            <c:dLbl>
              <c:idx val="3"/>
              <c:spPr/>
              <c:txPr>
                <a:bodyPr/>
                <a:lstStyle/>
                <a:p>
                  <a:pPr>
                    <a:defRPr sz="1200" b="1">
                      <a:solidFill>
                        <a:schemeClr val="bg1"/>
                      </a:solidFill>
                    </a:defRPr>
                  </a:pPr>
                  <a:endParaRPr lang="en-US"/>
                </a:p>
              </c:txPr>
              <c:showLegendKey val="0"/>
              <c:showVal val="0"/>
              <c:showCatName val="0"/>
              <c:showSerName val="0"/>
              <c:showPercent val="1"/>
              <c:showBubbleSize val="0"/>
            </c:dLbl>
            <c:txPr>
              <a:bodyPr/>
              <a:lstStyle/>
              <a:p>
                <a:pPr>
                  <a:defRPr sz="1200" b="1"/>
                </a:pPr>
                <a:endParaRPr lang="en-US"/>
              </a:p>
            </c:txPr>
            <c:showLegendKey val="0"/>
            <c:showVal val="0"/>
            <c:showCatName val="0"/>
            <c:showSerName val="0"/>
            <c:showPercent val="1"/>
            <c:showBubbleSize val="0"/>
            <c:showLeaderLines val="0"/>
          </c:dLbls>
          <c:cat>
            <c:strRef>
              <c:f>'3.4_3.7_3.8_tab3.1'!$B$35:$E$35</c:f>
              <c:strCache>
                <c:ptCount val="4"/>
                <c:pt idx="0">
                  <c:v>Vervoer te land, vervoer via pijpleidingen (49)</c:v>
                </c:pt>
                <c:pt idx="1">
                  <c:v>Vervoer over water (50)</c:v>
                </c:pt>
                <c:pt idx="2">
                  <c:v>Luchtvaart (51)</c:v>
                </c:pt>
                <c:pt idx="3">
                  <c:v>Opslag en Vervoerondersteunende activiteiten (52)</c:v>
                </c:pt>
              </c:strCache>
            </c:strRef>
          </c:cat>
          <c:val>
            <c:numRef>
              <c:f>'3.4_3.7_3.8_tab3.1'!$B$44:$E$44</c:f>
              <c:numCache>
                <c:formatCode>General</c:formatCode>
                <c:ptCount val="4"/>
                <c:pt idx="0">
                  <c:v>68068</c:v>
                </c:pt>
                <c:pt idx="1">
                  <c:v>3158</c:v>
                </c:pt>
                <c:pt idx="2">
                  <c:v>4390</c:v>
                </c:pt>
                <c:pt idx="3">
                  <c:v>53274</c:v>
                </c:pt>
              </c:numCache>
            </c:numRef>
          </c:val>
        </c:ser>
        <c:dLbls>
          <c:showLegendKey val="0"/>
          <c:showVal val="0"/>
          <c:showCatName val="0"/>
          <c:showSerName val="0"/>
          <c:showPercent val="0"/>
          <c:showBubbleSize val="0"/>
          <c:showLeaderLines val="0"/>
        </c:dLbls>
        <c:firstSliceAng val="0"/>
      </c:pieChart>
      <c:spPr>
        <a:noFill/>
        <a:ln w="25400">
          <a:noFill/>
        </a:ln>
        <a:effectLst>
          <a:outerShdw sx="1000" sy="1000" algn="ctr" rotWithShape="0">
            <a:schemeClr val="bg1"/>
          </a:outerShdw>
        </a:effectLst>
        <a:scene3d>
          <a:camera prst="orthographicFront"/>
          <a:lightRig rig="threePt" dir="t"/>
        </a:scene3d>
        <a:sp3d/>
      </c:spPr>
    </c:plotArea>
    <c:plotVisOnly val="1"/>
    <c:dispBlanksAs val="zero"/>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66" r="0.75000000000000266"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71301399825022"/>
          <c:y val="0.11881379410906964"/>
          <c:w val="0.79930664916885386"/>
          <c:h val="0.66692804024496999"/>
        </c:manualLayout>
      </c:layout>
      <c:barChart>
        <c:barDir val="col"/>
        <c:grouping val="clustered"/>
        <c:varyColors val="0"/>
        <c:ser>
          <c:idx val="0"/>
          <c:order val="0"/>
          <c:tx>
            <c:strRef>
              <c:f>'3.4_3.7_3.8_tab3.1'!$N$21</c:f>
              <c:strCache>
                <c:ptCount val="1"/>
                <c:pt idx="0">
                  <c:v>Totaal vervoer</c:v>
                </c:pt>
              </c:strCache>
            </c:strRef>
          </c:tx>
          <c:spPr>
            <a:solidFill>
              <a:srgbClr val="8064A2">
                <a:lumMod val="75000"/>
              </a:srgbClr>
            </a:solidFill>
            <a:ln>
              <a:noFill/>
            </a:ln>
          </c:spPr>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'3.4_3.7_3.8_tab3.1'!$N$25:$N$30</c:f>
              <c:numCache>
                <c:formatCode>0.00%</c:formatCode>
                <c:ptCount val="6"/>
                <c:pt idx="0">
                  <c:v>2.1666804601506273E-2</c:v>
                </c:pt>
                <c:pt idx="1">
                  <c:v>3.4208735661979128E-2</c:v>
                </c:pt>
                <c:pt idx="2">
                  <c:v>-9.4461545691660875E-3</c:v>
                </c:pt>
                <c:pt idx="3">
                  <c:v>-9.4255327560984759E-3</c:v>
                </c:pt>
                <c:pt idx="4">
                  <c:v>6.6095647106718669E-3</c:v>
                </c:pt>
                <c:pt idx="5">
                  <c:v>-8.6676552921863825E-3</c:v>
                </c:pt>
              </c:numCache>
            </c:numRef>
          </c:val>
        </c:ser>
        <c:ser>
          <c:idx val="2"/>
          <c:order val="1"/>
          <c:tx>
            <c:strRef>
              <c:f>'3.4_3.7_3.8_tab3.1'!$O$21</c:f>
              <c:strCache>
                <c:ptCount val="1"/>
                <c:pt idx="0">
                  <c:v>Vlaams Gewest</c:v>
                </c:pt>
              </c:strCache>
            </c:strRef>
          </c:tx>
          <c:spPr>
            <a:solidFill>
              <a:srgbClr val="92D050"/>
            </a:solidFill>
            <a:ln>
              <a:solidFill>
                <a:srgbClr val="92D050"/>
              </a:solidFill>
            </a:ln>
          </c:spPr>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'3.4_3.7_3.8_tab3.1'!$O$25:$O$30</c:f>
              <c:numCache>
                <c:formatCode>0.00%</c:formatCode>
                <c:ptCount val="6"/>
                <c:pt idx="0">
                  <c:v>1.9294186871939623E-2</c:v>
                </c:pt>
                <c:pt idx="1">
                  <c:v>1.9997113632673758E-2</c:v>
                </c:pt>
                <c:pt idx="2">
                  <c:v>-5.5874190219852293E-3</c:v>
                </c:pt>
                <c:pt idx="3">
                  <c:v>4.7510685340816927E-3</c:v>
                </c:pt>
                <c:pt idx="4">
                  <c:v>1.2566595690268301E-2</c:v>
                </c:pt>
                <c:pt idx="5">
                  <c:v>1.6317799144316414E-3</c:v>
                </c:pt>
              </c:numCache>
            </c:numRef>
          </c:val>
        </c:ser>
        <c:dLbls>
          <c:showLegendKey val="0"/>
          <c:showVal val="0"/>
          <c:showCatName val="0"/>
          <c:showSerName val="0"/>
          <c:showPercent val="0"/>
          <c:showBubbleSize val="0"/>
        </c:dLbls>
        <c:gapWidth val="50"/>
        <c:axId val="75526528"/>
        <c:axId val="89220224"/>
      </c:barChart>
      <c:dateAx>
        <c:axId val="75526528"/>
        <c:scaling>
          <c:orientation val="minMax"/>
        </c:scaling>
        <c:delete val="0"/>
        <c:axPos val="b"/>
        <c:numFmt formatCode="General" sourceLinked="1"/>
        <c:majorTickMark val="out"/>
        <c:minorTickMark val="none"/>
        <c:tickLblPos val="low"/>
        <c:txPr>
          <a:bodyPr rot="-2700000" vert="horz"/>
          <a:lstStyle/>
          <a:p>
            <a:pPr>
              <a:defRPr sz="1000"/>
            </a:pPr>
            <a:endParaRPr lang="en-US"/>
          </a:p>
        </c:txPr>
        <c:crossAx val="89220224"/>
        <c:crosses val="autoZero"/>
        <c:auto val="0"/>
        <c:lblOffset val="100"/>
        <c:baseTimeUnit val="days"/>
        <c:majorUnit val="1"/>
        <c:minorUnit val="1"/>
      </c:dateAx>
      <c:valAx>
        <c:axId val="89220224"/>
        <c:scaling>
          <c:orientation val="minMax"/>
        </c:scaling>
        <c:delete val="0"/>
        <c:axPos val="l"/>
        <c:majorGridlines>
          <c:spPr>
            <a:ln w="6350" cap="rnd">
              <a:solidFill>
                <a:sysClr val="window" lastClr="FFFFFF">
                  <a:lumMod val="75000"/>
                </a:sysClr>
              </a:solidFill>
            </a:ln>
            <a:effectLst/>
          </c:spPr>
        </c:majorGridlines>
        <c:title>
          <c:tx>
            <c:rich>
              <a:bodyPr/>
              <a:lstStyle/>
              <a:p>
                <a:pPr>
                  <a:defRPr sz="900"/>
                </a:pPr>
                <a:r>
                  <a:rPr lang="nl-BE" sz="900"/>
                  <a:t>procentuele</a:t>
                </a:r>
                <a:r>
                  <a:rPr lang="nl-BE" sz="900" baseline="0"/>
                  <a:t> verandering</a:t>
                </a:r>
                <a:endParaRPr lang="nl-BE" sz="900"/>
              </a:p>
            </c:rich>
          </c:tx>
          <c:layout>
            <c:manualLayout>
              <c:xMode val="edge"/>
              <c:yMode val="edge"/>
              <c:x val="8.6805702727767546E-3"/>
              <c:y val="0.19174096533049168"/>
            </c:manualLayout>
          </c:layout>
          <c:overlay val="0"/>
        </c:title>
        <c:numFmt formatCode="0.0%" sourceLinked="0"/>
        <c:majorTickMark val="none"/>
        <c:minorTickMark val="none"/>
        <c:tickLblPos val="nextTo"/>
        <c:txPr>
          <a:bodyPr rot="0" vert="horz"/>
          <a:lstStyle/>
          <a:p>
            <a:pPr>
              <a:defRPr sz="1000"/>
            </a:pPr>
            <a:endParaRPr lang="en-US"/>
          </a:p>
        </c:txPr>
        <c:crossAx val="75526528"/>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t"/>
      <c:overlay val="0"/>
      <c:txPr>
        <a:bodyPr/>
        <a:lstStyle/>
        <a:p>
          <a:pPr>
            <a:defRPr sz="900"/>
          </a:pPr>
          <a:endParaRPr lang="en-US"/>
        </a:p>
      </c:txPr>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900" baseline="0">
          <a:solidFill>
            <a:schemeClr val="tx2"/>
          </a:solidFill>
          <a:latin typeface="Calibri" pitchFamily="34" charset="0"/>
          <a:ea typeface="+mn-ea"/>
          <a:cs typeface="+mn-cs"/>
        </a:defRPr>
      </a:pPr>
      <a:endParaRPr lang="en-US"/>
    </a:p>
  </c:txPr>
  <c:printSettings>
    <c:headerFooter alignWithMargins="0"/>
    <c:pageMargins b="1" l="0.75000000000000233" r="0.75000000000000233"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8.4596484262996541E-2"/>
          <c:y val="0.15074240383176171"/>
          <c:w val="0.88459119080703152"/>
          <c:h val="0.60001792458869474"/>
        </c:manualLayout>
      </c:layout>
      <c:barChart>
        <c:barDir val="col"/>
        <c:grouping val="clustered"/>
        <c:varyColors val="0"/>
        <c:ser>
          <c:idx val="1"/>
          <c:order val="0"/>
          <c:tx>
            <c:strRef>
              <c:f>'3.4_3.7_3.8_tab3.1'!$I$21</c:f>
              <c:strCache>
                <c:ptCount val="1"/>
                <c:pt idx="0">
                  <c:v>Vervoer te land, vervoer via pijpleidingen (49)</c:v>
                </c:pt>
              </c:strCache>
            </c:strRef>
          </c:tx>
          <c:spPr>
            <a:solidFill>
              <a:srgbClr val="002060"/>
            </a:solidFill>
            <a:ln>
              <a:noFill/>
            </a:ln>
          </c:spPr>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'3.4_3.7_3.8_tab3.1'!$I$25:$I$30</c:f>
              <c:numCache>
                <c:formatCode>0.00%</c:formatCode>
                <c:ptCount val="6"/>
                <c:pt idx="0">
                  <c:v>2.521563936284088E-2</c:v>
                </c:pt>
                <c:pt idx="1">
                  <c:v>3.2394755427272992E-2</c:v>
                </c:pt>
                <c:pt idx="2">
                  <c:v>-7.956100172506142E-3</c:v>
                </c:pt>
                <c:pt idx="3">
                  <c:v>-7.4952405222705742E-5</c:v>
                </c:pt>
                <c:pt idx="4">
                  <c:v>3.6879347565363929E-3</c:v>
                </c:pt>
                <c:pt idx="5">
                  <c:v>-1.5399551904406228E-2</c:v>
                </c:pt>
              </c:numCache>
            </c:numRef>
          </c:val>
        </c:ser>
        <c:ser>
          <c:idx val="0"/>
          <c:order val="1"/>
          <c:tx>
            <c:strRef>
              <c:f>'3.4_3.7_3.8_tab3.1'!$J$21</c:f>
              <c:strCache>
                <c:ptCount val="1"/>
                <c:pt idx="0">
                  <c:v>Vervoer over water (50)</c:v>
                </c:pt>
              </c:strCache>
            </c:strRef>
          </c:tx>
          <c:spPr>
            <a:solidFill>
              <a:srgbClr val="92D050"/>
            </a:solidFill>
            <a:ln>
              <a:noFill/>
            </a:ln>
          </c:spPr>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'3.4_3.7_3.8_tab3.1'!$J$25:$J$30</c:f>
              <c:numCache>
                <c:formatCode>0.00%</c:formatCode>
                <c:ptCount val="6"/>
                <c:pt idx="0">
                  <c:v>0.15733333333333333</c:v>
                </c:pt>
                <c:pt idx="1">
                  <c:v>6.5437788018433141E-2</c:v>
                </c:pt>
                <c:pt idx="2">
                  <c:v>-2.5951557093425559E-2</c:v>
                </c:pt>
                <c:pt idx="3">
                  <c:v>1.9094138543516825E-2</c:v>
                </c:pt>
                <c:pt idx="4">
                  <c:v>-1.6557734204793007E-2</c:v>
                </c:pt>
                <c:pt idx="5">
                  <c:v>-0.10810810810810811</c:v>
                </c:pt>
              </c:numCache>
            </c:numRef>
          </c:val>
        </c:ser>
        <c:ser>
          <c:idx val="3"/>
          <c:order val="2"/>
          <c:tx>
            <c:strRef>
              <c:f>'3.4_3.7_3.8_tab3.1'!$L$21</c:f>
              <c:strCache>
                <c:ptCount val="1"/>
                <c:pt idx="0">
                  <c:v>Opslag en Vervoerondersteunende activiteiten (52)</c:v>
                </c:pt>
              </c:strCache>
            </c:strRef>
          </c:tx>
          <c:spPr>
            <a:solidFill>
              <a:srgbClr val="8064A2">
                <a:lumMod val="75000"/>
              </a:srgbClr>
            </a:solidFill>
            <a:ln>
              <a:noFill/>
            </a:ln>
          </c:spPr>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'3.4_3.7_3.8_tab3.1'!$L$25:$L$30</c:f>
              <c:numCache>
                <c:formatCode>0.00%</c:formatCode>
                <c:ptCount val="6"/>
                <c:pt idx="0">
                  <c:v>1.8825962270040408E-2</c:v>
                </c:pt>
                <c:pt idx="1">
                  <c:v>3.3566942401960675E-2</c:v>
                </c:pt>
                <c:pt idx="2">
                  <c:v>-1.1671637919854705E-2</c:v>
                </c:pt>
                <c:pt idx="3">
                  <c:v>-2.1388269256003123E-2</c:v>
                </c:pt>
                <c:pt idx="4">
                  <c:v>8.907022181358526E-3</c:v>
                </c:pt>
                <c:pt idx="5">
                  <c:v>2.2593077784738291E-3</c:v>
                </c:pt>
              </c:numCache>
            </c:numRef>
          </c:val>
        </c:ser>
        <c:ser>
          <c:idx val="2"/>
          <c:order val="3"/>
          <c:tx>
            <c:strRef>
              <c:f>'3.4_3.7_3.8_tab3.1'!$K$21</c:f>
              <c:strCache>
                <c:ptCount val="1"/>
                <c:pt idx="0">
                  <c:v>Luchtvaart (51)</c:v>
                </c:pt>
              </c:strCache>
            </c:strRef>
          </c:tx>
          <c:invertIfNegative val="0"/>
          <c:cat>
            <c:numRef>
              <c:f>'3.4_3.7_3.8_tab3.1'!$A$25:$A$30</c:f>
              <c:numCache>
                <c:formatCode>General</c:formatCode>
                <c:ptCount val="6"/>
                <c:pt idx="0">
                  <c:v>2007</c:v>
                </c:pt>
                <c:pt idx="1">
                  <c:v>2008</c:v>
                </c:pt>
                <c:pt idx="2">
                  <c:v>2009</c:v>
                </c:pt>
                <c:pt idx="3">
                  <c:v>2010</c:v>
                </c:pt>
                <c:pt idx="4">
                  <c:v>2011</c:v>
                </c:pt>
                <c:pt idx="5">
                  <c:v>2012</c:v>
                </c:pt>
              </c:numCache>
            </c:numRef>
          </c:cat>
          <c:val>
            <c:numRef>
              <c:f>'3.4_3.7_3.8_tab3.1'!$K$25:$K$30</c:f>
              <c:numCache>
                <c:formatCode>0.00%</c:formatCode>
                <c:ptCount val="6"/>
                <c:pt idx="0">
                  <c:v>-5.8597502401536938E-2</c:v>
                </c:pt>
                <c:pt idx="1">
                  <c:v>5.561224489795924E-2</c:v>
                </c:pt>
                <c:pt idx="2">
                  <c:v>4.5915901401643033E-3</c:v>
                </c:pt>
                <c:pt idx="3">
                  <c:v>-2.14096704354102E-2</c:v>
                </c:pt>
                <c:pt idx="4">
                  <c:v>3.810226155358909E-2</c:v>
                </c:pt>
                <c:pt idx="5">
                  <c:v>1.4918304522851145E-2</c:v>
                </c:pt>
              </c:numCache>
            </c:numRef>
          </c:val>
        </c:ser>
        <c:dLbls>
          <c:showLegendKey val="0"/>
          <c:showVal val="0"/>
          <c:showCatName val="0"/>
          <c:showSerName val="0"/>
          <c:showPercent val="0"/>
          <c:showBubbleSize val="0"/>
        </c:dLbls>
        <c:gapWidth val="75"/>
        <c:overlap val="-25"/>
        <c:axId val="110072192"/>
        <c:axId val="110073728"/>
      </c:barChart>
      <c:dateAx>
        <c:axId val="110072192"/>
        <c:scaling>
          <c:orientation val="minMax"/>
        </c:scaling>
        <c:delete val="0"/>
        <c:axPos val="b"/>
        <c:numFmt formatCode="General" sourceLinked="1"/>
        <c:majorTickMark val="none"/>
        <c:minorTickMark val="none"/>
        <c:tickLblPos val="low"/>
        <c:txPr>
          <a:bodyPr rot="-2700000" vert="horz"/>
          <a:lstStyle/>
          <a:p>
            <a:pPr>
              <a:defRPr/>
            </a:pPr>
            <a:endParaRPr lang="en-US"/>
          </a:p>
        </c:txPr>
        <c:crossAx val="110073728"/>
        <c:crosses val="autoZero"/>
        <c:auto val="0"/>
        <c:lblOffset val="100"/>
        <c:baseTimeUnit val="days"/>
        <c:majorUnit val="1"/>
        <c:minorUnit val="1"/>
      </c:dateAx>
      <c:valAx>
        <c:axId val="110073728"/>
        <c:scaling>
          <c:orientation val="minMax"/>
          <c:max val="0.2"/>
        </c:scaling>
        <c:delete val="0"/>
        <c:axPos val="l"/>
        <c:majorGridlines>
          <c:spPr>
            <a:ln w="6350" cap="rnd">
              <a:solidFill>
                <a:sysClr val="window" lastClr="FFFFFF">
                  <a:lumMod val="75000"/>
                </a:sysClr>
              </a:solidFill>
            </a:ln>
            <a:effectLst/>
          </c:spPr>
        </c:majorGridlines>
        <c:numFmt formatCode="0%" sourceLinked="0"/>
        <c:majorTickMark val="none"/>
        <c:minorTickMark val="none"/>
        <c:tickLblPos val="nextTo"/>
        <c:spPr>
          <a:ln w="9525">
            <a:noFill/>
          </a:ln>
        </c:spPr>
        <c:txPr>
          <a:bodyPr rot="0" vert="horz"/>
          <a:lstStyle/>
          <a:p>
            <a:pPr>
              <a:defRPr/>
            </a:pPr>
            <a:endParaRPr lang="en-US"/>
          </a:p>
        </c:txPr>
        <c:crossAx val="110072192"/>
        <c:crosses val="autoZero"/>
        <c:crossBetween val="between"/>
      </c:valAx>
      <c:spPr>
        <a:noFill/>
        <a:ln w="25400">
          <a:noFill/>
        </a:ln>
        <a:effectLst>
          <a:outerShdw sx="1000" sy="1000" algn="ctr" rotWithShape="0">
            <a:schemeClr val="bg1"/>
          </a:outerShdw>
        </a:effectLst>
        <a:scene3d>
          <a:camera prst="orthographicFront"/>
          <a:lightRig rig="threePt" dir="t"/>
        </a:scene3d>
        <a:sp3d/>
      </c:spPr>
    </c:plotArea>
    <c:legend>
      <c:legendPos val="b"/>
      <c:layout>
        <c:manualLayout>
          <c:xMode val="edge"/>
          <c:yMode val="edge"/>
          <c:x val="0"/>
          <c:y val="0.86670187568017409"/>
          <c:w val="0.99624473411411807"/>
          <c:h val="0.10478426477178157"/>
        </c:manualLayout>
      </c:layout>
      <c:overlay val="0"/>
    </c:legend>
    <c:plotVisOnly val="1"/>
    <c:dispBlanksAs val="gap"/>
    <c:showDLblsOverMax val="0"/>
  </c:chart>
  <c:spPr>
    <a:noFill/>
    <a:ln>
      <a:noFill/>
    </a:ln>
    <a:effectLst>
      <a:innerShdw blurRad="63500" dist="50800" dir="18900000">
        <a:prstClr val="black">
          <a:alpha val="50000"/>
        </a:prstClr>
      </a:innerShdw>
      <a:softEdge rad="31750"/>
    </a:effectLst>
    <a:scene3d>
      <a:camera prst="orthographicFront">
        <a:rot lat="0" lon="0" rev="0"/>
      </a:camera>
      <a:lightRig rig="threePt" dir="t">
        <a:rot lat="0" lon="0" rev="1200000"/>
      </a:lightRig>
    </a:scene3d>
    <a:sp3d>
      <a:bevelT w="63500" h="25400"/>
    </a:sp3d>
  </c:spPr>
  <c:txPr>
    <a:bodyPr/>
    <a:lstStyle/>
    <a:p>
      <a:pPr>
        <a:defRPr sz="800" baseline="0">
          <a:solidFill>
            <a:schemeClr val="tx2"/>
          </a:solidFill>
          <a:latin typeface="Calibri" pitchFamily="34" charset="0"/>
          <a:ea typeface="+mn-ea"/>
          <a:cs typeface="+mn-cs"/>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0</xdr:col>
      <xdr:colOff>438150</xdr:colOff>
      <xdr:row>22</xdr:row>
      <xdr:rowOff>9525</xdr:rowOff>
    </xdr:from>
    <xdr:to>
      <xdr:col>11</xdr:col>
      <xdr:colOff>95250</xdr:colOff>
      <xdr:row>69</xdr:row>
      <xdr:rowOff>66675</xdr:rowOff>
    </xdr:to>
    <xdr:graphicFrame macro="">
      <xdr:nvGraphicFramePr>
        <xdr:cNvPr id="10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190500</xdr:colOff>
      <xdr:row>33</xdr:row>
      <xdr:rowOff>19050</xdr:rowOff>
    </xdr:from>
    <xdr:to>
      <xdr:col>4</xdr:col>
      <xdr:colOff>333375</xdr:colOff>
      <xdr:row>50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916781</xdr:colOff>
      <xdr:row>30</xdr:row>
      <xdr:rowOff>396477</xdr:rowOff>
    </xdr:from>
    <xdr:to>
      <xdr:col>8</xdr:col>
      <xdr:colOff>116681</xdr:colOff>
      <xdr:row>44</xdr:row>
      <xdr:rowOff>170258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556683</xdr:colOff>
      <xdr:row>2</xdr:row>
      <xdr:rowOff>31749</xdr:rowOff>
    </xdr:from>
    <xdr:to>
      <xdr:col>21</xdr:col>
      <xdr:colOff>142874</xdr:colOff>
      <xdr:row>16</xdr:row>
      <xdr:rowOff>19049</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561975</xdr:colOff>
      <xdr:row>14</xdr:row>
      <xdr:rowOff>0</xdr:rowOff>
    </xdr:from>
    <xdr:to>
      <xdr:col>17</xdr:col>
      <xdr:colOff>257174</xdr:colOff>
      <xdr:row>28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447675</xdr:colOff>
      <xdr:row>30</xdr:row>
      <xdr:rowOff>38100</xdr:rowOff>
    </xdr:from>
    <xdr:to>
      <xdr:col>17</xdr:col>
      <xdr:colOff>142875</xdr:colOff>
      <xdr:row>53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419099</xdr:colOff>
      <xdr:row>32</xdr:row>
      <xdr:rowOff>161924</xdr:rowOff>
    </xdr:from>
    <xdr:to>
      <xdr:col>5</xdr:col>
      <xdr:colOff>633824</xdr:colOff>
      <xdr:row>48</xdr:row>
      <xdr:rowOff>91124</xdr:rowOff>
    </xdr:to>
    <xdr:graphicFrame macro="">
      <xdr:nvGraphicFramePr>
        <xdr:cNvPr id="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32</xdr:row>
      <xdr:rowOff>152399</xdr:rowOff>
    </xdr:from>
    <xdr:to>
      <xdr:col>12</xdr:col>
      <xdr:colOff>24225</xdr:colOff>
      <xdr:row>52</xdr:row>
      <xdr:rowOff>142875</xdr:rowOff>
    </xdr:to>
    <xdr:graphicFrame macro="">
      <xdr:nvGraphicFramePr>
        <xdr:cNvPr id="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59</xdr:row>
      <xdr:rowOff>76200</xdr:rowOff>
    </xdr:from>
    <xdr:to>
      <xdr:col>0</xdr:col>
      <xdr:colOff>2495325</xdr:colOff>
      <xdr:row>68</xdr:row>
      <xdr:rowOff>161700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78</xdr:row>
      <xdr:rowOff>180975</xdr:rowOff>
    </xdr:from>
    <xdr:to>
      <xdr:col>6</xdr:col>
      <xdr:colOff>123825</xdr:colOff>
      <xdr:row>93</xdr:row>
      <xdr:rowOff>66675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514350</xdr:colOff>
      <xdr:row>77</xdr:row>
      <xdr:rowOff>171450</xdr:rowOff>
    </xdr:from>
    <xdr:to>
      <xdr:col>12</xdr:col>
      <xdr:colOff>371475</xdr:colOff>
      <xdr:row>94</xdr:row>
      <xdr:rowOff>57150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152399</xdr:colOff>
      <xdr:row>68</xdr:row>
      <xdr:rowOff>104776</xdr:rowOff>
    </xdr:from>
    <xdr:to>
      <xdr:col>3</xdr:col>
      <xdr:colOff>742950</xdr:colOff>
      <xdr:row>70</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533400</xdr:colOff>
      <xdr:row>59</xdr:row>
      <xdr:rowOff>123825</xdr:rowOff>
    </xdr:from>
    <xdr:to>
      <xdr:col>6</xdr:col>
      <xdr:colOff>56925</xdr:colOff>
      <xdr:row>69</xdr:row>
      <xdr:rowOff>18825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28575</xdr:colOff>
      <xdr:row>4</xdr:row>
      <xdr:rowOff>152400</xdr:rowOff>
    </xdr:from>
    <xdr:to>
      <xdr:col>26</xdr:col>
      <xdr:colOff>148050</xdr:colOff>
      <xdr:row>20</xdr:row>
      <xdr:rowOff>81600</xdr:rowOff>
    </xdr:to>
    <xdr:graphicFrame macro="">
      <xdr:nvGraphicFramePr>
        <xdr:cNvPr id="102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409575</xdr:colOff>
      <xdr:row>20</xdr:row>
      <xdr:rowOff>123825</xdr:rowOff>
    </xdr:from>
    <xdr:to>
      <xdr:col>26</xdr:col>
      <xdr:colOff>529050</xdr:colOff>
      <xdr:row>36</xdr:row>
      <xdr:rowOff>53025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333374</xdr:colOff>
      <xdr:row>3</xdr:row>
      <xdr:rowOff>161925</xdr:rowOff>
    </xdr:from>
    <xdr:to>
      <xdr:col>20</xdr:col>
      <xdr:colOff>386174</xdr:colOff>
      <xdr:row>15</xdr:row>
      <xdr:rowOff>100650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9527</xdr:colOff>
      <xdr:row>24</xdr:row>
      <xdr:rowOff>19050</xdr:rowOff>
    </xdr:from>
    <xdr:to>
      <xdr:col>2</xdr:col>
      <xdr:colOff>1576052</xdr:colOff>
      <xdr:row>37</xdr:row>
      <xdr:rowOff>62550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2190750</xdr:colOff>
      <xdr:row>23</xdr:row>
      <xdr:rowOff>38100</xdr:rowOff>
    </xdr:from>
    <xdr:to>
      <xdr:col>2</xdr:col>
      <xdr:colOff>0</xdr:colOff>
      <xdr:row>36</xdr:row>
      <xdr:rowOff>81600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495298</xdr:colOff>
      <xdr:row>24</xdr:row>
      <xdr:rowOff>47625</xdr:rowOff>
    </xdr:from>
    <xdr:to>
      <xdr:col>8</xdr:col>
      <xdr:colOff>261598</xdr:colOff>
      <xdr:row>37</xdr:row>
      <xdr:rowOff>91125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24</xdr:row>
      <xdr:rowOff>85725</xdr:rowOff>
    </xdr:from>
    <xdr:to>
      <xdr:col>13</xdr:col>
      <xdr:colOff>261600</xdr:colOff>
      <xdr:row>37</xdr:row>
      <xdr:rowOff>129225</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1609725</xdr:colOff>
      <xdr:row>24</xdr:row>
      <xdr:rowOff>47625</xdr:rowOff>
    </xdr:from>
    <xdr:to>
      <xdr:col>4</xdr:col>
      <xdr:colOff>1118850</xdr:colOff>
      <xdr:row>37</xdr:row>
      <xdr:rowOff>91125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200024</xdr:colOff>
      <xdr:row>25</xdr:row>
      <xdr:rowOff>0</xdr:rowOff>
    </xdr:from>
    <xdr:to>
      <xdr:col>3</xdr:col>
      <xdr:colOff>233024</xdr:colOff>
      <xdr:row>38</xdr:row>
      <xdr:rowOff>43500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866775</xdr:colOff>
      <xdr:row>25</xdr:row>
      <xdr:rowOff>95250</xdr:rowOff>
    </xdr:from>
    <xdr:to>
      <xdr:col>4</xdr:col>
      <xdr:colOff>1890375</xdr:colOff>
      <xdr:row>38</xdr:row>
      <xdr:rowOff>138750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152400</xdr:colOff>
      <xdr:row>25</xdr:row>
      <xdr:rowOff>9525</xdr:rowOff>
    </xdr:from>
    <xdr:to>
      <xdr:col>8</xdr:col>
      <xdr:colOff>290175</xdr:colOff>
      <xdr:row>38</xdr:row>
      <xdr:rowOff>53025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419100</xdr:colOff>
      <xdr:row>25</xdr:row>
      <xdr:rowOff>38100</xdr:rowOff>
    </xdr:from>
    <xdr:to>
      <xdr:col>11</xdr:col>
      <xdr:colOff>318750</xdr:colOff>
      <xdr:row>38</xdr:row>
      <xdr:rowOff>81600</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22</xdr:row>
      <xdr:rowOff>171450</xdr:rowOff>
    </xdr:from>
    <xdr:to>
      <xdr:col>2</xdr:col>
      <xdr:colOff>1252199</xdr:colOff>
      <xdr:row>36</xdr:row>
      <xdr:rowOff>24450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xdr:colOff>
      <xdr:row>23</xdr:row>
      <xdr:rowOff>19050</xdr:rowOff>
    </xdr:from>
    <xdr:to>
      <xdr:col>4</xdr:col>
      <xdr:colOff>975975</xdr:colOff>
      <xdr:row>36</xdr:row>
      <xdr:rowOff>62550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723900</xdr:colOff>
      <xdr:row>23</xdr:row>
      <xdr:rowOff>47625</xdr:rowOff>
    </xdr:from>
    <xdr:to>
      <xdr:col>8</xdr:col>
      <xdr:colOff>985500</xdr:colOff>
      <xdr:row>36</xdr:row>
      <xdr:rowOff>91125</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885825</xdr:colOff>
      <xdr:row>22</xdr:row>
      <xdr:rowOff>180975</xdr:rowOff>
    </xdr:from>
    <xdr:to>
      <xdr:col>13</xdr:col>
      <xdr:colOff>299700</xdr:colOff>
      <xdr:row>36</xdr:row>
      <xdr:rowOff>33975</xdr:rowOff>
    </xdr:to>
    <xdr:graphicFrame macro="">
      <xdr:nvGraphicFramePr>
        <xdr:cNvPr id="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everberg\Desktop\backup%203-04-2008%20indicatorenboek\nagekeken%20files\alle%20grafieken%20backup%2017-03-2008\prestatie%20van%20modi%20in%20Vlaander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ervoersprestat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ys/AppData/Local/Microsoft/Windows/Temporary%20Internet%20Files/Content.Outlook/WDIDOEBU/Copy%20of%20ib4hfdst3_RG%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13\Indicatorenboek\Kopie%20van%20ib4hfdst3_kd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2013\Indicatorenboek\IB4%20hfdst%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iding"/>
      <sheetName val="Oliepijpleiding, tkm"/>
      <sheetName val="Weg, tkm, Vlaamse registratie"/>
      <sheetName val="Weg, tkm, totaal in Vlaanderen"/>
      <sheetName val="binnenvaart tkm"/>
      <sheetName val="Spoorvervoer in tkm"/>
      <sheetName val="mode split in %"/>
      <sheetName val="Graf.Vl.mode split%tkm"/>
      <sheetName val="graf. Vl. mode Split in tkm"/>
      <sheetName val="graf.EU-vergelijking mode split"/>
      <sheetName val="graf.EU25mode split tkm"/>
      <sheetName val="Sheet1"/>
      <sheetName val="Modale verdeling Zeehavens"/>
      <sheetName val="Herkomst_bestemm haventrafiek"/>
    </sheetNames>
    <sheetDataSet>
      <sheetData sheetId="0">
        <row r="1">
          <cell r="A1" t="str">
            <v>INDICATORENBOEK</v>
          </cell>
        </row>
      </sheetData>
      <sheetData sheetId="1">
        <row r="2">
          <cell r="B2" t="str">
            <v>Aantal tonkilometer afgelegd via oliepijleidingen, x 1 miljard</v>
          </cell>
        </row>
      </sheetData>
      <sheetData sheetId="2">
        <row r="2">
          <cell r="B2" t="str">
            <v xml:space="preserve">Aantal tonkilometer afgelegd met vrachtwagens, geregistreerd in het betrokken land, </v>
          </cell>
        </row>
        <row r="3">
          <cell r="B3" t="str">
            <v>ongeacht het land waar de tonkilometers gepresteerd worden, x 1 miljard</v>
          </cell>
        </row>
      </sheetData>
      <sheetData sheetId="3">
        <row r="2">
          <cell r="B2" t="str">
            <v>Aantal tonkilometer afgelegd met vrachtwagens, ongeacht het land van registratie, x 1 miljard</v>
          </cell>
        </row>
      </sheetData>
      <sheetData sheetId="4">
        <row r="2">
          <cell r="B2" t="str">
            <v>Aantal tonkilometer afgelegd door de binnenvaart, x 1 miljard</v>
          </cell>
        </row>
      </sheetData>
      <sheetData sheetId="5">
        <row r="2">
          <cell r="B2" t="str">
            <v>Aantal tonkilometer afgelegd per trein, x 1 miljard</v>
          </cell>
        </row>
      </sheetData>
      <sheetData sheetId="6">
        <row r="2">
          <cell r="B2" t="str">
            <v>Mode split goederenvervoer drie voornaamste modi, volgens tonkm, in %</v>
          </cell>
        </row>
      </sheetData>
      <sheetData sheetId="7">
        <row r="17">
          <cell r="A17" t="str">
            <v>GRAFIEK</v>
          </cell>
        </row>
      </sheetData>
      <sheetData sheetId="8">
        <row r="2">
          <cell r="B2" t="str">
            <v>Vlaamse Mode Split goederenvervoer drie voornaamste modi, volgens miljard tonkm</v>
          </cell>
        </row>
        <row r="17">
          <cell r="A17" t="str">
            <v>GRAFIEK</v>
          </cell>
        </row>
      </sheetData>
      <sheetData sheetId="9">
        <row r="2">
          <cell r="B2" t="str">
            <v>mode split in EU en VS goederenvervoer drie voornaamste modi, volgens tonkm, in %</v>
          </cell>
        </row>
      </sheetData>
      <sheetData sheetId="10">
        <row r="16">
          <cell r="A16" t="str">
            <v>GRAFIEK</v>
          </cell>
        </row>
      </sheetData>
      <sheetData sheetId="11"/>
      <sheetData sheetId="12">
        <row r="2">
          <cell r="B2" t="str">
            <v>Mode split goederenvervoer drie voornaamste modi, volgens tonkm, in de Vlaamse zeehavens</v>
          </cell>
        </row>
        <row r="10">
          <cell r="A10" t="str">
            <v>Antwerpen</v>
          </cell>
          <cell r="F10" t="str">
            <v>Zeebrugge</v>
          </cell>
        </row>
        <row r="34">
          <cell r="A34" t="str">
            <v>Gent</v>
          </cell>
          <cell r="F34" t="str">
            <v>Oostende</v>
          </cell>
        </row>
      </sheetData>
      <sheetData sheetId="13">
        <row r="12">
          <cell r="A12" t="str">
            <v xml:space="preserve">Herkomst  </v>
          </cell>
        </row>
        <row r="26">
          <cell r="A26" t="str">
            <v xml:space="preserve">Bestemming  </v>
          </cell>
        </row>
        <row r="38">
          <cell r="A38" t="str">
            <v xml:space="preserve"> Herkomst  </v>
          </cell>
        </row>
        <row r="61">
          <cell r="A61" t="str">
            <v>Bestemming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_1"/>
      <sheetName val="data 1.2"/>
      <sheetName val="data 1_3"/>
      <sheetName val="data 1.4"/>
      <sheetName val="data 1.5"/>
      <sheetName val="data 1_6"/>
      <sheetName val="data 1_7 vkm weg"/>
      <sheetName val="1_8 data transit - binnenlands"/>
      <sheetName val="data 1.9 "/>
      <sheetName val="data 1.10 containers"/>
      <sheetName val="1_11 internationale modal split"/>
      <sheetName val="Data 1.12"/>
      <sheetName val="data 1.13 Trade by mode EU"/>
      <sheetName val="data 1.14"/>
      <sheetName val="Data 1.15 Mod Zeehavens"/>
      <sheetName val="data 1.16 containermodesplit"/>
      <sheetName val="Data 1.17"/>
      <sheetName val="Data 4_2"/>
      <sheetName val="data 4.3"/>
      <sheetName val="intensiteit weg West Europa"/>
      <sheetName val="soortenX-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eigen ramingen2009"/>
      <sheetName val="3.3_3.5_3.6"/>
      <sheetName val="3.4_3.7_3.8_tab3.1"/>
      <sheetName val="3.9"/>
      <sheetName val="tabel3.2"/>
      <sheetName val="3.10"/>
      <sheetName val="3.11"/>
      <sheetName val="3.12"/>
      <sheetName val="3.13"/>
      <sheetName val="Tabel 3.3"/>
      <sheetName val="tabel3.4_3.5"/>
      <sheetName val="figuur 3.14, tabel 3.6"/>
      <sheetName val="figuur 3.15"/>
      <sheetName val="deflator lopende div volume"/>
      <sheetName val="Sheet2"/>
    </sheetNames>
    <sheetDataSet>
      <sheetData sheetId="0" refreshError="1"/>
      <sheetData sheetId="1" refreshError="1">
        <row r="11">
          <cell r="H11">
            <v>5.266324100764507</v>
          </cell>
        </row>
        <row r="83">
          <cell r="A83">
            <v>2003</v>
          </cell>
        </row>
        <row r="84">
          <cell r="A84">
            <v>2004</v>
          </cell>
        </row>
        <row r="85">
          <cell r="A85">
            <v>2005</v>
          </cell>
        </row>
        <row r="86">
          <cell r="A86">
            <v>2006</v>
          </cell>
        </row>
        <row r="87">
          <cell r="A87">
            <v>2007</v>
          </cell>
        </row>
        <row r="88">
          <cell r="A88">
            <v>2008</v>
          </cell>
        </row>
        <row r="89">
          <cell r="A89">
            <v>2009</v>
          </cell>
        </row>
      </sheetData>
      <sheetData sheetId="2" refreshError="1"/>
      <sheetData sheetId="3" refreshError="1">
        <row r="7">
          <cell r="C7" t="str">
            <v>Vervoer te land en vervoer via pijpleidingen (49)</v>
          </cell>
          <cell r="D7" t="str">
            <v>Vervoer over water (50)</v>
          </cell>
          <cell r="E7" t="str">
            <v>Luchtvaart (51)</v>
          </cell>
          <cell r="F7" t="str">
            <v>Opslag en vervoerondersteunende activiteiten (52)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eigen ramingen2009"/>
      <sheetName val="3.3_3.5_3.6"/>
      <sheetName val="3.4_3.7_3.8_tab3.1"/>
      <sheetName val="3.9"/>
      <sheetName val="tabel3.2"/>
      <sheetName val="3.10"/>
      <sheetName val="3.11"/>
      <sheetName val="3.12"/>
      <sheetName val="3.13"/>
      <sheetName val="Tabel 3.3"/>
      <sheetName val="tabel3.4_3.5"/>
      <sheetName val="figuur 3.14, tabel 3.6"/>
      <sheetName val="figuur 3.15"/>
      <sheetName val="deflator lopende div volume"/>
      <sheetName val="Sheet2"/>
    </sheetNames>
    <sheetDataSet>
      <sheetData sheetId="0" refreshError="1"/>
      <sheetData sheetId="1" refreshError="1"/>
      <sheetData sheetId="2" refreshError="1"/>
      <sheetData sheetId="3" refreshError="1"/>
      <sheetData sheetId="4" refreshError="1"/>
      <sheetData sheetId="5">
        <row r="4">
          <cell r="C4" t="str">
            <v xml:space="preserve"> 2000  </v>
          </cell>
          <cell r="D4" t="str">
            <v xml:space="preserve"> 2001  </v>
          </cell>
          <cell r="E4" t="str">
            <v xml:space="preserve"> 2002  </v>
          </cell>
          <cell r="F4" t="str">
            <v xml:space="preserve"> 2003  </v>
          </cell>
          <cell r="G4" t="str">
            <v xml:space="preserve"> 2004  </v>
          </cell>
          <cell r="H4" t="str">
            <v xml:space="preserve"> 2005  </v>
          </cell>
          <cell r="I4" t="str">
            <v xml:space="preserve"> 2006  </v>
          </cell>
          <cell r="J4" t="str">
            <v xml:space="preserve"> 2007  </v>
          </cell>
          <cell r="K4">
            <v>2008</v>
          </cell>
          <cell r="L4">
            <v>2009</v>
          </cell>
          <cell r="M4">
            <v>2010</v>
          </cell>
        </row>
        <row r="5">
          <cell r="A5" t="str">
            <v xml:space="preserve">bediende </v>
          </cell>
          <cell r="C5">
            <v>1043</v>
          </cell>
          <cell r="D5">
            <v>666</v>
          </cell>
          <cell r="E5">
            <v>642</v>
          </cell>
          <cell r="F5">
            <v>636</v>
          </cell>
          <cell r="G5">
            <v>885</v>
          </cell>
          <cell r="H5">
            <v>1070</v>
          </cell>
          <cell r="I5">
            <v>1677</v>
          </cell>
          <cell r="J5">
            <v>2072</v>
          </cell>
          <cell r="K5">
            <v>1729</v>
          </cell>
          <cell r="L5">
            <v>1120</v>
          </cell>
          <cell r="M5">
            <v>2010</v>
          </cell>
        </row>
        <row r="16">
          <cell r="A16" t="str">
            <v>zeevaart-onderhoud</v>
          </cell>
          <cell r="C16">
            <v>61</v>
          </cell>
          <cell r="D16">
            <v>78</v>
          </cell>
          <cell r="E16">
            <v>367</v>
          </cell>
          <cell r="F16">
            <v>101</v>
          </cell>
          <cell r="G16">
            <v>104</v>
          </cell>
          <cell r="H16">
            <v>145</v>
          </cell>
          <cell r="I16">
            <v>123</v>
          </cell>
          <cell r="J16">
            <v>192</v>
          </cell>
          <cell r="K16">
            <v>169</v>
          </cell>
          <cell r="L16">
            <v>101</v>
          </cell>
          <cell r="M16">
            <v>114</v>
          </cell>
        </row>
        <row r="19">
          <cell r="A19" t="str">
            <v>scheepvaart</v>
          </cell>
          <cell r="C19">
            <v>25</v>
          </cell>
          <cell r="D19">
            <v>35</v>
          </cell>
          <cell r="E19">
            <v>175</v>
          </cell>
          <cell r="F19">
            <v>43</v>
          </cell>
          <cell r="G19">
            <v>36</v>
          </cell>
          <cell r="H19">
            <v>64</v>
          </cell>
          <cell r="I19">
            <v>51</v>
          </cell>
          <cell r="J19">
            <v>80</v>
          </cell>
          <cell r="K19">
            <v>73</v>
          </cell>
          <cell r="L19">
            <v>45</v>
          </cell>
          <cell r="M19">
            <v>46</v>
          </cell>
        </row>
        <row r="23">
          <cell r="A23" t="str">
            <v xml:space="preserve">trucker  </v>
          </cell>
          <cell r="C23">
            <v>2982</v>
          </cell>
          <cell r="D23">
            <v>2402</v>
          </cell>
          <cell r="E23">
            <v>2604</v>
          </cell>
          <cell r="F23">
            <v>2791</v>
          </cell>
          <cell r="G23">
            <v>2959</v>
          </cell>
          <cell r="H23">
            <v>2969</v>
          </cell>
          <cell r="I23">
            <v>3761</v>
          </cell>
          <cell r="J23">
            <v>4389</v>
          </cell>
          <cell r="K23">
            <v>3983</v>
          </cell>
          <cell r="L23">
            <v>2786</v>
          </cell>
          <cell r="M23">
            <v>3986</v>
          </cell>
        </row>
        <row r="30">
          <cell r="A30" t="str">
            <v>wegvervoer - onderhoud</v>
          </cell>
          <cell r="C30">
            <v>126</v>
          </cell>
          <cell r="D30">
            <v>135</v>
          </cell>
          <cell r="E30">
            <v>139</v>
          </cell>
          <cell r="F30">
            <v>119</v>
          </cell>
          <cell r="G30">
            <v>152</v>
          </cell>
          <cell r="H30">
            <v>157</v>
          </cell>
          <cell r="I30">
            <v>251</v>
          </cell>
          <cell r="J30">
            <v>207</v>
          </cell>
          <cell r="K30">
            <v>281</v>
          </cell>
          <cell r="L30">
            <v>241</v>
          </cell>
          <cell r="M30">
            <v>339</v>
          </cell>
        </row>
        <row r="31">
          <cell r="A31" t="str">
            <v xml:space="preserve">wegenwerker  </v>
          </cell>
          <cell r="C31">
            <v>347</v>
          </cell>
          <cell r="D31">
            <v>296</v>
          </cell>
          <cell r="E31">
            <v>257</v>
          </cell>
          <cell r="F31">
            <v>324</v>
          </cell>
          <cell r="G31">
            <v>290</v>
          </cell>
          <cell r="H31">
            <v>477</v>
          </cell>
          <cell r="I31">
            <v>585</v>
          </cell>
          <cell r="J31">
            <v>485</v>
          </cell>
          <cell r="K31">
            <v>509</v>
          </cell>
          <cell r="L31">
            <v>406</v>
          </cell>
          <cell r="M31">
            <v>550</v>
          </cell>
        </row>
        <row r="35">
          <cell r="A35" t="str">
            <v xml:space="preserve">heftruckbestuurder  </v>
          </cell>
          <cell r="C35">
            <v>397</v>
          </cell>
          <cell r="D35">
            <v>312</v>
          </cell>
          <cell r="E35">
            <v>320</v>
          </cell>
          <cell r="F35">
            <v>314</v>
          </cell>
          <cell r="G35">
            <v>420</v>
          </cell>
          <cell r="H35">
            <v>427</v>
          </cell>
          <cell r="I35">
            <v>522</v>
          </cell>
          <cell r="J35">
            <v>1112</v>
          </cell>
          <cell r="K35">
            <v>782</v>
          </cell>
          <cell r="L35">
            <v>488</v>
          </cell>
          <cell r="M35">
            <v>610</v>
          </cell>
        </row>
        <row r="36">
          <cell r="A36" t="str">
            <v>Treinbestuurder</v>
          </cell>
          <cell r="D36">
            <v>20</v>
          </cell>
          <cell r="E36">
            <v>4</v>
          </cell>
          <cell r="F36">
            <v>12</v>
          </cell>
          <cell r="G36">
            <v>11</v>
          </cell>
          <cell r="H36">
            <v>13</v>
          </cell>
          <cell r="I36">
            <v>27</v>
          </cell>
          <cell r="J36">
            <v>11</v>
          </cell>
          <cell r="K36">
            <v>10</v>
          </cell>
          <cell r="L36">
            <v>11</v>
          </cell>
          <cell r="M36">
            <v>129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3.1"/>
      <sheetName val="Fig 3.3 3.5 3.6"/>
      <sheetName val="Fig 3.4 3.7 3.8 tab 3.1"/>
      <sheetName val="Fig 3.9"/>
      <sheetName val="Fig 3.10"/>
      <sheetName val="Tab 3.4 3.5"/>
      <sheetName val="Deflator"/>
      <sheetName val="deflator lopende div volume"/>
    </sheetNames>
    <sheetDataSet>
      <sheetData sheetId="0" refreshError="1"/>
      <sheetData sheetId="1" refreshError="1"/>
      <sheetData sheetId="2" refreshError="1"/>
      <sheetData sheetId="3" refreshError="1"/>
      <sheetData sheetId="4" refreshError="1">
        <row r="30">
          <cell r="A30">
            <v>2003</v>
          </cell>
        </row>
        <row r="31">
          <cell r="A31">
            <v>2004</v>
          </cell>
        </row>
        <row r="32">
          <cell r="A32">
            <v>2005</v>
          </cell>
        </row>
        <row r="33">
          <cell r="A33">
            <v>2006</v>
          </cell>
        </row>
        <row r="34">
          <cell r="A34">
            <v>2007</v>
          </cell>
        </row>
        <row r="35">
          <cell r="A35">
            <v>2008</v>
          </cell>
        </row>
        <row r="36">
          <cell r="A36">
            <v>2009</v>
          </cell>
        </row>
        <row r="39">
          <cell r="A39">
            <v>2005</v>
          </cell>
        </row>
        <row r="40">
          <cell r="A40">
            <v>2006</v>
          </cell>
        </row>
        <row r="41">
          <cell r="A41">
            <v>2007</v>
          </cell>
        </row>
        <row r="42">
          <cell r="A42">
            <v>2008</v>
          </cell>
        </row>
        <row r="43">
          <cell r="A43">
            <v>2009</v>
          </cell>
        </row>
      </sheetData>
      <sheetData sheetId="5" refreshError="1"/>
      <sheetData sheetId="6" refreshError="1"/>
      <sheetData sheetId="7"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statbel.fgov.be/nl/statistieken/cijfers/economie/ondernemingen/faillissementen/activiteit/" TargetMode="Externa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nbb.be/belgostat/PublicatieSelectieLinker?LinkID=677000074|910000082&amp;Lang=N"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workbookViewId="0">
      <selection activeCell="H23" sqref="H23"/>
    </sheetView>
  </sheetViews>
  <sheetFormatPr defaultRowHeight="12.75" x14ac:dyDescent="0.2"/>
  <cols>
    <col min="2" max="2" width="121.5703125" bestFit="1" customWidth="1"/>
  </cols>
  <sheetData>
    <row r="1" spans="2:3" ht="18" x14ac:dyDescent="0.25">
      <c r="B1" s="168"/>
    </row>
    <row r="2" spans="2:3" ht="18" x14ac:dyDescent="0.25">
      <c r="B2" s="168"/>
    </row>
    <row r="3" spans="2:3" ht="28.5" x14ac:dyDescent="0.45">
      <c r="B3" s="167" t="s">
        <v>442</v>
      </c>
    </row>
    <row r="4" spans="2:3" x14ac:dyDescent="0.2">
      <c r="B4" s="169"/>
    </row>
    <row r="5" spans="2:3" x14ac:dyDescent="0.2">
      <c r="B5" s="230" t="s">
        <v>459</v>
      </c>
      <c r="C5" s="36"/>
    </row>
    <row r="6" spans="2:3" x14ac:dyDescent="0.2">
      <c r="B6" s="230" t="s">
        <v>433</v>
      </c>
      <c r="C6" s="36"/>
    </row>
    <row r="7" spans="2:3" x14ac:dyDescent="0.2">
      <c r="B7" s="230" t="s">
        <v>472</v>
      </c>
    </row>
    <row r="8" spans="2:3" x14ac:dyDescent="0.2">
      <c r="B8" s="230" t="s">
        <v>471</v>
      </c>
    </row>
    <row r="9" spans="2:3" x14ac:dyDescent="0.2">
      <c r="B9" s="230" t="s">
        <v>434</v>
      </c>
    </row>
    <row r="10" spans="2:3" x14ac:dyDescent="0.2">
      <c r="B10" s="230" t="s">
        <v>435</v>
      </c>
    </row>
    <row r="11" spans="2:3" x14ac:dyDescent="0.2">
      <c r="B11" s="230" t="s">
        <v>436</v>
      </c>
    </row>
    <row r="12" spans="2:3" x14ac:dyDescent="0.2">
      <c r="B12" s="230" t="s">
        <v>137</v>
      </c>
    </row>
    <row r="13" spans="2:3" x14ac:dyDescent="0.2">
      <c r="B13" s="230" t="s">
        <v>439</v>
      </c>
    </row>
    <row r="14" spans="2:3" x14ac:dyDescent="0.2">
      <c r="B14" s="230" t="s">
        <v>437</v>
      </c>
    </row>
    <row r="15" spans="2:3" x14ac:dyDescent="0.2">
      <c r="B15" s="230" t="s">
        <v>474</v>
      </c>
    </row>
    <row r="16" spans="2:3" x14ac:dyDescent="0.2">
      <c r="B16" s="230" t="s">
        <v>475</v>
      </c>
    </row>
    <row r="17" spans="2:2" x14ac:dyDescent="0.2">
      <c r="B17" s="230" t="s">
        <v>476</v>
      </c>
    </row>
    <row r="18" spans="2:2" x14ac:dyDescent="0.2">
      <c r="B18" s="230" t="s">
        <v>438</v>
      </c>
    </row>
    <row r="19" spans="2:2" s="68" customFormat="1" x14ac:dyDescent="0.2">
      <c r="B19" s="230" t="s">
        <v>479</v>
      </c>
    </row>
    <row r="20" spans="2:2" x14ac:dyDescent="0.2">
      <c r="B20" s="36"/>
    </row>
    <row r="21" spans="2:2" x14ac:dyDescent="0.2">
      <c r="B21" s="230" t="s">
        <v>138</v>
      </c>
    </row>
    <row r="22" spans="2:2" x14ac:dyDescent="0.2">
      <c r="B22" s="230" t="s">
        <v>478</v>
      </c>
    </row>
    <row r="23" spans="2:2" x14ac:dyDescent="0.2">
      <c r="B23" s="230" t="s">
        <v>477</v>
      </c>
    </row>
    <row r="24" spans="2:2" x14ac:dyDescent="0.2">
      <c r="B24" s="230" t="s">
        <v>440</v>
      </c>
    </row>
    <row r="25" spans="2:2" x14ac:dyDescent="0.2">
      <c r="B25" s="230" t="s">
        <v>441</v>
      </c>
    </row>
    <row r="26" spans="2:2" x14ac:dyDescent="0.2">
      <c r="B26" s="36"/>
    </row>
  </sheetData>
  <hyperlinks>
    <hyperlink ref="B5" location="'3-1'!A1" display="Figuur 3.1: Belang van de economische sectoren in het Vlaams Gewest in 2011 (NACEBEL 2008)"/>
    <hyperlink ref="B6" location="'3-2'!A1" display="Figuur 3.2: Procentueel aandeel van de transport-sector in de toegevoegde waarde van de regio in absolute prijzen"/>
    <hyperlink ref="B7" location="'3.3,3.5,3.6'!A1" display="Figuur 3.3: Aandeel van de subsectoren in de productie van de vervoersector in constante prijzen (basisjaar 2009)"/>
    <hyperlink ref="B8" location="'3.4_3.7_3.8_tab3.1'!A1" display="Figuur 3.4: Bedrijfstaksgewijze verdeling van het totaal aantal werkzame personen per gewest: Vlaams Gewest - percentages in 1999 en 2011"/>
    <hyperlink ref="B9" location="'3.3,3.5,3.6'!A1" display="Figuur 3.5: Groei van de bruto toegevoegde waarde in absolute prijzen in de vervoersector en de totale economie in Vlaanderen"/>
    <hyperlink ref="B10" location="'3.3,3.5,3.6'!A1" display="Figuur 3.6: Groei van de bruto toegevoegde waarde in constante prijzen in de vervoersector in Vlaanderen"/>
    <hyperlink ref="B11" location="'3.4_3.7_3.8_tab3.1'!A1" display="Figuur 3.7: Veranderingen van het aantal werknemers in de vervoersector"/>
    <hyperlink ref="B12" location="'3.4_3.7_3.8_tab3.1'!A1" display="Figuur 3.8: Veranderingen van het aantal werknemers per subsector"/>
    <hyperlink ref="B13" location="'3.9'!A1" display="Figuur 3.9: Ontvangen vacatures in het normale economische circuit zonder interimopdrachten (NECzl) - volgens knelpuntberoep, 2009-2012"/>
    <hyperlink ref="B14" location="'3.10'!A1" display="Figuur 3.10: Gemiddelde loonsom per werknemer volgens constante prijzen (referentiejaar 2010)"/>
    <hyperlink ref="B15" location="'3.11'!A1" display="Figuur 3.11: Bedrijfseconomische gegevens voor het wegvervoer (2010)"/>
    <hyperlink ref="B16" location="'3.12'!A1" display="Figuur 3.12: Bedrijfseconomische gegevens voor vervoerondersteunende bedrijven (2010)"/>
    <hyperlink ref="B17" location="'3.13'!A1" display="Figuur 3.13: Bedrijfseconomische gegevens voor watergebonden bedrijven (2010)"/>
    <hyperlink ref="B23" location="tabel3.3_3.4!A1" display="Tabel 3.3: Bruto - investeringen in vaste activa van de Belgische en Vlaamse vervoersector in constante prijzen (2010)"/>
    <hyperlink ref="B24" location="tabel3.3_3.4!A1" display="Tabel 3.4: Jaarlijkse procentuele wijziging in vaste activa in de Belgische en Vlaamse vervoersector"/>
    <hyperlink ref="B21" location="'3.4_3.7_3.8_tab3.1'!A1" display="Tabel 3.1: Percentage zelfstandigen van het totaal aantal werkenden"/>
    <hyperlink ref="B22" location="'Tab 3.2'!A1" display="Tabel 3.2: Netto toegevoegde waarde, werkgelegenheid en vaste activa in de vervoersector"/>
    <hyperlink ref="B25" location="'figuur 3.14 tabel 3.5'!A1" display="Tabel 3.5: Aantal falingen in de Vlaamse goederenvervoersector op jaarbasis (NACEBEL 2008)"/>
    <hyperlink ref="B18" location="'figuur 3.14 tabel 3.5'!A1" display="Figuur 3.14: Totaal aantal falingen in de Vlaamse goederenvervoersector op jaarbasis (NACEBEL 2008)"/>
    <hyperlink ref="B19" location="'figuur 3.15'!A1" display="Figuur 3.15: Totaal aantal actieve btw-plichtigen in de Vlaamse goederenvervoersector op jaarbasis (NACEBEL 20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election activeCell="C1" sqref="C1:C18"/>
    </sheetView>
  </sheetViews>
  <sheetFormatPr defaultRowHeight="15" x14ac:dyDescent="0.25"/>
  <cols>
    <col min="1" max="1" width="4.28515625" style="39" customWidth="1"/>
    <col min="2" max="2" width="20.85546875" style="39" customWidth="1"/>
    <col min="3" max="3" width="22.140625" style="39" customWidth="1"/>
    <col min="4" max="4" width="28.140625" style="39" customWidth="1"/>
    <col min="5" max="5" width="21.7109375" style="39" customWidth="1"/>
    <col min="6" max="6" width="12" style="39" customWidth="1"/>
    <col min="7" max="7" width="12.140625" style="39" customWidth="1"/>
    <col min="8" max="8" width="17.5703125" style="39" customWidth="1"/>
    <col min="9" max="9" width="15" style="39" customWidth="1"/>
    <col min="10" max="10" width="21.85546875" style="39" customWidth="1"/>
    <col min="11" max="16384" width="9.140625" style="39"/>
  </cols>
  <sheetData>
    <row r="1" spans="1:23" x14ac:dyDescent="0.25">
      <c r="A1" s="79"/>
      <c r="B1" s="181" t="s">
        <v>458</v>
      </c>
      <c r="M1" s="114"/>
      <c r="N1" s="114"/>
      <c r="O1" s="114"/>
      <c r="P1" s="114"/>
    </row>
    <row r="2" spans="1:23" x14ac:dyDescent="0.25">
      <c r="B2" s="39" t="s">
        <v>192</v>
      </c>
      <c r="D2" s="113" t="s">
        <v>297</v>
      </c>
      <c r="E2" s="94" t="s">
        <v>294</v>
      </c>
      <c r="F2" s="94" t="s">
        <v>296</v>
      </c>
      <c r="H2" s="94" t="s">
        <v>295</v>
      </c>
      <c r="I2" s="94" t="s">
        <v>193</v>
      </c>
      <c r="J2" s="94" t="s">
        <v>291</v>
      </c>
      <c r="M2" s="114"/>
      <c r="N2" s="52"/>
      <c r="O2" s="52"/>
      <c r="P2" s="163"/>
      <c r="Q2" s="94"/>
      <c r="R2" s="94"/>
      <c r="S2" s="94"/>
      <c r="T2" s="94"/>
      <c r="U2" s="94"/>
      <c r="V2" s="94"/>
      <c r="W2" s="68"/>
    </row>
    <row r="3" spans="1:23" x14ac:dyDescent="0.25">
      <c r="A3" s="39">
        <v>1</v>
      </c>
      <c r="B3" s="39" t="s">
        <v>198</v>
      </c>
      <c r="C3" s="36"/>
      <c r="D3" s="106">
        <v>1901</v>
      </c>
      <c r="E3" s="106">
        <v>380</v>
      </c>
      <c r="F3" s="112">
        <v>8.6199999999999992</v>
      </c>
      <c r="G3" s="108">
        <f t="shared" ref="G3:G17" si="0">F3/100</f>
        <v>8.6199999999999999E-2</v>
      </c>
      <c r="H3" s="112" t="s">
        <v>197</v>
      </c>
      <c r="I3" s="105">
        <v>5</v>
      </c>
      <c r="J3" s="106">
        <f t="shared" ref="J3:J15" si="1">D3*1000*G3/I3</f>
        <v>32773.240000000005</v>
      </c>
      <c r="M3" s="114"/>
      <c r="N3" s="52"/>
      <c r="O3" s="52"/>
      <c r="P3" s="9"/>
      <c r="Q3" s="73"/>
      <c r="R3" s="73"/>
      <c r="S3" s="73"/>
      <c r="T3" s="73"/>
      <c r="U3" s="111"/>
      <c r="V3" s="68"/>
      <c r="W3" s="68"/>
    </row>
    <row r="4" spans="1:23" x14ac:dyDescent="0.25">
      <c r="A4" s="39">
        <v>2</v>
      </c>
      <c r="B4" s="39" t="s">
        <v>198</v>
      </c>
      <c r="C4" s="36"/>
      <c r="D4" s="106">
        <v>1863</v>
      </c>
      <c r="E4" s="106">
        <v>932</v>
      </c>
      <c r="F4" s="112">
        <v>8.4499999999999993</v>
      </c>
      <c r="G4" s="108">
        <f t="shared" si="0"/>
        <v>8.4499999999999992E-2</v>
      </c>
      <c r="H4" s="112">
        <v>27.45</v>
      </c>
      <c r="I4" s="105">
        <v>2</v>
      </c>
      <c r="J4" s="106">
        <f t="shared" si="1"/>
        <v>78711.749999999985</v>
      </c>
      <c r="L4" s="101"/>
      <c r="N4" s="68"/>
      <c r="O4" s="68"/>
      <c r="P4" s="73"/>
      <c r="Q4" s="73"/>
      <c r="R4" s="73"/>
      <c r="S4" s="73"/>
      <c r="T4" s="73"/>
      <c r="U4" s="111"/>
      <c r="V4" s="68"/>
      <c r="W4" s="68"/>
    </row>
    <row r="5" spans="1:23" x14ac:dyDescent="0.25">
      <c r="A5" s="39">
        <v>3</v>
      </c>
      <c r="B5" s="39" t="s">
        <v>198</v>
      </c>
      <c r="C5" s="36"/>
      <c r="D5" s="106">
        <v>1719</v>
      </c>
      <c r="E5" s="106">
        <v>859</v>
      </c>
      <c r="F5" s="112">
        <v>7.28</v>
      </c>
      <c r="G5" s="108">
        <f t="shared" si="0"/>
        <v>7.2800000000000004E-2</v>
      </c>
      <c r="H5" s="112" t="s">
        <v>197</v>
      </c>
      <c r="I5" s="105">
        <v>2</v>
      </c>
      <c r="J5" s="106">
        <f t="shared" si="1"/>
        <v>62571.600000000006</v>
      </c>
      <c r="L5" s="102"/>
      <c r="N5" s="68"/>
      <c r="O5" s="68"/>
      <c r="P5" s="73"/>
      <c r="Q5" s="73"/>
      <c r="R5" s="73"/>
      <c r="S5" s="73"/>
      <c r="T5" s="73"/>
      <c r="U5" s="111"/>
      <c r="V5" s="68"/>
      <c r="W5" s="68"/>
    </row>
    <row r="6" spans="1:23" x14ac:dyDescent="0.25">
      <c r="A6" s="39">
        <v>4</v>
      </c>
      <c r="B6" s="39" t="s">
        <v>198</v>
      </c>
      <c r="C6" s="36"/>
      <c r="D6" s="106">
        <v>1279</v>
      </c>
      <c r="E6" s="106">
        <v>91</v>
      </c>
      <c r="F6" s="112">
        <v>64.03</v>
      </c>
      <c r="G6" s="108">
        <f t="shared" si="0"/>
        <v>0.64029999999999998</v>
      </c>
      <c r="H6" s="112" t="s">
        <v>197</v>
      </c>
      <c r="I6" s="105">
        <v>14</v>
      </c>
      <c r="J6" s="106">
        <f t="shared" si="1"/>
        <v>58495.978571428568</v>
      </c>
      <c r="N6" s="68"/>
      <c r="O6" s="68"/>
      <c r="P6" s="73"/>
      <c r="Q6" s="73"/>
      <c r="R6" s="73"/>
      <c r="S6" s="73"/>
      <c r="T6" s="73"/>
      <c r="U6" s="111"/>
      <c r="V6" s="68"/>
      <c r="W6" s="68"/>
    </row>
    <row r="7" spans="1:23" x14ac:dyDescent="0.25">
      <c r="A7" s="39">
        <v>5</v>
      </c>
      <c r="B7" s="39" t="s">
        <v>198</v>
      </c>
      <c r="C7" s="36"/>
      <c r="D7" s="106">
        <v>1241</v>
      </c>
      <c r="E7" s="106">
        <v>620</v>
      </c>
      <c r="F7" s="112">
        <v>3.49</v>
      </c>
      <c r="G7" s="108">
        <f t="shared" si="0"/>
        <v>3.49E-2</v>
      </c>
      <c r="H7" s="112" t="s">
        <v>197</v>
      </c>
      <c r="I7" s="105">
        <v>2</v>
      </c>
      <c r="J7" s="106">
        <f t="shared" si="1"/>
        <v>21655.45</v>
      </c>
      <c r="N7" s="68"/>
      <c r="O7" s="68"/>
      <c r="P7" s="73"/>
      <c r="Q7" s="73"/>
      <c r="R7" s="73"/>
      <c r="S7" s="73"/>
      <c r="T7" s="73"/>
      <c r="U7" s="111"/>
      <c r="V7" s="68"/>
      <c r="W7" s="68"/>
    </row>
    <row r="8" spans="1:23" x14ac:dyDescent="0.25">
      <c r="A8" s="39">
        <v>6</v>
      </c>
      <c r="B8" s="39" t="s">
        <v>198</v>
      </c>
      <c r="C8" s="36"/>
      <c r="D8" s="106">
        <v>1142</v>
      </c>
      <c r="E8" s="106">
        <v>127</v>
      </c>
      <c r="F8" s="112">
        <v>45.94</v>
      </c>
      <c r="G8" s="108">
        <f t="shared" si="0"/>
        <v>0.45939999999999998</v>
      </c>
      <c r="H8" s="112">
        <v>6.02</v>
      </c>
      <c r="I8" s="105">
        <v>9</v>
      </c>
      <c r="J8" s="106">
        <f t="shared" si="1"/>
        <v>58292.755555555545</v>
      </c>
      <c r="N8" s="68"/>
      <c r="O8" s="68"/>
      <c r="P8" s="73"/>
      <c r="Q8" s="73"/>
      <c r="R8" s="73"/>
      <c r="S8" s="73"/>
      <c r="T8" s="73"/>
      <c r="U8" s="111"/>
      <c r="V8" s="68"/>
      <c r="W8" s="68"/>
    </row>
    <row r="9" spans="1:23" x14ac:dyDescent="0.25">
      <c r="A9" s="39">
        <v>7</v>
      </c>
      <c r="B9" s="39" t="s">
        <v>198</v>
      </c>
      <c r="C9" s="36"/>
      <c r="D9" s="106">
        <v>1140</v>
      </c>
      <c r="E9" s="106">
        <v>163</v>
      </c>
      <c r="F9" s="112">
        <v>49.73</v>
      </c>
      <c r="G9" s="108">
        <f t="shared" si="0"/>
        <v>0.49729999999999996</v>
      </c>
      <c r="H9" s="112" t="s">
        <v>197</v>
      </c>
      <c r="I9" s="105">
        <v>7</v>
      </c>
      <c r="J9" s="106">
        <f t="shared" si="1"/>
        <v>80988.857142857145</v>
      </c>
      <c r="N9" s="68"/>
      <c r="O9" s="68"/>
      <c r="P9" s="73"/>
      <c r="Q9" s="73"/>
      <c r="R9" s="73"/>
      <c r="S9" s="73"/>
      <c r="T9" s="73"/>
      <c r="U9" s="111"/>
      <c r="V9" s="68"/>
      <c r="W9" s="68"/>
    </row>
    <row r="10" spans="1:23" x14ac:dyDescent="0.25">
      <c r="A10" s="39">
        <v>8</v>
      </c>
      <c r="B10" s="39" t="s">
        <v>198</v>
      </c>
      <c r="C10" s="36"/>
      <c r="D10" s="106">
        <v>1056</v>
      </c>
      <c r="E10" s="106">
        <v>117</v>
      </c>
      <c r="F10" s="112">
        <v>40.65</v>
      </c>
      <c r="G10" s="108">
        <f t="shared" si="0"/>
        <v>0.40649999999999997</v>
      </c>
      <c r="H10" s="112" t="s">
        <v>197</v>
      </c>
      <c r="I10" s="105">
        <v>9</v>
      </c>
      <c r="J10" s="106">
        <f t="shared" si="1"/>
        <v>47696</v>
      </c>
      <c r="N10" s="68"/>
      <c r="O10" s="68"/>
      <c r="P10" s="73"/>
      <c r="Q10" s="73"/>
      <c r="R10" s="73"/>
      <c r="S10" s="73"/>
      <c r="T10" s="73"/>
      <c r="U10" s="111"/>
      <c r="V10" s="68"/>
      <c r="W10" s="68"/>
    </row>
    <row r="11" spans="1:23" x14ac:dyDescent="0.25">
      <c r="A11" s="39">
        <v>9</v>
      </c>
      <c r="B11" s="39" t="s">
        <v>198</v>
      </c>
      <c r="C11" s="36"/>
      <c r="D11" s="106">
        <v>991</v>
      </c>
      <c r="E11" s="106">
        <v>142</v>
      </c>
      <c r="F11" s="112">
        <v>28.22</v>
      </c>
      <c r="G11" s="108">
        <f t="shared" si="0"/>
        <v>0.28220000000000001</v>
      </c>
      <c r="H11" s="112" t="s">
        <v>197</v>
      </c>
      <c r="I11" s="105">
        <v>7</v>
      </c>
      <c r="J11" s="106">
        <f t="shared" si="1"/>
        <v>39951.457142857143</v>
      </c>
      <c r="N11" s="68"/>
      <c r="O11" s="68"/>
      <c r="P11" s="73"/>
      <c r="Q11" s="73"/>
      <c r="R11" s="73"/>
      <c r="S11" s="73"/>
      <c r="T11" s="73"/>
      <c r="U11" s="111"/>
      <c r="V11" s="68"/>
      <c r="W11" s="68"/>
    </row>
    <row r="12" spans="1:23" x14ac:dyDescent="0.25">
      <c r="A12" s="39">
        <v>10</v>
      </c>
      <c r="B12" s="39" t="s">
        <v>198</v>
      </c>
      <c r="C12" s="36"/>
      <c r="D12" s="106">
        <v>983</v>
      </c>
      <c r="E12" s="106">
        <v>197</v>
      </c>
      <c r="F12" s="112">
        <v>21.74</v>
      </c>
      <c r="G12" s="108">
        <f t="shared" si="0"/>
        <v>0.21739999999999998</v>
      </c>
      <c r="H12" s="112">
        <v>25.47</v>
      </c>
      <c r="I12" s="105">
        <v>5</v>
      </c>
      <c r="J12" s="106">
        <f t="shared" si="1"/>
        <v>42740.84</v>
      </c>
      <c r="N12" s="68"/>
      <c r="O12" s="68"/>
      <c r="P12" s="73"/>
      <c r="Q12" s="73"/>
      <c r="R12" s="73"/>
      <c r="S12" s="73"/>
      <c r="T12" s="73"/>
      <c r="U12" s="111"/>
      <c r="V12" s="68"/>
      <c r="W12" s="68"/>
    </row>
    <row r="13" spans="1:23" x14ac:dyDescent="0.25">
      <c r="A13" s="39">
        <v>11</v>
      </c>
      <c r="B13" s="39" t="s">
        <v>198</v>
      </c>
      <c r="C13" s="36"/>
      <c r="D13" s="106">
        <v>929</v>
      </c>
      <c r="E13" s="106">
        <v>155</v>
      </c>
      <c r="F13" s="112">
        <v>24.81</v>
      </c>
      <c r="G13" s="108">
        <f t="shared" si="0"/>
        <v>0.24809999999999999</v>
      </c>
      <c r="H13" s="112" t="s">
        <v>197</v>
      </c>
      <c r="I13" s="105">
        <v>6</v>
      </c>
      <c r="J13" s="106">
        <f t="shared" si="1"/>
        <v>38414.15</v>
      </c>
      <c r="N13" s="68"/>
      <c r="O13" s="68"/>
      <c r="P13" s="73"/>
      <c r="Q13" s="73"/>
      <c r="R13" s="73"/>
      <c r="S13" s="73"/>
      <c r="T13" s="73"/>
      <c r="U13" s="111"/>
      <c r="V13" s="68"/>
      <c r="W13" s="68"/>
    </row>
    <row r="14" spans="1:23" x14ac:dyDescent="0.25">
      <c r="A14" s="39">
        <v>12</v>
      </c>
      <c r="B14" s="39" t="s">
        <v>198</v>
      </c>
      <c r="C14" s="36"/>
      <c r="D14" s="106">
        <v>898</v>
      </c>
      <c r="E14" s="106">
        <v>180</v>
      </c>
      <c r="F14" s="112">
        <v>21.8</v>
      </c>
      <c r="G14" s="108">
        <f t="shared" si="0"/>
        <v>0.218</v>
      </c>
      <c r="H14" s="112" t="s">
        <v>197</v>
      </c>
      <c r="I14" s="105">
        <v>5</v>
      </c>
      <c r="J14" s="106">
        <f t="shared" si="1"/>
        <v>39152.800000000003</v>
      </c>
      <c r="N14" s="68"/>
      <c r="O14" s="68"/>
      <c r="P14" s="73"/>
      <c r="Q14" s="73"/>
      <c r="R14" s="73"/>
      <c r="S14" s="73"/>
      <c r="T14" s="73"/>
      <c r="U14" s="111"/>
      <c r="V14" s="68"/>
      <c r="W14" s="68"/>
    </row>
    <row r="15" spans="1:23" x14ac:dyDescent="0.25">
      <c r="A15" s="39">
        <v>13</v>
      </c>
      <c r="B15" s="39" t="s">
        <v>198</v>
      </c>
      <c r="C15" s="36"/>
      <c r="D15" s="106">
        <v>890</v>
      </c>
      <c r="E15" s="106">
        <v>222</v>
      </c>
      <c r="F15" s="112">
        <v>19.52</v>
      </c>
      <c r="G15" s="108">
        <f t="shared" si="0"/>
        <v>0.19519999999999998</v>
      </c>
      <c r="H15" s="112" t="s">
        <v>197</v>
      </c>
      <c r="I15" s="105">
        <v>4</v>
      </c>
      <c r="J15" s="106">
        <f t="shared" si="1"/>
        <v>43432</v>
      </c>
      <c r="N15" s="68"/>
      <c r="O15" s="68"/>
      <c r="P15" s="73"/>
      <c r="Q15" s="73"/>
      <c r="R15" s="73"/>
      <c r="S15" s="73"/>
      <c r="T15" s="73"/>
      <c r="U15" s="111"/>
      <c r="V15" s="68"/>
      <c r="W15" s="68"/>
    </row>
    <row r="16" spans="1:23" x14ac:dyDescent="0.25">
      <c r="A16" s="39">
        <v>14</v>
      </c>
      <c r="B16" s="39" t="s">
        <v>198</v>
      </c>
      <c r="C16" s="36"/>
      <c r="D16" s="106">
        <v>881</v>
      </c>
      <c r="E16" s="106">
        <v>98</v>
      </c>
      <c r="F16" s="112">
        <v>31.36</v>
      </c>
      <c r="G16" s="108">
        <f t="shared" si="0"/>
        <v>0.31359999999999999</v>
      </c>
      <c r="H16" s="112" t="s">
        <v>197</v>
      </c>
      <c r="I16" s="105">
        <v>9</v>
      </c>
      <c r="J16" s="106">
        <f t="shared" ref="J16:J17" si="2">D16*1000*G16/I16</f>
        <v>30697.955555555553</v>
      </c>
      <c r="N16" s="68"/>
      <c r="O16" s="68"/>
      <c r="P16" s="73"/>
      <c r="Q16" s="73"/>
      <c r="R16" s="73"/>
      <c r="S16" s="73"/>
      <c r="T16" s="73"/>
      <c r="U16" s="111"/>
      <c r="V16" s="68"/>
      <c r="W16" s="68"/>
    </row>
    <row r="17" spans="1:23" x14ac:dyDescent="0.25">
      <c r="A17" s="39">
        <v>15</v>
      </c>
      <c r="B17" s="39" t="s">
        <v>198</v>
      </c>
      <c r="C17" s="36"/>
      <c r="D17" s="39">
        <v>770</v>
      </c>
      <c r="E17" s="39">
        <v>35</v>
      </c>
      <c r="F17" s="39">
        <v>75.64</v>
      </c>
      <c r="G17" s="39">
        <f t="shared" si="0"/>
        <v>0.75639999999999996</v>
      </c>
      <c r="H17" s="182" t="s">
        <v>197</v>
      </c>
      <c r="I17" s="39">
        <v>22</v>
      </c>
      <c r="J17" s="39">
        <f t="shared" si="2"/>
        <v>26474</v>
      </c>
      <c r="N17" s="68"/>
      <c r="O17" s="68"/>
      <c r="P17" s="73"/>
      <c r="Q17" s="73"/>
      <c r="R17" s="73"/>
      <c r="S17" s="73"/>
      <c r="T17" s="73"/>
      <c r="U17" s="111"/>
      <c r="V17" s="68"/>
      <c r="W17" s="68"/>
    </row>
    <row r="18" spans="1:23" x14ac:dyDescent="0.25">
      <c r="A18" s="39" t="s">
        <v>183</v>
      </c>
      <c r="B18" s="39" t="s">
        <v>183</v>
      </c>
      <c r="D18" s="110">
        <f>'Berekeningen 11-12-13'!B11/1000</f>
        <v>10787200</v>
      </c>
      <c r="E18" s="110">
        <f>'Berekeningen 11-12-13'!E11/1000</f>
        <v>85.544127326508118</v>
      </c>
      <c r="F18" s="129">
        <f>'Berekeningen 11-12-13'!G11</f>
        <v>62.203352121032331</v>
      </c>
      <c r="G18" s="129">
        <f t="shared" ref="G18:G19" si="3">F18/100</f>
        <v>0.62203352121032329</v>
      </c>
      <c r="H18" s="129"/>
      <c r="I18" s="110">
        <f>'Berekeningen 11-12-13'!C11</f>
        <v>126101</v>
      </c>
      <c r="J18" s="110">
        <f>'Berekeningen 11-12-13'!F11</f>
        <v>53211.31473977209</v>
      </c>
      <c r="K18" s="102"/>
      <c r="N18" s="68"/>
      <c r="O18" s="68"/>
      <c r="P18" s="68"/>
      <c r="Q18" s="68"/>
      <c r="R18" s="68"/>
      <c r="S18" s="68"/>
      <c r="T18" s="73"/>
      <c r="U18" s="73"/>
      <c r="V18" s="68"/>
      <c r="W18" s="68"/>
    </row>
    <row r="19" spans="1:23" x14ac:dyDescent="0.25">
      <c r="A19" s="39" t="s">
        <v>195</v>
      </c>
      <c r="B19" s="39" t="s">
        <v>195</v>
      </c>
      <c r="D19" s="110">
        <f>'Berekeningen 11-12-13'!B12/1000</f>
        <v>189805200</v>
      </c>
      <c r="E19" s="110">
        <f>'Berekeningen 11-12-13'!E12/1000</f>
        <v>87.318949257027185</v>
      </c>
      <c r="F19" s="129">
        <f>'Berekeningen 11-12-13'!G12</f>
        <v>56.408886584772176</v>
      </c>
      <c r="G19" s="129">
        <f t="shared" si="3"/>
        <v>0.56408886584772178</v>
      </c>
      <c r="H19" s="129"/>
      <c r="I19" s="110">
        <f>'Berekeningen 11-12-13'!C12</f>
        <v>2173700</v>
      </c>
      <c r="J19" s="110">
        <f>'Berekeningen 11-12-13'!F12</f>
        <v>49255.647053411238</v>
      </c>
      <c r="K19" s="101"/>
    </row>
    <row r="20" spans="1:23" x14ac:dyDescent="0.25">
      <c r="A20" s="39" t="s">
        <v>200</v>
      </c>
      <c r="B20" s="39" t="s">
        <v>200</v>
      </c>
      <c r="D20" s="110">
        <f>'Berekeningen 11-12-13'!B7/1000</f>
        <v>355400</v>
      </c>
      <c r="E20" s="110">
        <f>'Berekeningen 11-12-13'!E7/1000</f>
        <v>157.46566238369516</v>
      </c>
      <c r="F20" s="183" t="s">
        <v>197</v>
      </c>
      <c r="G20" s="183" t="s">
        <v>197</v>
      </c>
      <c r="H20" s="129"/>
      <c r="I20" s="110">
        <f>'Berekeningen 11-12-13'!C7</f>
        <v>2257</v>
      </c>
      <c r="J20" s="184" t="s">
        <v>197</v>
      </c>
      <c r="N20" s="68"/>
      <c r="O20" s="68"/>
      <c r="P20" s="68"/>
      <c r="Q20" s="68"/>
      <c r="R20" s="68"/>
      <c r="S20" s="68"/>
      <c r="T20" s="73"/>
      <c r="U20" s="73"/>
      <c r="V20" s="68"/>
      <c r="W20" s="68"/>
    </row>
    <row r="21" spans="1:23" x14ac:dyDescent="0.25">
      <c r="D21" s="40">
        <f>SUM(D3:D17)</f>
        <v>17683</v>
      </c>
      <c r="I21" s="40">
        <f>SUM(I3:I17)</f>
        <v>108</v>
      </c>
    </row>
    <row r="22" spans="1:23" x14ac:dyDescent="0.25">
      <c r="B22" s="243" t="s">
        <v>298</v>
      </c>
      <c r="C22" s="241"/>
      <c r="D22" s="241"/>
      <c r="E22" s="241"/>
      <c r="F22" s="241"/>
    </row>
  </sheetData>
  <mergeCells count="1">
    <mergeCell ref="B22:F2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H25" sqref="H25"/>
    </sheetView>
  </sheetViews>
  <sheetFormatPr defaultRowHeight="15" x14ac:dyDescent="0.25"/>
  <cols>
    <col min="1" max="1" width="8.140625" style="39" bestFit="1" customWidth="1"/>
    <col min="2" max="2" width="15.7109375" style="39" customWidth="1"/>
    <col min="3" max="3" width="19.5703125" style="39" customWidth="1"/>
    <col min="4" max="4" width="18.85546875" style="39" customWidth="1"/>
    <col min="5" max="5" width="46.7109375" style="39" customWidth="1"/>
    <col min="6" max="16384" width="9.140625" style="39"/>
  </cols>
  <sheetData>
    <row r="1" spans="1:8" x14ac:dyDescent="0.25">
      <c r="A1" s="245" t="s">
        <v>184</v>
      </c>
      <c r="B1" s="245"/>
      <c r="C1" s="245"/>
      <c r="D1" s="245"/>
      <c r="E1" s="245"/>
    </row>
    <row r="2" spans="1:8" x14ac:dyDescent="0.25">
      <c r="B2" s="246" t="s">
        <v>185</v>
      </c>
      <c r="C2" s="247"/>
      <c r="D2" s="247" t="s">
        <v>186</v>
      </c>
      <c r="E2" s="247"/>
    </row>
    <row r="3" spans="1:8" x14ac:dyDescent="0.25">
      <c r="B3" s="39" t="s">
        <v>187</v>
      </c>
      <c r="C3" s="39" t="s">
        <v>188</v>
      </c>
      <c r="D3" s="39" t="s">
        <v>189</v>
      </c>
      <c r="E3" s="39" t="s">
        <v>188</v>
      </c>
    </row>
    <row r="4" spans="1:8" x14ac:dyDescent="0.25">
      <c r="A4" s="245" t="s">
        <v>190</v>
      </c>
      <c r="B4" s="245"/>
      <c r="C4" s="245"/>
      <c r="D4" s="245"/>
      <c r="E4" s="245"/>
    </row>
    <row r="5" spans="1:8" s="114" customFormat="1" x14ac:dyDescent="0.25">
      <c r="A5" s="119">
        <v>2011</v>
      </c>
      <c r="B5" s="130">
        <f>'3.11'!D21</f>
        <v>332086</v>
      </c>
      <c r="C5" s="118">
        <f>(B5-B6)/B6</f>
        <v>0.23323677956030897</v>
      </c>
      <c r="D5" s="130">
        <f>'3.11'!I21</f>
        <v>3828</v>
      </c>
      <c r="E5" s="118">
        <f>(D5-D6)/D6</f>
        <v>0.31727460426703374</v>
      </c>
      <c r="H5" s="116"/>
    </row>
    <row r="6" spans="1:8" s="114" customFormat="1" x14ac:dyDescent="0.25">
      <c r="A6" s="119">
        <v>2010</v>
      </c>
      <c r="B6" s="130">
        <v>269280</v>
      </c>
      <c r="C6" s="118">
        <v>8.4499999999999993</v>
      </c>
      <c r="D6" s="130">
        <v>2906</v>
      </c>
      <c r="E6" s="108">
        <f>(D6-D7)/D7</f>
        <v>6.7205288284979806E-2</v>
      </c>
    </row>
    <row r="7" spans="1:8" x14ac:dyDescent="0.25">
      <c r="A7" s="41">
        <v>2009</v>
      </c>
      <c r="B7" s="40">
        <v>186731</v>
      </c>
      <c r="C7" s="108">
        <f>(B7-B8)/B8</f>
        <v>-0.17491759382815331</v>
      </c>
      <c r="D7" s="40">
        <v>2723</v>
      </c>
      <c r="E7" s="108">
        <f>(D7-D8)/D8</f>
        <v>-0.20704717530576586</v>
      </c>
    </row>
    <row r="8" spans="1:8" x14ac:dyDescent="0.25">
      <c r="A8" s="41">
        <v>2008</v>
      </c>
      <c r="B8" s="40">
        <v>226318</v>
      </c>
      <c r="C8" s="108">
        <v>9.4499999999999993</v>
      </c>
      <c r="D8" s="40">
        <v>3434</v>
      </c>
      <c r="E8" s="108">
        <v>9.11</v>
      </c>
    </row>
    <row r="9" spans="1:8" x14ac:dyDescent="0.25">
      <c r="A9" s="41">
        <v>2007</v>
      </c>
      <c r="B9" s="40">
        <v>206782</v>
      </c>
      <c r="C9" s="108">
        <v>17.82</v>
      </c>
      <c r="D9" s="40">
        <v>3147</v>
      </c>
      <c r="E9" s="108">
        <v>5.46</v>
      </c>
    </row>
    <row r="10" spans="1:8" x14ac:dyDescent="0.25">
      <c r="A10" s="244" t="s">
        <v>191</v>
      </c>
      <c r="B10" s="244"/>
      <c r="C10" s="244"/>
      <c r="D10" s="244"/>
      <c r="E10" s="244"/>
    </row>
    <row r="11" spans="1:8" x14ac:dyDescent="0.25">
      <c r="A11" s="119">
        <v>2011</v>
      </c>
      <c r="B11" s="130">
        <f>'3.12'!D21</f>
        <v>750293</v>
      </c>
      <c r="C11" s="118">
        <f>(B11-B12)/B12</f>
        <v>-2.4505259763814437E-2</v>
      </c>
      <c r="D11" s="130">
        <f>'3.12'!I21</f>
        <v>7263</v>
      </c>
      <c r="E11" s="117">
        <f>(D11-D12)/D12</f>
        <v>-7.6513184861319852E-3</v>
      </c>
    </row>
    <row r="12" spans="1:8" x14ac:dyDescent="0.25">
      <c r="A12" s="119">
        <v>2010</v>
      </c>
      <c r="B12" s="130">
        <v>769141</v>
      </c>
      <c r="C12" s="117">
        <f>(B12-B13)/B13</f>
        <v>0.45904699394672893</v>
      </c>
      <c r="D12" s="130">
        <v>7319</v>
      </c>
      <c r="E12" s="117">
        <f>(D12-D13)/D13</f>
        <v>0.47441579371474618</v>
      </c>
      <c r="G12" s="128"/>
    </row>
    <row r="13" spans="1:8" x14ac:dyDescent="0.25">
      <c r="A13" s="41">
        <v>2009</v>
      </c>
      <c r="B13" s="40">
        <v>527153</v>
      </c>
      <c r="C13" s="108">
        <v>-0.06</v>
      </c>
      <c r="D13" s="131">
        <v>4964</v>
      </c>
      <c r="E13" s="129">
        <v>0.02</v>
      </c>
    </row>
    <row r="14" spans="1:8" x14ac:dyDescent="0.25">
      <c r="A14" s="244" t="s">
        <v>430</v>
      </c>
      <c r="B14" s="244"/>
      <c r="C14" s="244"/>
      <c r="D14" s="244"/>
      <c r="E14" s="244"/>
    </row>
    <row r="15" spans="1:8" x14ac:dyDescent="0.25">
      <c r="A15" s="120">
        <v>2011</v>
      </c>
      <c r="B15" s="130">
        <f>'3.13'!D21</f>
        <v>17683</v>
      </c>
      <c r="C15" s="118">
        <f t="shared" ref="C15" si="0">(B15-B16)/B16</f>
        <v>0.14238645907358358</v>
      </c>
      <c r="D15" s="130">
        <f>'3.13'!I21</f>
        <v>108</v>
      </c>
      <c r="E15" s="118">
        <f t="shared" ref="E15" si="1">(D15-D16)/D16</f>
        <v>-5.2631578947368418E-2</v>
      </c>
    </row>
    <row r="16" spans="1:8" x14ac:dyDescent="0.25">
      <c r="A16" s="120">
        <v>2010</v>
      </c>
      <c r="B16" s="130">
        <v>15479</v>
      </c>
      <c r="C16" s="117">
        <v>0.62</v>
      </c>
      <c r="D16" s="130">
        <v>114</v>
      </c>
      <c r="E16" s="118">
        <v>0.75</v>
      </c>
    </row>
    <row r="17" spans="1:5" x14ac:dyDescent="0.25">
      <c r="A17" s="41"/>
      <c r="B17" s="40"/>
      <c r="C17" s="108"/>
      <c r="D17" s="40"/>
      <c r="E17" s="108"/>
    </row>
    <row r="18" spans="1:5" x14ac:dyDescent="0.25">
      <c r="A18" s="41"/>
      <c r="B18" s="40"/>
      <c r="C18" s="108"/>
      <c r="D18" s="40"/>
      <c r="E18" s="108"/>
    </row>
    <row r="22" spans="1:5" x14ac:dyDescent="0.25">
      <c r="A22" s="128"/>
    </row>
  </sheetData>
  <mergeCells count="6">
    <mergeCell ref="A14:E14"/>
    <mergeCell ref="A1:E1"/>
    <mergeCell ref="B2:C2"/>
    <mergeCell ref="D2:E2"/>
    <mergeCell ref="A4:E4"/>
    <mergeCell ref="A10:E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workbookViewId="0">
      <selection activeCell="J94" sqref="J94"/>
    </sheetView>
  </sheetViews>
  <sheetFormatPr defaultRowHeight="15" x14ac:dyDescent="0.25"/>
  <cols>
    <col min="1" max="1" width="12.5703125" style="18" customWidth="1"/>
    <col min="2" max="2" width="20.42578125" style="18" customWidth="1"/>
    <col min="3" max="3" width="14.85546875" style="18" customWidth="1"/>
    <col min="4" max="4" width="18.140625" style="18" customWidth="1"/>
    <col min="5" max="7" width="20" style="18" customWidth="1"/>
    <col min="8" max="8" width="11.5703125" style="18" customWidth="1"/>
    <col min="9" max="9" width="16.140625" style="18" customWidth="1"/>
    <col min="10" max="10" width="16.28515625" style="18" bestFit="1" customWidth="1"/>
    <col min="11" max="11" width="12.42578125" style="18" customWidth="1"/>
    <col min="12" max="13" width="17.140625" style="18" customWidth="1"/>
    <col min="14" max="14" width="9.85546875" style="18" customWidth="1"/>
    <col min="15" max="16384" width="9.140625" style="18"/>
  </cols>
  <sheetData>
    <row r="1" spans="1:24" s="68" customFormat="1" ht="12.75" x14ac:dyDescent="0.2">
      <c r="A1" s="236" t="s">
        <v>447</v>
      </c>
      <c r="B1" s="237"/>
      <c r="C1" s="237"/>
      <c r="D1" s="237"/>
      <c r="E1" s="237"/>
      <c r="F1" s="237"/>
      <c r="G1" s="237"/>
      <c r="H1" s="237"/>
      <c r="I1" s="237"/>
      <c r="J1" s="237"/>
      <c r="K1" s="237"/>
      <c r="L1" s="237"/>
      <c r="M1" s="237"/>
      <c r="N1" s="237"/>
      <c r="O1" s="237"/>
      <c r="P1" s="237"/>
      <c r="Q1" s="237"/>
      <c r="R1" s="237"/>
      <c r="S1" s="237"/>
      <c r="T1" s="237"/>
      <c r="U1" s="237"/>
      <c r="V1" s="237"/>
      <c r="W1" s="237"/>
      <c r="X1" s="237"/>
    </row>
    <row r="2" spans="1:24" s="68" customFormat="1" ht="12.75" x14ac:dyDescent="0.2">
      <c r="A2" s="236" t="s">
        <v>448</v>
      </c>
      <c r="B2" s="237"/>
      <c r="C2" s="237"/>
      <c r="D2" s="237"/>
      <c r="E2" s="237"/>
      <c r="F2" s="237"/>
      <c r="G2" s="237"/>
      <c r="H2" s="237"/>
      <c r="I2" s="237"/>
      <c r="J2" s="237"/>
      <c r="K2" s="237"/>
      <c r="L2" s="237"/>
      <c r="M2" s="237"/>
      <c r="N2" s="237"/>
      <c r="O2" s="237"/>
      <c r="P2" s="237"/>
      <c r="Q2" s="237"/>
      <c r="R2" s="237"/>
      <c r="S2" s="237"/>
      <c r="T2" s="237"/>
      <c r="U2" s="237"/>
      <c r="V2" s="237"/>
      <c r="W2" s="237"/>
      <c r="X2" s="237"/>
    </row>
    <row r="3" spans="1:24" s="68" customFormat="1" ht="19.5" customHeight="1" x14ac:dyDescent="0.2">
      <c r="A3" s="236" t="s">
        <v>301</v>
      </c>
      <c r="B3" s="237"/>
      <c r="C3" s="237"/>
      <c r="D3" s="237"/>
      <c r="E3" s="237"/>
      <c r="F3" s="237"/>
      <c r="G3" s="237"/>
      <c r="H3" s="237"/>
      <c r="I3" s="237"/>
      <c r="J3" s="237"/>
      <c r="K3" s="237"/>
      <c r="L3" s="237"/>
      <c r="M3" s="237"/>
      <c r="N3" s="237"/>
      <c r="O3" s="237"/>
      <c r="P3" s="237"/>
      <c r="Q3" s="237"/>
      <c r="R3" s="237"/>
      <c r="S3" s="237"/>
      <c r="T3" s="237"/>
      <c r="U3" s="237"/>
      <c r="V3" s="237"/>
      <c r="W3" s="237"/>
      <c r="X3" s="49"/>
    </row>
    <row r="4" spans="1:24" ht="15" customHeight="1" x14ac:dyDescent="0.25">
      <c r="A4" s="2" t="s">
        <v>144</v>
      </c>
      <c r="B4" s="2"/>
      <c r="C4" s="2"/>
      <c r="D4" s="2"/>
      <c r="E4" s="2"/>
      <c r="F4" s="2"/>
      <c r="G4" s="2"/>
      <c r="H4" s="2"/>
      <c r="I4" s="2"/>
      <c r="J4" s="2"/>
      <c r="K4" s="2"/>
      <c r="L4" s="2"/>
      <c r="M4" s="2"/>
      <c r="N4" s="2"/>
      <c r="O4" s="2"/>
      <c r="P4" s="2"/>
    </row>
    <row r="5" spans="1:24" ht="15" customHeight="1" x14ac:dyDescent="0.25">
      <c r="A5" s="29" t="s">
        <v>449</v>
      </c>
      <c r="E5" s="95"/>
      <c r="K5" s="14"/>
    </row>
    <row r="6" spans="1:24" x14ac:dyDescent="0.25">
      <c r="A6" s="164" t="s">
        <v>2</v>
      </c>
      <c r="B6" s="164"/>
      <c r="C6" s="164"/>
      <c r="D6" s="164"/>
      <c r="E6" s="164"/>
      <c r="F6" s="164"/>
      <c r="G6" s="164"/>
      <c r="H6" s="164"/>
      <c r="I6" s="248" t="s">
        <v>126</v>
      </c>
      <c r="J6" s="248"/>
      <c r="K6" s="248"/>
      <c r="L6" s="248"/>
      <c r="M6" s="248"/>
      <c r="N6" s="248"/>
      <c r="O6" s="248"/>
      <c r="P6" s="248"/>
    </row>
    <row r="7" spans="1:24" ht="60" customHeight="1" x14ac:dyDescent="0.25">
      <c r="A7" s="164"/>
      <c r="B7" s="164" t="s">
        <v>55</v>
      </c>
      <c r="C7" s="164" t="s">
        <v>56</v>
      </c>
      <c r="D7" s="164" t="s">
        <v>57</v>
      </c>
      <c r="E7" s="164" t="s">
        <v>58</v>
      </c>
      <c r="F7" s="164" t="s">
        <v>145</v>
      </c>
      <c r="G7" s="80" t="s">
        <v>262</v>
      </c>
      <c r="H7" s="164" t="s">
        <v>0</v>
      </c>
      <c r="I7" s="164" t="s">
        <v>55</v>
      </c>
      <c r="J7" s="164" t="s">
        <v>56</v>
      </c>
      <c r="K7" s="164" t="s">
        <v>57</v>
      </c>
      <c r="L7" s="164" t="s">
        <v>58</v>
      </c>
      <c r="M7" s="164" t="s">
        <v>145</v>
      </c>
      <c r="N7" s="164" t="s">
        <v>0</v>
      </c>
      <c r="O7" s="164"/>
      <c r="P7" s="164"/>
      <c r="S7" s="18" t="s">
        <v>146</v>
      </c>
      <c r="T7" s="18" t="s">
        <v>202</v>
      </c>
    </row>
    <row r="8" spans="1:24" x14ac:dyDescent="0.25">
      <c r="A8" s="18">
        <v>2003</v>
      </c>
      <c r="B8" s="18">
        <v>3126.8</v>
      </c>
      <c r="C8" s="18">
        <v>91.6</v>
      </c>
      <c r="D8" s="18">
        <v>88.5</v>
      </c>
      <c r="E8" s="18">
        <v>2781.2</v>
      </c>
      <c r="F8" s="68">
        <v>6256.7</v>
      </c>
      <c r="G8" s="52">
        <v>1184.9000000000001</v>
      </c>
      <c r="H8" s="18">
        <v>63570.6</v>
      </c>
      <c r="I8" s="26"/>
      <c r="J8" s="26"/>
      <c r="K8" s="26"/>
      <c r="L8" s="26"/>
      <c r="M8" s="26"/>
      <c r="N8" s="26"/>
      <c r="S8" s="18">
        <f t="shared" ref="S8:S17" si="0">F26/F8</f>
        <v>0.8325794748030112</v>
      </c>
      <c r="T8" s="18">
        <f>H26/H8</f>
        <v>0.82089204758174372</v>
      </c>
    </row>
    <row r="9" spans="1:24" x14ac:dyDescent="0.25">
      <c r="A9" s="18">
        <v>2004</v>
      </c>
      <c r="B9" s="18">
        <v>3387.1</v>
      </c>
      <c r="C9" s="18">
        <v>1174.0999999999999</v>
      </c>
      <c r="D9" s="18">
        <v>87.7</v>
      </c>
      <c r="E9" s="18">
        <v>3134</v>
      </c>
      <c r="F9" s="68">
        <v>7889.1</v>
      </c>
      <c r="G9" s="52">
        <v>1277.4000000000001</v>
      </c>
      <c r="H9" s="18">
        <v>68548.100000000006</v>
      </c>
      <c r="I9" s="26">
        <f t="shared" ref="I9:I17" si="1">(B9/B8)-100%</f>
        <v>8.3248049123704648E-2</v>
      </c>
      <c r="J9" s="26">
        <f t="shared" ref="J9:J14" si="2">IF(C9&lt;0,IF(C8&lt;0,-((C9/C8)-100%),(C9/C8-100%)),(C9/C8-100%))</f>
        <v>11.81768558951965</v>
      </c>
      <c r="K9" s="26">
        <f t="shared" ref="K9:M17" si="3">(D9/D8)-100%</f>
        <v>-9.0395480225988756E-3</v>
      </c>
      <c r="L9" s="26">
        <f t="shared" si="3"/>
        <v>0.12685171868258305</v>
      </c>
      <c r="M9" s="26">
        <f t="shared" si="3"/>
        <v>0.26090431057905938</v>
      </c>
      <c r="N9" s="26">
        <f t="shared" ref="N9:N17" si="4">(H9/H8)-100%</f>
        <v>7.8298773332326599E-2</v>
      </c>
      <c r="S9" s="18">
        <f t="shared" si="0"/>
        <v>0.86440785387433283</v>
      </c>
      <c r="T9" s="18">
        <f>H27/H9</f>
        <v>0.8439125227395069</v>
      </c>
    </row>
    <row r="10" spans="1:24" x14ac:dyDescent="0.25">
      <c r="A10" s="18">
        <v>2005</v>
      </c>
      <c r="B10" s="18">
        <v>1603.4</v>
      </c>
      <c r="C10" s="18">
        <v>2167.9</v>
      </c>
      <c r="D10" s="18">
        <v>30.2</v>
      </c>
      <c r="E10" s="18">
        <v>5208.8</v>
      </c>
      <c r="F10" s="68">
        <v>8889</v>
      </c>
      <c r="G10" s="52">
        <v>1479.1</v>
      </c>
      <c r="H10" s="18">
        <v>72959.100000000006</v>
      </c>
      <c r="I10" s="26">
        <f t="shared" si="1"/>
        <v>-0.52661568893743904</v>
      </c>
      <c r="J10" s="26">
        <f t="shared" si="2"/>
        <v>0.84643556766885286</v>
      </c>
      <c r="K10" s="26">
        <f t="shared" si="3"/>
        <v>-0.65564424173318137</v>
      </c>
      <c r="L10" s="26">
        <f t="shared" si="3"/>
        <v>0.66202935545628594</v>
      </c>
      <c r="M10" s="26">
        <f t="shared" si="3"/>
        <v>0.12674449556983691</v>
      </c>
      <c r="N10" s="26">
        <f t="shared" si="4"/>
        <v>6.4348975391002705E-2</v>
      </c>
      <c r="S10" s="18">
        <f t="shared" si="0"/>
        <v>0.85398807514906072</v>
      </c>
      <c r="T10" s="18">
        <f>H28/H10</f>
        <v>0.85918274759419988</v>
      </c>
    </row>
    <row r="11" spans="1:24" x14ac:dyDescent="0.25">
      <c r="A11" s="18">
        <v>2006</v>
      </c>
      <c r="B11" s="18">
        <v>1749.6</v>
      </c>
      <c r="C11" s="18">
        <v>505.3</v>
      </c>
      <c r="D11" s="18">
        <v>91.4</v>
      </c>
      <c r="E11" s="18">
        <v>4393.7</v>
      </c>
      <c r="F11" s="68">
        <v>6882.3</v>
      </c>
      <c r="G11" s="52">
        <v>1388.9</v>
      </c>
      <c r="H11" s="18">
        <v>74824.399999999994</v>
      </c>
      <c r="I11" s="26">
        <f t="shared" si="1"/>
        <v>9.1181239865286257E-2</v>
      </c>
      <c r="J11" s="26">
        <f t="shared" si="2"/>
        <v>-0.76691729323308278</v>
      </c>
      <c r="K11" s="26">
        <f t="shared" si="3"/>
        <v>2.0264900662251657</v>
      </c>
      <c r="L11" s="26">
        <f t="shared" si="3"/>
        <v>-0.15648517892796809</v>
      </c>
      <c r="M11" s="26">
        <f t="shared" si="3"/>
        <v>-0.22575092811339859</v>
      </c>
      <c r="N11" s="26">
        <f t="shared" si="4"/>
        <v>2.5566378971231707E-2</v>
      </c>
      <c r="S11" s="18">
        <f t="shared" si="0"/>
        <v>0.89808639553637581</v>
      </c>
      <c r="T11" s="18">
        <f t="shared" ref="T11:T17" si="5">H29/H11</f>
        <v>0.89155676490556557</v>
      </c>
    </row>
    <row r="12" spans="1:24" x14ac:dyDescent="0.25">
      <c r="A12" s="18">
        <v>2007</v>
      </c>
      <c r="B12" s="18">
        <v>1947</v>
      </c>
      <c r="C12" s="18">
        <v>764.6</v>
      </c>
      <c r="D12" s="18">
        <v>132.80000000000001</v>
      </c>
      <c r="E12" s="18">
        <v>4162</v>
      </c>
      <c r="F12" s="68">
        <v>7151.1</v>
      </c>
      <c r="G12" s="52">
        <v>1368.9</v>
      </c>
      <c r="H12" s="18">
        <v>79520.5</v>
      </c>
      <c r="I12" s="26">
        <f t="shared" si="1"/>
        <v>0.11282578875171478</v>
      </c>
      <c r="J12" s="26">
        <f t="shared" si="2"/>
        <v>0.51316049871363556</v>
      </c>
      <c r="K12" s="26">
        <f t="shared" si="3"/>
        <v>0.45295404814004381</v>
      </c>
      <c r="L12" s="26">
        <f t="shared" si="3"/>
        <v>-5.273459726426466E-2</v>
      </c>
      <c r="M12" s="26">
        <f t="shared" si="3"/>
        <v>3.9056710692646268E-2</v>
      </c>
      <c r="N12" s="26">
        <f t="shared" si="4"/>
        <v>6.2761612522118426E-2</v>
      </c>
      <c r="S12" s="18">
        <f t="shared" si="0"/>
        <v>0.92857042972409842</v>
      </c>
      <c r="T12" s="18">
        <f t="shared" si="5"/>
        <v>0.91650329160405186</v>
      </c>
    </row>
    <row r="13" spans="1:24" x14ac:dyDescent="0.25">
      <c r="A13" s="18">
        <v>2008</v>
      </c>
      <c r="B13" s="18">
        <v>1926.5</v>
      </c>
      <c r="C13" s="18">
        <v>751.5</v>
      </c>
      <c r="D13" s="18">
        <v>116.2</v>
      </c>
      <c r="E13" s="18">
        <v>4227.5</v>
      </c>
      <c r="F13" s="68">
        <v>7153.1</v>
      </c>
      <c r="G13" s="52">
        <v>1460.1</v>
      </c>
      <c r="H13" s="18">
        <v>81071.899999999994</v>
      </c>
      <c r="I13" s="26">
        <f t="shared" si="1"/>
        <v>-1.0529019003595264E-2</v>
      </c>
      <c r="J13" s="26">
        <f t="shared" si="2"/>
        <v>-1.7133141511901706E-2</v>
      </c>
      <c r="K13" s="26">
        <f t="shared" si="3"/>
        <v>-0.125</v>
      </c>
      <c r="L13" s="26">
        <f t="shared" si="3"/>
        <v>1.5737626141278271E-2</v>
      </c>
      <c r="M13" s="26">
        <f t="shared" si="3"/>
        <v>2.7967725245070518E-4</v>
      </c>
      <c r="N13" s="26">
        <f t="shared" si="4"/>
        <v>1.9509434674077619E-2</v>
      </c>
      <c r="S13" s="18">
        <f t="shared" si="0"/>
        <v>0.95006360878500218</v>
      </c>
      <c r="T13" s="18">
        <f t="shared" si="5"/>
        <v>0.9533031790299723</v>
      </c>
    </row>
    <row r="14" spans="1:24" x14ac:dyDescent="0.25">
      <c r="A14" s="18">
        <v>2009</v>
      </c>
      <c r="B14" s="18">
        <v>1736.1</v>
      </c>
      <c r="C14" s="18">
        <v>958.7</v>
      </c>
      <c r="D14" s="18">
        <v>99.2</v>
      </c>
      <c r="E14" s="18">
        <v>4186.8</v>
      </c>
      <c r="F14" s="68">
        <v>7055.2</v>
      </c>
      <c r="G14" s="52">
        <v>1320.9</v>
      </c>
      <c r="H14" s="18">
        <v>74298.8</v>
      </c>
      <c r="I14" s="26">
        <f t="shared" si="1"/>
        <v>-9.8832078899558806E-2</v>
      </c>
      <c r="J14" s="26">
        <f t="shared" si="2"/>
        <v>0.27571523619427807</v>
      </c>
      <c r="K14" s="26">
        <f t="shared" si="3"/>
        <v>-0.14629948364888123</v>
      </c>
      <c r="L14" s="26">
        <f t="shared" si="3"/>
        <v>-9.6274393849792306E-3</v>
      </c>
      <c r="M14" s="26">
        <f t="shared" si="3"/>
        <v>-1.3686373740056879E-2</v>
      </c>
      <c r="N14" s="26">
        <f t="shared" si="4"/>
        <v>-8.3544360006364671E-2</v>
      </c>
      <c r="S14" s="18">
        <f t="shared" si="0"/>
        <v>0.93438881959405828</v>
      </c>
      <c r="T14" s="18">
        <f t="shared" si="5"/>
        <v>0.95418499356651787</v>
      </c>
    </row>
    <row r="15" spans="1:24" x14ac:dyDescent="0.25">
      <c r="A15" s="18">
        <v>2010</v>
      </c>
      <c r="B15" s="18">
        <v>1267.9000000000001</v>
      </c>
      <c r="C15" s="18">
        <v>398.9</v>
      </c>
      <c r="D15" s="18">
        <v>44.9</v>
      </c>
      <c r="E15" s="18">
        <v>4455.3</v>
      </c>
      <c r="F15" s="68">
        <v>6261.9</v>
      </c>
      <c r="G15" s="52">
        <v>1505.7</v>
      </c>
      <c r="H15" s="18">
        <v>73471.199999999997</v>
      </c>
      <c r="I15" s="26">
        <f t="shared" si="1"/>
        <v>-0.26968492598352622</v>
      </c>
      <c r="J15" s="26">
        <f t="shared" ref="J15" si="6">IF(C15&lt;0,IF(C14&lt;0,-((C15/C14)-100%),(C15/C14-100%)),(C15/C14-100%))</f>
        <v>-0.58391571920308749</v>
      </c>
      <c r="K15" s="26">
        <f t="shared" si="3"/>
        <v>-0.5473790322580645</v>
      </c>
      <c r="L15" s="26">
        <f t="shared" si="3"/>
        <v>6.413012324448264E-2</v>
      </c>
      <c r="M15" s="26">
        <f t="shared" si="3"/>
        <v>-0.11244188683524214</v>
      </c>
      <c r="N15" s="26">
        <f t="shared" si="4"/>
        <v>-1.1138807087059388E-2</v>
      </c>
      <c r="S15" s="18">
        <f t="shared" si="0"/>
        <v>0.9588144173493669</v>
      </c>
      <c r="T15" s="18">
        <f t="shared" si="5"/>
        <v>0.97329974193969881</v>
      </c>
    </row>
    <row r="16" spans="1:24" x14ac:dyDescent="0.25">
      <c r="A16" s="18">
        <v>2011</v>
      </c>
      <c r="B16" s="18">
        <v>1726.7</v>
      </c>
      <c r="C16" s="18">
        <v>-34.299999999999997</v>
      </c>
      <c r="D16" s="18">
        <v>29.4</v>
      </c>
      <c r="E16" s="18">
        <v>4429.6000000000004</v>
      </c>
      <c r="F16" s="22">
        <v>6290.7</v>
      </c>
      <c r="G16" s="52">
        <v>1557.9</v>
      </c>
      <c r="H16" s="18">
        <v>76502.399999999994</v>
      </c>
      <c r="I16" s="26">
        <f t="shared" si="1"/>
        <v>0.36185819070904635</v>
      </c>
      <c r="J16" s="149">
        <f>IF(C16&lt;0,IF(C15&lt;0,-((C16/C15)-100%),(C16/C15-100%)),(C16/C15-100%))</f>
        <v>-1.0859864627726248</v>
      </c>
      <c r="K16" s="26">
        <f t="shared" si="3"/>
        <v>-0.34521158129175944</v>
      </c>
      <c r="L16" s="26">
        <f t="shared" si="3"/>
        <v>-5.7684106569703131E-3</v>
      </c>
      <c r="M16" s="26">
        <f t="shared" si="3"/>
        <v>4.5992430412495899E-3</v>
      </c>
      <c r="N16" s="26">
        <f t="shared" si="4"/>
        <v>4.1256982327769309E-2</v>
      </c>
      <c r="S16" s="18">
        <f t="shared" si="0"/>
        <v>1</v>
      </c>
      <c r="T16" s="18">
        <f t="shared" si="5"/>
        <v>1</v>
      </c>
    </row>
    <row r="17" spans="1:20" x14ac:dyDescent="0.25">
      <c r="A17" s="18">
        <v>2012</v>
      </c>
      <c r="B17" s="18">
        <v>1451.6</v>
      </c>
      <c r="C17" s="18">
        <v>-75.5</v>
      </c>
      <c r="D17" s="18">
        <v>49.7</v>
      </c>
      <c r="E17" s="18">
        <v>4351.5</v>
      </c>
      <c r="F17" s="22">
        <v>5901.3</v>
      </c>
      <c r="G17" s="52">
        <v>1576.4</v>
      </c>
      <c r="H17" s="18">
        <v>74952.7</v>
      </c>
      <c r="I17" s="26">
        <f t="shared" si="1"/>
        <v>-0.159321248624544</v>
      </c>
      <c r="J17" s="26">
        <f>IF(C17&lt;0,IF(C16&lt;0,-((C17/C16)-100%),(C17/C16-100%)),(C17/C16-100%))</f>
        <v>-1.2011661807580176</v>
      </c>
      <c r="K17" s="26">
        <f t="shared" si="3"/>
        <v>0.69047619047619069</v>
      </c>
      <c r="L17" s="26">
        <f t="shared" si="3"/>
        <v>-1.7631388838721396E-2</v>
      </c>
      <c r="M17" s="26">
        <f t="shared" si="3"/>
        <v>-6.1900901330535496E-2</v>
      </c>
      <c r="N17" s="26">
        <f t="shared" si="4"/>
        <v>-2.0256880829882418E-2</v>
      </c>
      <c r="S17" s="18">
        <f t="shared" si="0"/>
        <v>1.0126243370104893</v>
      </c>
      <c r="T17" s="18">
        <f t="shared" si="5"/>
        <v>1.0211173179885449</v>
      </c>
    </row>
    <row r="18" spans="1:20" x14ac:dyDescent="0.25">
      <c r="A18" s="55" t="s">
        <v>450</v>
      </c>
      <c r="B18" s="51">
        <f>(B17-B16)/B16*100</f>
        <v>-15.932124862454399</v>
      </c>
      <c r="C18" s="51">
        <f>(C16-C17)/C16*100</f>
        <v>-120.11661807580177</v>
      </c>
      <c r="D18" s="51">
        <f>(D17-D16)/D16*100</f>
        <v>69.047619047619065</v>
      </c>
      <c r="E18" s="51">
        <f>(E17-E16)/E16*100</f>
        <v>-1.7631388838721409</v>
      </c>
      <c r="F18" s="51">
        <f>(F17-F16)/F16*100</f>
        <v>-6.19009013305355</v>
      </c>
      <c r="G18" s="51"/>
      <c r="H18" s="51">
        <f>(H17-H16)/H16*100</f>
        <v>-2.0256880829882427</v>
      </c>
      <c r="I18" s="38"/>
      <c r="J18" s="232"/>
    </row>
    <row r="19" spans="1:20" x14ac:dyDescent="0.25">
      <c r="A19" s="30" t="s">
        <v>143</v>
      </c>
      <c r="J19" s="26"/>
    </row>
    <row r="20" spans="1:20" x14ac:dyDescent="0.25">
      <c r="A20" s="30"/>
    </row>
    <row r="21" spans="1:20" x14ac:dyDescent="0.25">
      <c r="A21" s="30"/>
      <c r="L21" s="18">
        <f>IF(L20=0,1,2)</f>
        <v>1</v>
      </c>
    </row>
    <row r="22" spans="1:20" x14ac:dyDescent="0.25">
      <c r="A22" s="2" t="s">
        <v>147</v>
      </c>
      <c r="B22" s="2"/>
      <c r="C22" s="2"/>
      <c r="D22" s="2"/>
      <c r="E22" s="2"/>
      <c r="F22" s="2"/>
      <c r="G22" s="2"/>
      <c r="H22" s="2"/>
      <c r="I22" s="2"/>
      <c r="J22" s="2"/>
      <c r="K22" s="25"/>
    </row>
    <row r="23" spans="1:20" x14ac:dyDescent="0.25">
      <c r="A23" s="29" t="s">
        <v>142</v>
      </c>
      <c r="C23" s="95"/>
      <c r="K23" s="14"/>
    </row>
    <row r="24" spans="1:20" ht="15" customHeight="1" x14ac:dyDescent="0.25">
      <c r="A24" s="58" t="s">
        <v>2</v>
      </c>
      <c r="B24" s="58"/>
      <c r="C24" s="58"/>
      <c r="D24" s="58"/>
      <c r="E24" s="58"/>
      <c r="F24" s="58"/>
      <c r="G24" s="58"/>
      <c r="H24" s="58"/>
      <c r="I24" s="239" t="s">
        <v>126</v>
      </c>
      <c r="J24" s="239"/>
      <c r="K24" s="239"/>
      <c r="L24" s="239"/>
      <c r="M24" s="239"/>
      <c r="N24" s="239"/>
      <c r="O24" s="239"/>
      <c r="P24" s="239"/>
    </row>
    <row r="25" spans="1:20" ht="65.25" customHeight="1" x14ac:dyDescent="0.25">
      <c r="A25" s="58"/>
      <c r="B25" s="58" t="s">
        <v>55</v>
      </c>
      <c r="C25" s="58" t="s">
        <v>56</v>
      </c>
      <c r="D25" s="58" t="s">
        <v>57</v>
      </c>
      <c r="E25" s="58" t="s">
        <v>58</v>
      </c>
      <c r="F25" s="58" t="s">
        <v>145</v>
      </c>
      <c r="G25" s="58"/>
      <c r="H25" s="58" t="s">
        <v>0</v>
      </c>
      <c r="I25" s="58" t="s">
        <v>55</v>
      </c>
      <c r="J25" s="58" t="s">
        <v>56</v>
      </c>
      <c r="K25" s="58" t="s">
        <v>57</v>
      </c>
      <c r="L25" s="58" t="s">
        <v>58</v>
      </c>
      <c r="M25" s="58" t="s">
        <v>145</v>
      </c>
      <c r="N25" s="58" t="s">
        <v>0</v>
      </c>
      <c r="O25" s="58"/>
      <c r="P25" s="58"/>
    </row>
    <row r="26" spans="1:20" x14ac:dyDescent="0.25">
      <c r="A26" s="18">
        <v>2003</v>
      </c>
      <c r="B26" s="18">
        <v>2671.7</v>
      </c>
      <c r="C26" s="18">
        <v>68.5</v>
      </c>
      <c r="D26" s="18">
        <v>96.6</v>
      </c>
      <c r="E26" s="18">
        <v>2244.5</v>
      </c>
      <c r="F26" s="68">
        <v>5209.2</v>
      </c>
      <c r="G26" s="68"/>
      <c r="H26" s="18">
        <v>52184.6</v>
      </c>
      <c r="I26" s="26"/>
      <c r="J26" s="26"/>
      <c r="K26" s="26"/>
      <c r="L26" s="26"/>
      <c r="M26" s="26"/>
      <c r="N26" s="26"/>
    </row>
    <row r="27" spans="1:20" x14ac:dyDescent="0.25">
      <c r="A27" s="18">
        <v>2004</v>
      </c>
      <c r="B27" s="18">
        <v>2979.5</v>
      </c>
      <c r="C27" s="18">
        <v>965.7</v>
      </c>
      <c r="D27" s="18">
        <v>96.3</v>
      </c>
      <c r="E27" s="18">
        <v>2606.6</v>
      </c>
      <c r="F27" s="68">
        <v>6819.4</v>
      </c>
      <c r="G27" s="68"/>
      <c r="H27" s="18">
        <v>57848.6</v>
      </c>
      <c r="I27" s="26">
        <f t="shared" ref="I27:M35" si="7">(B27/B26)-100%</f>
        <v>0.11520754575738312</v>
      </c>
      <c r="J27" s="26">
        <f t="shared" ref="J27:J34" si="8">IF(C27&lt;0,IF(C26&lt;0,-((C27/C26)-100%),(C27/C26-100%)),(C27/C26-100%))</f>
        <v>13.097810218978102</v>
      </c>
      <c r="K27" s="26">
        <f t="shared" si="7"/>
        <v>-3.1055900621117516E-3</v>
      </c>
      <c r="L27" s="26">
        <f t="shared" si="7"/>
        <v>0.16132768990866553</v>
      </c>
      <c r="M27" s="26">
        <f t="shared" si="7"/>
        <v>0.30910696460109044</v>
      </c>
      <c r="N27" s="26">
        <f t="shared" ref="N27:N35" si="9">(H27/H26)-100%</f>
        <v>0.10853776784721925</v>
      </c>
    </row>
    <row r="28" spans="1:20" x14ac:dyDescent="0.25">
      <c r="A28" s="18">
        <v>2005</v>
      </c>
      <c r="B28" s="18">
        <v>1405.5</v>
      </c>
      <c r="C28" s="18">
        <v>1623.1</v>
      </c>
      <c r="D28" s="18">
        <v>32.6</v>
      </c>
      <c r="E28" s="18">
        <v>4405</v>
      </c>
      <c r="F28" s="68">
        <v>7591.1</v>
      </c>
      <c r="G28" s="68"/>
      <c r="H28" s="18">
        <v>62685.2</v>
      </c>
      <c r="I28" s="26">
        <f t="shared" si="7"/>
        <v>-0.52827655646920624</v>
      </c>
      <c r="J28" s="26">
        <f t="shared" si="8"/>
        <v>0.68074971523247374</v>
      </c>
      <c r="K28" s="26">
        <f t="shared" si="7"/>
        <v>-0.66147455867082039</v>
      </c>
      <c r="L28" s="26">
        <f t="shared" si="7"/>
        <v>0.68994091920509493</v>
      </c>
      <c r="M28" s="26">
        <f t="shared" si="7"/>
        <v>0.1131624483092355</v>
      </c>
      <c r="N28" s="26">
        <f t="shared" si="9"/>
        <v>8.3607900623351217E-2</v>
      </c>
    </row>
    <row r="29" spans="1:20" x14ac:dyDescent="0.25">
      <c r="A29" s="18">
        <v>2006</v>
      </c>
      <c r="B29" s="18">
        <v>1593.7</v>
      </c>
      <c r="C29" s="18">
        <v>417.7</v>
      </c>
      <c r="D29" s="18">
        <v>100.5</v>
      </c>
      <c r="E29" s="18">
        <v>3913.9</v>
      </c>
      <c r="F29" s="68">
        <v>6180.9</v>
      </c>
      <c r="G29" s="68"/>
      <c r="H29" s="18">
        <v>66710.2</v>
      </c>
      <c r="I29" s="26">
        <f t="shared" si="7"/>
        <v>0.13390252579153339</v>
      </c>
      <c r="J29" s="26">
        <f t="shared" si="8"/>
        <v>-0.74265294806234983</v>
      </c>
      <c r="K29" s="26">
        <f t="shared" si="7"/>
        <v>2.0828220858895703</v>
      </c>
      <c r="L29" s="26">
        <f t="shared" si="7"/>
        <v>-0.11148694665153236</v>
      </c>
      <c r="M29" s="26">
        <f t="shared" si="7"/>
        <v>-0.1857701782350385</v>
      </c>
      <c r="N29" s="26">
        <f t="shared" si="9"/>
        <v>6.4209733717049744E-2</v>
      </c>
    </row>
    <row r="30" spans="1:20" x14ac:dyDescent="0.25">
      <c r="A30" s="18">
        <v>2007</v>
      </c>
      <c r="B30" s="18">
        <v>1803.5</v>
      </c>
      <c r="C30" s="18">
        <v>694.4</v>
      </c>
      <c r="D30" s="18">
        <v>146.69999999999999</v>
      </c>
      <c r="E30" s="18">
        <v>3829.6</v>
      </c>
      <c r="F30" s="68">
        <v>6640.3</v>
      </c>
      <c r="G30" s="68"/>
      <c r="H30" s="18">
        <v>72880.800000000003</v>
      </c>
      <c r="I30" s="26">
        <f t="shared" si="7"/>
        <v>0.13164334567358971</v>
      </c>
      <c r="J30" s="26">
        <f t="shared" si="8"/>
        <v>0.66243715585348339</v>
      </c>
      <c r="K30" s="26">
        <f t="shared" si="7"/>
        <v>0.45970149253731329</v>
      </c>
      <c r="L30" s="26">
        <f t="shared" si="7"/>
        <v>-2.1538618769002871E-2</v>
      </c>
      <c r="M30" s="26">
        <f t="shared" si="7"/>
        <v>7.432574544160242E-2</v>
      </c>
      <c r="N30" s="26">
        <f t="shared" si="9"/>
        <v>9.2498598415234889E-2</v>
      </c>
    </row>
    <row r="31" spans="1:20" x14ac:dyDescent="0.25">
      <c r="A31" s="18">
        <v>2008</v>
      </c>
      <c r="B31" s="18">
        <v>1820.3</v>
      </c>
      <c r="C31" s="18">
        <v>694.5</v>
      </c>
      <c r="D31" s="18">
        <v>111.9</v>
      </c>
      <c r="E31" s="18">
        <v>4009.8</v>
      </c>
      <c r="F31" s="68">
        <v>6795.9</v>
      </c>
      <c r="G31" s="68"/>
      <c r="H31" s="18">
        <v>77286.100000000006</v>
      </c>
      <c r="I31" s="26">
        <f t="shared" si="7"/>
        <v>9.3152204047683984E-3</v>
      </c>
      <c r="J31" s="26">
        <f t="shared" si="8"/>
        <v>1.4400921658985766E-4</v>
      </c>
      <c r="K31" s="26">
        <f t="shared" si="7"/>
        <v>-0.23721881390593036</v>
      </c>
      <c r="L31" s="26">
        <f t="shared" si="7"/>
        <v>4.7054522665552545E-2</v>
      </c>
      <c r="M31" s="26">
        <f t="shared" si="7"/>
        <v>2.3432676234507399E-2</v>
      </c>
      <c r="N31" s="26">
        <f t="shared" si="9"/>
        <v>6.0445275024423539E-2</v>
      </c>
    </row>
    <row r="32" spans="1:20" x14ac:dyDescent="0.25">
      <c r="A32" s="18">
        <v>2009</v>
      </c>
      <c r="B32" s="18">
        <v>1668.9</v>
      </c>
      <c r="C32" s="18">
        <v>849.1</v>
      </c>
      <c r="D32" s="18">
        <v>95.6</v>
      </c>
      <c r="E32" s="18">
        <v>3868.4</v>
      </c>
      <c r="F32" s="68">
        <v>6592.3</v>
      </c>
      <c r="G32" s="68"/>
      <c r="H32" s="18">
        <v>70894.8</v>
      </c>
      <c r="I32" s="26">
        <f t="shared" si="7"/>
        <v>-8.3173103334615139E-2</v>
      </c>
      <c r="J32" s="26">
        <f t="shared" si="8"/>
        <v>0.22260619150467975</v>
      </c>
      <c r="K32" s="26">
        <f t="shared" si="7"/>
        <v>-0.14566577301161765</v>
      </c>
      <c r="L32" s="26">
        <f t="shared" si="7"/>
        <v>-3.5263604169784024E-2</v>
      </c>
      <c r="M32" s="26">
        <f t="shared" si="7"/>
        <v>-2.9959240130078335E-2</v>
      </c>
      <c r="N32" s="26">
        <f t="shared" si="9"/>
        <v>-8.2696629795008469E-2</v>
      </c>
    </row>
    <row r="33" spans="1:14" x14ac:dyDescent="0.25">
      <c r="A33" s="18">
        <v>2010</v>
      </c>
      <c r="B33" s="18">
        <v>1222.7</v>
      </c>
      <c r="C33" s="18">
        <v>364</v>
      </c>
      <c r="D33" s="18">
        <v>43.7</v>
      </c>
      <c r="E33" s="18">
        <v>4254.6000000000004</v>
      </c>
      <c r="F33" s="68">
        <v>6004</v>
      </c>
      <c r="G33" s="68"/>
      <c r="H33" s="18">
        <v>71509.5</v>
      </c>
      <c r="I33" s="26">
        <f t="shared" si="7"/>
        <v>-0.26736173527473184</v>
      </c>
      <c r="J33" s="26">
        <f t="shared" si="8"/>
        <v>-0.57131079967023912</v>
      </c>
      <c r="K33" s="26">
        <f t="shared" si="7"/>
        <v>-0.54288702928870292</v>
      </c>
      <c r="L33" s="26">
        <f t="shared" si="7"/>
        <v>9.9834556922758777E-2</v>
      </c>
      <c r="M33" s="26">
        <f t="shared" si="7"/>
        <v>-8.9240477526811635E-2</v>
      </c>
      <c r="N33" s="26">
        <f t="shared" si="9"/>
        <v>8.6705936119433336E-3</v>
      </c>
    </row>
    <row r="34" spans="1:14" x14ac:dyDescent="0.25">
      <c r="A34" s="18">
        <v>2011</v>
      </c>
      <c r="B34" s="18">
        <v>1726.7</v>
      </c>
      <c r="C34" s="18">
        <v>-34.299999999999997</v>
      </c>
      <c r="D34" s="18">
        <v>29.4</v>
      </c>
      <c r="E34" s="18">
        <v>4429.6000000000004</v>
      </c>
      <c r="F34" s="18">
        <v>6290.7</v>
      </c>
      <c r="H34" s="18">
        <v>76502.399999999994</v>
      </c>
      <c r="I34" s="26">
        <f t="shared" si="7"/>
        <v>0.41220250265805181</v>
      </c>
      <c r="J34" s="149">
        <f t="shared" si="8"/>
        <v>-1.0942307692307693</v>
      </c>
      <c r="K34" s="26">
        <f t="shared" si="7"/>
        <v>-0.32723112128146459</v>
      </c>
      <c r="L34" s="26">
        <f t="shared" si="7"/>
        <v>4.1131951299769653E-2</v>
      </c>
      <c r="M34" s="26">
        <f t="shared" si="7"/>
        <v>4.775149900066622E-2</v>
      </c>
      <c r="N34" s="26">
        <f t="shared" si="9"/>
        <v>6.9821492249281469E-2</v>
      </c>
    </row>
    <row r="35" spans="1:14" x14ac:dyDescent="0.25">
      <c r="A35" s="18">
        <v>2012</v>
      </c>
      <c r="B35" s="18">
        <v>1488.8</v>
      </c>
      <c r="C35" s="18">
        <v>-74.5</v>
      </c>
      <c r="D35" s="18">
        <v>50.9</v>
      </c>
      <c r="E35" s="18">
        <v>4384</v>
      </c>
      <c r="F35" s="18">
        <v>5975.8</v>
      </c>
      <c r="H35" s="18">
        <v>76535.5</v>
      </c>
      <c r="I35" s="26">
        <f t="shared" si="7"/>
        <v>-0.13777726298720105</v>
      </c>
      <c r="J35" s="26">
        <f>IF(C35&lt;0,IF(C34&lt;0,-((C35/C34)-100%),(C35/C34-100%)),(C35/C34-100%))</f>
        <v>-1.1720116618075802</v>
      </c>
      <c r="K35" s="26">
        <f t="shared" si="7"/>
        <v>0.73129251700680276</v>
      </c>
      <c r="L35" s="26">
        <f t="shared" si="7"/>
        <v>-1.0294383240021743E-2</v>
      </c>
      <c r="M35" s="26">
        <f t="shared" si="7"/>
        <v>-5.0058022159696014E-2</v>
      </c>
      <c r="N35" s="26">
        <f t="shared" si="9"/>
        <v>4.3266616472159569E-4</v>
      </c>
    </row>
    <row r="36" spans="1:14" x14ac:dyDescent="0.25">
      <c r="A36" s="68"/>
      <c r="B36" s="68"/>
      <c r="C36" s="68"/>
      <c r="D36" s="68"/>
    </row>
    <row r="37" spans="1:14" ht="15" customHeight="1" x14ac:dyDescent="0.25">
      <c r="A37" s="50"/>
      <c r="B37" s="52"/>
      <c r="C37" s="52"/>
      <c r="D37" s="82"/>
      <c r="E37" s="5"/>
      <c r="F37" s="68"/>
      <c r="G37" s="68"/>
      <c r="H37" s="68"/>
      <c r="I37" s="68"/>
      <c r="J37" s="22"/>
      <c r="K37" s="22"/>
      <c r="L37" s="22"/>
      <c r="M37" s="22"/>
    </row>
    <row r="38" spans="1:14" x14ac:dyDescent="0.25">
      <c r="A38" s="2" t="s">
        <v>201</v>
      </c>
      <c r="B38" s="2"/>
      <c r="C38" s="2"/>
      <c r="D38" s="2"/>
      <c r="E38" s="2"/>
      <c r="F38" s="2"/>
      <c r="G38" s="22"/>
      <c r="H38" s="22"/>
      <c r="I38" s="22"/>
      <c r="J38" s="22"/>
      <c r="K38" s="22"/>
      <c r="L38" s="22"/>
      <c r="M38" s="22"/>
    </row>
    <row r="39" spans="1:14" x14ac:dyDescent="0.25">
      <c r="A39" s="29"/>
      <c r="B39" s="29" t="s">
        <v>113</v>
      </c>
      <c r="C39" s="52"/>
      <c r="D39" s="22" t="s">
        <v>126</v>
      </c>
      <c r="E39" s="22"/>
      <c r="F39" s="22"/>
      <c r="G39" s="82"/>
      <c r="H39" s="22"/>
      <c r="I39" s="22"/>
      <c r="J39" s="22"/>
      <c r="K39" s="22"/>
      <c r="L39" s="22"/>
      <c r="M39" s="22"/>
    </row>
    <row r="40" spans="1:14" ht="25.5" x14ac:dyDescent="0.25">
      <c r="A40" s="127" t="s">
        <v>45</v>
      </c>
      <c r="B40" s="127" t="s">
        <v>263</v>
      </c>
      <c r="C40" s="127" t="s">
        <v>0</v>
      </c>
      <c r="D40" s="127" t="s">
        <v>263</v>
      </c>
      <c r="E40" s="127" t="s">
        <v>0</v>
      </c>
      <c r="K40" s="22"/>
      <c r="L40" s="22"/>
      <c r="M40" s="22"/>
    </row>
    <row r="41" spans="1:14" x14ac:dyDescent="0.25">
      <c r="A41" s="18">
        <v>2003</v>
      </c>
      <c r="B41" s="38">
        <f t="shared" ref="B41:B50" si="10">F26*S8</f>
        <v>4337.073000143846</v>
      </c>
      <c r="C41" s="38">
        <f t="shared" ref="C41:C50" si="11">H26*T8</f>
        <v>42837.923146234265</v>
      </c>
      <c r="D41" s="26"/>
      <c r="E41" s="26"/>
    </row>
    <row r="42" spans="1:14" x14ac:dyDescent="0.25">
      <c r="A42" s="18">
        <v>2004</v>
      </c>
      <c r="B42" s="38">
        <f t="shared" si="10"/>
        <v>5894.7429187106254</v>
      </c>
      <c r="C42" s="38">
        <f t="shared" si="11"/>
        <v>48819.157962948637</v>
      </c>
      <c r="D42" s="26">
        <f t="shared" ref="D42:D49" si="12">(B42/B41)-100%</f>
        <v>0.35915234041832278</v>
      </c>
      <c r="E42" s="26">
        <f t="shared" ref="E42:E49" si="13">(C42/C41)-100%</f>
        <v>0.13962476183302464</v>
      </c>
    </row>
    <row r="43" spans="1:14" x14ac:dyDescent="0.25">
      <c r="A43" s="18">
        <v>2005</v>
      </c>
      <c r="B43" s="38">
        <f t="shared" si="10"/>
        <v>6482.7088772640354</v>
      </c>
      <c r="C43" s="38">
        <f t="shared" si="11"/>
        <v>53858.042369491937</v>
      </c>
      <c r="D43" s="26">
        <f t="shared" si="12"/>
        <v>9.9744122290241988E-2</v>
      </c>
      <c r="E43" s="26">
        <f t="shared" si="13"/>
        <v>0.10321530761279352</v>
      </c>
    </row>
    <row r="44" spans="1:14" x14ac:dyDescent="0.25">
      <c r="A44" s="18">
        <v>2006</v>
      </c>
      <c r="B44" s="38">
        <f t="shared" si="10"/>
        <v>5550.9822021707851</v>
      </c>
      <c r="C44" s="38">
        <f t="shared" si="11"/>
        <v>59475.930098203258</v>
      </c>
      <c r="D44" s="26">
        <f t="shared" si="12"/>
        <v>-0.14372489845425185</v>
      </c>
      <c r="E44" s="26">
        <f t="shared" si="13"/>
        <v>0.10430917058161748</v>
      </c>
    </row>
    <row r="45" spans="1:14" x14ac:dyDescent="0.25">
      <c r="A45" s="18">
        <v>2007</v>
      </c>
      <c r="B45" s="38">
        <f t="shared" si="10"/>
        <v>6165.9862244969308</v>
      </c>
      <c r="C45" s="38">
        <f t="shared" si="11"/>
        <v>66795.493094736579</v>
      </c>
      <c r="D45" s="26">
        <f t="shared" si="12"/>
        <v>0.11079192833398754</v>
      </c>
      <c r="E45" s="26">
        <f t="shared" si="13"/>
        <v>0.12306765080340365</v>
      </c>
    </row>
    <row r="46" spans="1:14" x14ac:dyDescent="0.25">
      <c r="A46" s="18">
        <v>2008</v>
      </c>
      <c r="B46" s="38">
        <f t="shared" si="10"/>
        <v>6456.5372789419962</v>
      </c>
      <c r="C46" s="38">
        <f t="shared" si="11"/>
        <v>73677.084824828344</v>
      </c>
      <c r="D46" s="26">
        <f t="shared" si="12"/>
        <v>4.7121586696176943E-2</v>
      </c>
      <c r="E46" s="26">
        <f t="shared" si="13"/>
        <v>0.10302479121355601</v>
      </c>
    </row>
    <row r="47" spans="1:14" x14ac:dyDescent="0.25">
      <c r="A47" s="18">
        <v>2009</v>
      </c>
      <c r="B47" s="38">
        <f t="shared" si="10"/>
        <v>6159.7714154099103</v>
      </c>
      <c r="C47" s="38">
        <f t="shared" si="11"/>
        <v>67646.754281899572</v>
      </c>
      <c r="D47" s="26">
        <f t="shared" si="12"/>
        <v>-4.5963625812242781E-2</v>
      </c>
      <c r="E47" s="26">
        <f t="shared" si="13"/>
        <v>-8.1848115425118162E-2</v>
      </c>
    </row>
    <row r="48" spans="1:14" x14ac:dyDescent="0.25">
      <c r="A48" s="18">
        <v>2010</v>
      </c>
      <c r="B48" s="38">
        <f t="shared" si="10"/>
        <v>5756.7217617655988</v>
      </c>
      <c r="C48" s="38">
        <f t="shared" si="11"/>
        <v>69600.177896236899</v>
      </c>
      <c r="D48" s="26">
        <f t="shared" si="12"/>
        <v>-6.5432566642976697E-2</v>
      </c>
      <c r="E48" s="26">
        <f t="shared" si="13"/>
        <v>2.8876826908752484E-2</v>
      </c>
    </row>
    <row r="49" spans="1:7" x14ac:dyDescent="0.25">
      <c r="A49" s="18">
        <v>2011</v>
      </c>
      <c r="B49" s="38">
        <f t="shared" si="10"/>
        <v>6290.7</v>
      </c>
      <c r="C49" s="38">
        <f t="shared" si="11"/>
        <v>76502.399999999994</v>
      </c>
      <c r="D49" s="26">
        <f t="shared" si="12"/>
        <v>9.2757347034022608E-2</v>
      </c>
      <c r="E49" s="26">
        <f t="shared" si="13"/>
        <v>9.9169604337121742E-2</v>
      </c>
    </row>
    <row r="50" spans="1:7" x14ac:dyDescent="0.25">
      <c r="A50" s="18">
        <v>2012</v>
      </c>
      <c r="B50" s="38">
        <f t="shared" si="10"/>
        <v>6051.2405131072819</v>
      </c>
      <c r="C50" s="38">
        <f t="shared" si="11"/>
        <v>78151.724490912282</v>
      </c>
      <c r="D50" s="26">
        <f>(B50/B49)-100%</f>
        <v>-3.8065634491029288E-2</v>
      </c>
      <c r="E50" s="26">
        <f>(C50/C49)-100%</f>
        <v>2.1559120902249873E-2</v>
      </c>
    </row>
    <row r="53" spans="1:7" x14ac:dyDescent="0.25">
      <c r="A53" s="165" t="s">
        <v>431</v>
      </c>
    </row>
    <row r="55" spans="1:7" x14ac:dyDescent="0.25">
      <c r="A55" s="250" t="s">
        <v>300</v>
      </c>
      <c r="B55" s="250"/>
      <c r="C55" s="250"/>
      <c r="D55" s="250"/>
      <c r="E55" s="250"/>
      <c r="F55" s="250"/>
      <c r="G55" s="250"/>
    </row>
    <row r="56" spans="1:7" x14ac:dyDescent="0.25">
      <c r="A56" s="249" t="s">
        <v>451</v>
      </c>
      <c r="B56" s="249"/>
      <c r="C56" s="249"/>
      <c r="D56" s="249"/>
      <c r="E56" s="249"/>
      <c r="F56" s="249"/>
      <c r="G56" s="249"/>
    </row>
    <row r="57" spans="1:7" x14ac:dyDescent="0.25">
      <c r="A57" s="251" t="s">
        <v>2</v>
      </c>
      <c r="B57" s="252"/>
      <c r="C57" s="252"/>
      <c r="D57" s="252"/>
      <c r="E57" s="252"/>
      <c r="F57" s="252"/>
      <c r="G57" s="252"/>
    </row>
    <row r="58" spans="1:7" ht="38.25" x14ac:dyDescent="0.25">
      <c r="B58" s="127" t="s">
        <v>55</v>
      </c>
      <c r="C58" s="127" t="s">
        <v>56</v>
      </c>
      <c r="D58" s="127" t="s">
        <v>57</v>
      </c>
      <c r="E58" s="127" t="s">
        <v>58</v>
      </c>
      <c r="F58" s="127" t="s">
        <v>145</v>
      </c>
      <c r="G58" s="127" t="s">
        <v>0</v>
      </c>
    </row>
    <row r="59" spans="1:7" x14ac:dyDescent="0.25">
      <c r="A59" s="18">
        <v>2003</v>
      </c>
      <c r="B59" s="132">
        <f t="shared" ref="B59:F68" si="14">B8</f>
        <v>3126.8</v>
      </c>
      <c r="C59" s="18">
        <f t="shared" si="14"/>
        <v>91.6</v>
      </c>
      <c r="D59" s="125">
        <f t="shared" si="14"/>
        <v>88.5</v>
      </c>
      <c r="E59" s="18">
        <f t="shared" si="14"/>
        <v>2781.2</v>
      </c>
      <c r="F59" s="125">
        <f t="shared" si="14"/>
        <v>6256.7</v>
      </c>
      <c r="G59" s="18">
        <f t="shared" ref="G59:G68" si="15">H8</f>
        <v>63570.6</v>
      </c>
    </row>
    <row r="60" spans="1:7" x14ac:dyDescent="0.25">
      <c r="A60" s="18">
        <v>2004</v>
      </c>
      <c r="B60" s="132">
        <f t="shared" si="14"/>
        <v>3387.1</v>
      </c>
      <c r="C60" s="18">
        <f t="shared" si="14"/>
        <v>1174.0999999999999</v>
      </c>
      <c r="D60" s="125">
        <f t="shared" si="14"/>
        <v>87.7</v>
      </c>
      <c r="E60" s="18">
        <f t="shared" si="14"/>
        <v>3134</v>
      </c>
      <c r="F60" s="125">
        <f t="shared" si="14"/>
        <v>7889.1</v>
      </c>
      <c r="G60" s="18">
        <f t="shared" si="15"/>
        <v>68548.100000000006</v>
      </c>
    </row>
    <row r="61" spans="1:7" x14ac:dyDescent="0.25">
      <c r="A61" s="18">
        <v>2005</v>
      </c>
      <c r="B61" s="132">
        <f t="shared" si="14"/>
        <v>1603.4</v>
      </c>
      <c r="C61" s="18">
        <f t="shared" si="14"/>
        <v>2167.9</v>
      </c>
      <c r="D61" s="125">
        <f t="shared" si="14"/>
        <v>30.2</v>
      </c>
      <c r="E61" s="18">
        <f t="shared" si="14"/>
        <v>5208.8</v>
      </c>
      <c r="F61" s="125">
        <f t="shared" si="14"/>
        <v>8889</v>
      </c>
      <c r="G61" s="18">
        <f t="shared" si="15"/>
        <v>72959.100000000006</v>
      </c>
    </row>
    <row r="62" spans="1:7" x14ac:dyDescent="0.25">
      <c r="A62" s="18">
        <v>2006</v>
      </c>
      <c r="B62" s="132">
        <f t="shared" si="14"/>
        <v>1749.6</v>
      </c>
      <c r="C62" s="18">
        <f t="shared" si="14"/>
        <v>505.3</v>
      </c>
      <c r="D62" s="125">
        <f t="shared" si="14"/>
        <v>91.4</v>
      </c>
      <c r="E62" s="18">
        <f t="shared" si="14"/>
        <v>4393.7</v>
      </c>
      <c r="F62" s="125">
        <f t="shared" si="14"/>
        <v>6882.3</v>
      </c>
      <c r="G62" s="18">
        <f t="shared" si="15"/>
        <v>74824.399999999994</v>
      </c>
    </row>
    <row r="63" spans="1:7" x14ac:dyDescent="0.25">
      <c r="A63" s="18">
        <v>2007</v>
      </c>
      <c r="B63" s="132">
        <f t="shared" si="14"/>
        <v>1947</v>
      </c>
      <c r="C63" s="18">
        <f t="shared" si="14"/>
        <v>764.6</v>
      </c>
      <c r="D63" s="125">
        <f t="shared" si="14"/>
        <v>132.80000000000001</v>
      </c>
      <c r="E63" s="18">
        <f t="shared" si="14"/>
        <v>4162</v>
      </c>
      <c r="F63" s="125">
        <f t="shared" si="14"/>
        <v>7151.1</v>
      </c>
      <c r="G63" s="18">
        <f t="shared" si="15"/>
        <v>79520.5</v>
      </c>
    </row>
    <row r="64" spans="1:7" x14ac:dyDescent="0.25">
      <c r="A64" s="18">
        <v>2008</v>
      </c>
      <c r="B64" s="132">
        <f t="shared" si="14"/>
        <v>1926.5</v>
      </c>
      <c r="C64" s="18">
        <f t="shared" si="14"/>
        <v>751.5</v>
      </c>
      <c r="D64" s="125">
        <f t="shared" si="14"/>
        <v>116.2</v>
      </c>
      <c r="E64" s="18">
        <f t="shared" si="14"/>
        <v>4227.5</v>
      </c>
      <c r="F64" s="125">
        <f t="shared" si="14"/>
        <v>7153.1</v>
      </c>
      <c r="G64" s="18">
        <f t="shared" si="15"/>
        <v>81071.899999999994</v>
      </c>
    </row>
    <row r="65" spans="1:7" x14ac:dyDescent="0.25">
      <c r="A65" s="18">
        <v>2009</v>
      </c>
      <c r="B65" s="132">
        <f t="shared" si="14"/>
        <v>1736.1</v>
      </c>
      <c r="C65" s="18">
        <f t="shared" si="14"/>
        <v>958.7</v>
      </c>
      <c r="D65" s="125">
        <f t="shared" si="14"/>
        <v>99.2</v>
      </c>
      <c r="E65" s="18">
        <f t="shared" si="14"/>
        <v>4186.8</v>
      </c>
      <c r="F65" s="125">
        <f t="shared" si="14"/>
        <v>7055.2</v>
      </c>
      <c r="G65" s="18">
        <f t="shared" si="15"/>
        <v>74298.8</v>
      </c>
    </row>
    <row r="66" spans="1:7" x14ac:dyDescent="0.25">
      <c r="A66" s="18">
        <v>2010</v>
      </c>
      <c r="B66" s="132">
        <f t="shared" si="14"/>
        <v>1267.9000000000001</v>
      </c>
      <c r="C66" s="18">
        <f t="shared" si="14"/>
        <v>398.9</v>
      </c>
      <c r="D66" s="125">
        <f t="shared" si="14"/>
        <v>44.9</v>
      </c>
      <c r="E66" s="18">
        <f t="shared" si="14"/>
        <v>4455.3</v>
      </c>
      <c r="F66" s="125">
        <f t="shared" si="14"/>
        <v>6261.9</v>
      </c>
      <c r="G66" s="18">
        <f t="shared" si="15"/>
        <v>73471.199999999997</v>
      </c>
    </row>
    <row r="67" spans="1:7" x14ac:dyDescent="0.25">
      <c r="A67" s="18">
        <v>2011</v>
      </c>
      <c r="B67" s="132">
        <f t="shared" si="14"/>
        <v>1726.7</v>
      </c>
      <c r="C67" s="125">
        <f t="shared" si="14"/>
        <v>-34.299999999999997</v>
      </c>
      <c r="D67" s="125">
        <f t="shared" si="14"/>
        <v>29.4</v>
      </c>
      <c r="E67" s="18">
        <f t="shared" si="14"/>
        <v>4429.6000000000004</v>
      </c>
      <c r="F67" s="125">
        <f t="shared" si="14"/>
        <v>6290.7</v>
      </c>
      <c r="G67" s="18">
        <f t="shared" si="15"/>
        <v>76502.399999999994</v>
      </c>
    </row>
    <row r="68" spans="1:7" x14ac:dyDescent="0.25">
      <c r="A68" s="18">
        <v>2012</v>
      </c>
      <c r="B68" s="132">
        <f t="shared" si="14"/>
        <v>1451.6</v>
      </c>
      <c r="C68" s="125">
        <f t="shared" si="14"/>
        <v>-75.5</v>
      </c>
      <c r="D68" s="125">
        <f t="shared" si="14"/>
        <v>49.7</v>
      </c>
      <c r="E68" s="18">
        <f t="shared" si="14"/>
        <v>4351.5</v>
      </c>
      <c r="F68" s="125">
        <f t="shared" si="14"/>
        <v>5901.3</v>
      </c>
      <c r="G68" s="18">
        <f t="shared" si="15"/>
        <v>74952.7</v>
      </c>
    </row>
    <row r="69" spans="1:7" x14ac:dyDescent="0.25">
      <c r="A69" s="251" t="s">
        <v>45</v>
      </c>
      <c r="B69" s="252"/>
      <c r="C69" s="252"/>
      <c r="D69" s="252"/>
      <c r="E69" s="252"/>
      <c r="F69" s="252"/>
      <c r="G69" s="252"/>
    </row>
    <row r="70" spans="1:7" ht="30" x14ac:dyDescent="0.25">
      <c r="B70" s="126"/>
      <c r="C70" s="126"/>
      <c r="D70" s="126"/>
      <c r="E70" s="126"/>
      <c r="F70" s="80" t="s">
        <v>261</v>
      </c>
      <c r="G70" s="127" t="s">
        <v>0</v>
      </c>
    </row>
    <row r="71" spans="1:7" x14ac:dyDescent="0.25">
      <c r="A71" s="18">
        <v>2003</v>
      </c>
      <c r="F71" s="38">
        <f t="shared" ref="F71:F79" si="16">B41</f>
        <v>4337.073000143846</v>
      </c>
      <c r="G71" s="38">
        <f t="shared" ref="G71:G79" si="17">C41</f>
        <v>42837.923146234265</v>
      </c>
    </row>
    <row r="72" spans="1:7" x14ac:dyDescent="0.25">
      <c r="A72" s="18">
        <v>2004</v>
      </c>
      <c r="F72" s="38">
        <f t="shared" si="16"/>
        <v>5894.7429187106254</v>
      </c>
      <c r="G72" s="38">
        <f t="shared" si="17"/>
        <v>48819.157962948637</v>
      </c>
    </row>
    <row r="73" spans="1:7" x14ac:dyDescent="0.25">
      <c r="A73" s="18">
        <v>2005</v>
      </c>
      <c r="F73" s="38">
        <f t="shared" si="16"/>
        <v>6482.7088772640354</v>
      </c>
      <c r="G73" s="38">
        <f t="shared" si="17"/>
        <v>53858.042369491937</v>
      </c>
    </row>
    <row r="74" spans="1:7" x14ac:dyDescent="0.25">
      <c r="A74" s="18">
        <v>2006</v>
      </c>
      <c r="F74" s="38">
        <f t="shared" si="16"/>
        <v>5550.9822021707851</v>
      </c>
      <c r="G74" s="38">
        <f t="shared" si="17"/>
        <v>59475.930098203258</v>
      </c>
    </row>
    <row r="75" spans="1:7" x14ac:dyDescent="0.25">
      <c r="A75" s="18">
        <v>2007</v>
      </c>
      <c r="F75" s="38">
        <f t="shared" si="16"/>
        <v>6165.9862244969308</v>
      </c>
      <c r="G75" s="38">
        <f t="shared" si="17"/>
        <v>66795.493094736579</v>
      </c>
    </row>
    <row r="76" spans="1:7" x14ac:dyDescent="0.25">
      <c r="A76" s="18">
        <v>2008</v>
      </c>
      <c r="F76" s="38">
        <f t="shared" si="16"/>
        <v>6456.5372789419962</v>
      </c>
      <c r="G76" s="38">
        <f t="shared" si="17"/>
        <v>73677.084824828344</v>
      </c>
    </row>
    <row r="77" spans="1:7" x14ac:dyDescent="0.25">
      <c r="A77" s="18">
        <v>2009</v>
      </c>
      <c r="F77" s="38">
        <f t="shared" si="16"/>
        <v>6159.7714154099103</v>
      </c>
      <c r="G77" s="38">
        <f t="shared" si="17"/>
        <v>67646.754281899572</v>
      </c>
    </row>
    <row r="78" spans="1:7" x14ac:dyDescent="0.25">
      <c r="A78" s="18">
        <v>2010</v>
      </c>
      <c r="F78" s="38">
        <f t="shared" si="16"/>
        <v>5756.7217617655988</v>
      </c>
      <c r="G78" s="38">
        <f t="shared" si="17"/>
        <v>69600.177896236899</v>
      </c>
    </row>
    <row r="79" spans="1:7" x14ac:dyDescent="0.25">
      <c r="A79" s="18">
        <v>2011</v>
      </c>
      <c r="F79" s="38">
        <f t="shared" si="16"/>
        <v>6290.7</v>
      </c>
      <c r="G79" s="38">
        <f t="shared" si="17"/>
        <v>76502.399999999994</v>
      </c>
    </row>
    <row r="80" spans="1:7" x14ac:dyDescent="0.25">
      <c r="A80" s="18">
        <v>2012</v>
      </c>
      <c r="F80" s="38">
        <f>B50</f>
        <v>6051.2405131072819</v>
      </c>
      <c r="G80" s="38">
        <f>C50</f>
        <v>78151.724490912282</v>
      </c>
    </row>
    <row r="82" spans="1:7" x14ac:dyDescent="0.25">
      <c r="A82" s="165" t="s">
        <v>302</v>
      </c>
    </row>
    <row r="84" spans="1:7" x14ac:dyDescent="0.25">
      <c r="A84" s="250" t="s">
        <v>300</v>
      </c>
      <c r="B84" s="250"/>
      <c r="C84" s="250"/>
      <c r="D84" s="250"/>
      <c r="E84" s="250"/>
      <c r="F84" s="250"/>
      <c r="G84" s="250"/>
    </row>
    <row r="85" spans="1:7" x14ac:dyDescent="0.25">
      <c r="A85" s="249" t="s">
        <v>451</v>
      </c>
      <c r="B85" s="249"/>
      <c r="C85" s="249"/>
      <c r="D85" s="249"/>
      <c r="E85" s="249"/>
      <c r="F85" s="249"/>
      <c r="G85" s="249"/>
    </row>
    <row r="86" spans="1:7" x14ac:dyDescent="0.25">
      <c r="A86" s="253" t="s">
        <v>303</v>
      </c>
      <c r="B86" s="253"/>
      <c r="C86" s="253"/>
      <c r="D86" s="253"/>
      <c r="E86" s="253"/>
      <c r="F86" s="253"/>
      <c r="G86" s="253"/>
    </row>
    <row r="87" spans="1:7" x14ac:dyDescent="0.25">
      <c r="A87" s="251" t="s">
        <v>2</v>
      </c>
      <c r="B87" s="252"/>
      <c r="C87" s="252"/>
      <c r="D87" s="252"/>
      <c r="E87" s="252"/>
      <c r="F87" s="252"/>
      <c r="G87" s="252"/>
    </row>
    <row r="88" spans="1:7" ht="38.25" x14ac:dyDescent="0.25">
      <c r="B88" s="127" t="s">
        <v>55</v>
      </c>
      <c r="C88" s="127" t="s">
        <v>56</v>
      </c>
      <c r="D88" s="127" t="s">
        <v>57</v>
      </c>
      <c r="E88" s="127" t="s">
        <v>58</v>
      </c>
      <c r="F88" s="127" t="s">
        <v>145</v>
      </c>
      <c r="G88" s="127" t="s">
        <v>0</v>
      </c>
    </row>
    <row r="89" spans="1:7" x14ac:dyDescent="0.25">
      <c r="A89" s="18">
        <v>2004</v>
      </c>
      <c r="B89" s="26">
        <f t="shared" ref="B89:B97" si="18">I9</f>
        <v>8.3248049123704648E-2</v>
      </c>
      <c r="C89" s="26">
        <f t="shared" ref="C89:C97" si="19">J9</f>
        <v>11.81768558951965</v>
      </c>
      <c r="D89" s="26">
        <f t="shared" ref="D89:D97" si="20">K9</f>
        <v>-9.0395480225988756E-3</v>
      </c>
      <c r="E89" s="26">
        <f t="shared" ref="E89:E97" si="21">L9</f>
        <v>0.12685171868258305</v>
      </c>
      <c r="F89" s="26">
        <f t="shared" ref="F89:F97" si="22">M9</f>
        <v>0.26090431057905938</v>
      </c>
      <c r="G89" s="26">
        <f t="shared" ref="G89:G97" si="23">N9</f>
        <v>7.8298773332326599E-2</v>
      </c>
    </row>
    <row r="90" spans="1:7" x14ac:dyDescent="0.25">
      <c r="A90" s="18">
        <v>2005</v>
      </c>
      <c r="B90" s="26">
        <f t="shared" si="18"/>
        <v>-0.52661568893743904</v>
      </c>
      <c r="C90" s="26">
        <f t="shared" si="19"/>
        <v>0.84643556766885286</v>
      </c>
      <c r="D90" s="26">
        <f t="shared" si="20"/>
        <v>-0.65564424173318137</v>
      </c>
      <c r="E90" s="26">
        <f t="shared" si="21"/>
        <v>0.66202935545628594</v>
      </c>
      <c r="F90" s="26">
        <f t="shared" si="22"/>
        <v>0.12674449556983691</v>
      </c>
      <c r="G90" s="26">
        <f t="shared" si="23"/>
        <v>6.4348975391002705E-2</v>
      </c>
    </row>
    <row r="91" spans="1:7" x14ac:dyDescent="0.25">
      <c r="A91" s="18">
        <v>2006</v>
      </c>
      <c r="B91" s="26">
        <f t="shared" si="18"/>
        <v>9.1181239865286257E-2</v>
      </c>
      <c r="C91" s="26">
        <f t="shared" si="19"/>
        <v>-0.76691729323308278</v>
      </c>
      <c r="D91" s="26">
        <f t="shared" si="20"/>
        <v>2.0264900662251657</v>
      </c>
      <c r="E91" s="26">
        <f t="shared" si="21"/>
        <v>-0.15648517892796809</v>
      </c>
      <c r="F91" s="26">
        <f t="shared" si="22"/>
        <v>-0.22575092811339859</v>
      </c>
      <c r="G91" s="26">
        <f t="shared" si="23"/>
        <v>2.5566378971231707E-2</v>
      </c>
    </row>
    <row r="92" spans="1:7" x14ac:dyDescent="0.25">
      <c r="A92" s="18">
        <v>2007</v>
      </c>
      <c r="B92" s="26">
        <f t="shared" si="18"/>
        <v>0.11282578875171478</v>
      </c>
      <c r="C92" s="26">
        <f t="shared" si="19"/>
        <v>0.51316049871363556</v>
      </c>
      <c r="D92" s="26">
        <f t="shared" si="20"/>
        <v>0.45295404814004381</v>
      </c>
      <c r="E92" s="26">
        <f t="shared" si="21"/>
        <v>-5.273459726426466E-2</v>
      </c>
      <c r="F92" s="26">
        <f t="shared" si="22"/>
        <v>3.9056710692646268E-2</v>
      </c>
      <c r="G92" s="26">
        <f t="shared" si="23"/>
        <v>6.2761612522118426E-2</v>
      </c>
    </row>
    <row r="93" spans="1:7" x14ac:dyDescent="0.25">
      <c r="A93" s="18">
        <v>2008</v>
      </c>
      <c r="B93" s="26">
        <f t="shared" si="18"/>
        <v>-1.0529019003595264E-2</v>
      </c>
      <c r="C93" s="26">
        <f t="shared" si="19"/>
        <v>-1.7133141511901706E-2</v>
      </c>
      <c r="D93" s="26">
        <f t="shared" si="20"/>
        <v>-0.125</v>
      </c>
      <c r="E93" s="26">
        <f t="shared" si="21"/>
        <v>1.5737626141278271E-2</v>
      </c>
      <c r="F93" s="26">
        <f t="shared" si="22"/>
        <v>2.7967725245070518E-4</v>
      </c>
      <c r="G93" s="26">
        <f t="shared" si="23"/>
        <v>1.9509434674077619E-2</v>
      </c>
    </row>
    <row r="94" spans="1:7" x14ac:dyDescent="0.25">
      <c r="A94" s="18">
        <v>2009</v>
      </c>
      <c r="B94" s="26">
        <f t="shared" si="18"/>
        <v>-9.8832078899558806E-2</v>
      </c>
      <c r="C94" s="26">
        <f t="shared" si="19"/>
        <v>0.27571523619427807</v>
      </c>
      <c r="D94" s="26">
        <f t="shared" si="20"/>
        <v>-0.14629948364888123</v>
      </c>
      <c r="E94" s="26">
        <f t="shared" si="21"/>
        <v>-9.6274393849792306E-3</v>
      </c>
      <c r="F94" s="26">
        <f t="shared" si="22"/>
        <v>-1.3686373740056879E-2</v>
      </c>
      <c r="G94" s="26">
        <f t="shared" si="23"/>
        <v>-8.3544360006364671E-2</v>
      </c>
    </row>
    <row r="95" spans="1:7" x14ac:dyDescent="0.25">
      <c r="A95" s="18">
        <v>2010</v>
      </c>
      <c r="B95" s="26">
        <f t="shared" si="18"/>
        <v>-0.26968492598352622</v>
      </c>
      <c r="C95" s="26">
        <f t="shared" si="19"/>
        <v>-0.58391571920308749</v>
      </c>
      <c r="D95" s="26">
        <f t="shared" si="20"/>
        <v>-0.5473790322580645</v>
      </c>
      <c r="E95" s="26">
        <f t="shared" si="21"/>
        <v>6.413012324448264E-2</v>
      </c>
      <c r="F95" s="26">
        <f t="shared" si="22"/>
        <v>-0.11244188683524214</v>
      </c>
      <c r="G95" s="26">
        <f t="shared" si="23"/>
        <v>-1.1138807087059388E-2</v>
      </c>
    </row>
    <row r="96" spans="1:7" x14ac:dyDescent="0.25">
      <c r="A96" s="18">
        <v>2011</v>
      </c>
      <c r="B96" s="26">
        <f t="shared" si="18"/>
        <v>0.36185819070904635</v>
      </c>
      <c r="C96" s="26">
        <f t="shared" si="19"/>
        <v>-1.0859864627726248</v>
      </c>
      <c r="D96" s="26">
        <f t="shared" si="20"/>
        <v>-0.34521158129175944</v>
      </c>
      <c r="E96" s="26">
        <f t="shared" si="21"/>
        <v>-5.7684106569703131E-3</v>
      </c>
      <c r="F96" s="26">
        <f t="shared" si="22"/>
        <v>4.5992430412495899E-3</v>
      </c>
      <c r="G96" s="26">
        <f t="shared" si="23"/>
        <v>4.1256982327769309E-2</v>
      </c>
    </row>
    <row r="97" spans="1:7" x14ac:dyDescent="0.25">
      <c r="A97" s="18">
        <v>2012</v>
      </c>
      <c r="B97" s="26">
        <f t="shared" si="18"/>
        <v>-0.159321248624544</v>
      </c>
      <c r="C97" s="26">
        <f t="shared" si="19"/>
        <v>-1.2011661807580176</v>
      </c>
      <c r="D97" s="26">
        <f t="shared" si="20"/>
        <v>0.69047619047619069</v>
      </c>
      <c r="E97" s="26">
        <f t="shared" si="21"/>
        <v>-1.7631388838721396E-2</v>
      </c>
      <c r="F97" s="26">
        <f t="shared" si="22"/>
        <v>-6.1900901330535496E-2</v>
      </c>
      <c r="G97" s="26">
        <f t="shared" si="23"/>
        <v>-2.0256880829882418E-2</v>
      </c>
    </row>
    <row r="98" spans="1:7" x14ac:dyDescent="0.25">
      <c r="A98" s="251" t="s">
        <v>45</v>
      </c>
      <c r="B98" s="252"/>
      <c r="C98" s="252"/>
      <c r="D98" s="252"/>
      <c r="E98" s="252"/>
      <c r="F98" s="252"/>
      <c r="G98" s="252"/>
    </row>
    <row r="99" spans="1:7" ht="30" x14ac:dyDescent="0.25">
      <c r="B99" s="126"/>
      <c r="C99" s="126"/>
      <c r="D99" s="126"/>
      <c r="E99" s="126"/>
      <c r="F99" s="80" t="s">
        <v>261</v>
      </c>
      <c r="G99" s="127" t="s">
        <v>0</v>
      </c>
    </row>
    <row r="100" spans="1:7" x14ac:dyDescent="0.25">
      <c r="A100" s="18">
        <v>2004</v>
      </c>
      <c r="F100" s="26">
        <f t="shared" ref="F100:F108" si="24">D42</f>
        <v>0.35915234041832278</v>
      </c>
      <c r="G100" s="26">
        <f t="shared" ref="G100:G108" si="25">E42</f>
        <v>0.13962476183302464</v>
      </c>
    </row>
    <row r="101" spans="1:7" x14ac:dyDescent="0.25">
      <c r="A101" s="18">
        <v>2005</v>
      </c>
      <c r="F101" s="26">
        <f t="shared" si="24"/>
        <v>9.9744122290241988E-2</v>
      </c>
      <c r="G101" s="26">
        <f t="shared" si="25"/>
        <v>0.10321530761279352</v>
      </c>
    </row>
    <row r="102" spans="1:7" x14ac:dyDescent="0.25">
      <c r="A102" s="18">
        <v>2006</v>
      </c>
      <c r="F102" s="26">
        <f t="shared" si="24"/>
        <v>-0.14372489845425185</v>
      </c>
      <c r="G102" s="26">
        <f t="shared" si="25"/>
        <v>0.10430917058161748</v>
      </c>
    </row>
    <row r="103" spans="1:7" x14ac:dyDescent="0.25">
      <c r="A103" s="18">
        <v>2007</v>
      </c>
      <c r="F103" s="26">
        <f t="shared" si="24"/>
        <v>0.11079192833398754</v>
      </c>
      <c r="G103" s="26">
        <f t="shared" si="25"/>
        <v>0.12306765080340365</v>
      </c>
    </row>
    <row r="104" spans="1:7" x14ac:dyDescent="0.25">
      <c r="A104" s="18">
        <v>2008</v>
      </c>
      <c r="F104" s="26">
        <f t="shared" si="24"/>
        <v>4.7121586696176943E-2</v>
      </c>
      <c r="G104" s="26">
        <f t="shared" si="25"/>
        <v>0.10302479121355601</v>
      </c>
    </row>
    <row r="105" spans="1:7" x14ac:dyDescent="0.25">
      <c r="A105" s="18">
        <v>2009</v>
      </c>
      <c r="F105" s="26">
        <f t="shared" si="24"/>
        <v>-4.5963625812242781E-2</v>
      </c>
      <c r="G105" s="26">
        <f t="shared" si="25"/>
        <v>-8.1848115425118162E-2</v>
      </c>
    </row>
    <row r="106" spans="1:7" x14ac:dyDescent="0.25">
      <c r="A106" s="18">
        <v>2010</v>
      </c>
      <c r="F106" s="26">
        <f t="shared" si="24"/>
        <v>-6.5432566642976697E-2</v>
      </c>
      <c r="G106" s="26">
        <f t="shared" si="25"/>
        <v>2.8876826908752484E-2</v>
      </c>
    </row>
    <row r="107" spans="1:7" x14ac:dyDescent="0.25">
      <c r="A107" s="18">
        <v>2011</v>
      </c>
      <c r="F107" s="26">
        <f t="shared" si="24"/>
        <v>9.2757347034022608E-2</v>
      </c>
      <c r="G107" s="26">
        <f t="shared" si="25"/>
        <v>9.9169604337121742E-2</v>
      </c>
    </row>
    <row r="108" spans="1:7" x14ac:dyDescent="0.25">
      <c r="A108" s="18">
        <v>2012</v>
      </c>
      <c r="F108" s="26">
        <f t="shared" si="24"/>
        <v>-3.8065634491029288E-2</v>
      </c>
      <c r="G108" s="26">
        <f t="shared" si="25"/>
        <v>2.1559120902249873E-2</v>
      </c>
    </row>
  </sheetData>
  <mergeCells count="14">
    <mergeCell ref="A87:G87"/>
    <mergeCell ref="A86:G86"/>
    <mergeCell ref="A98:G98"/>
    <mergeCell ref="A57:G57"/>
    <mergeCell ref="A69:G69"/>
    <mergeCell ref="A84:G84"/>
    <mergeCell ref="I6:P6"/>
    <mergeCell ref="I24:P24"/>
    <mergeCell ref="A85:G85"/>
    <mergeCell ref="A1:X1"/>
    <mergeCell ref="A3:W3"/>
    <mergeCell ref="A2:X2"/>
    <mergeCell ref="A55:G55"/>
    <mergeCell ref="A56:G5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selection activeCell="J31" sqref="J31"/>
    </sheetView>
  </sheetViews>
  <sheetFormatPr defaultRowHeight="12.75" x14ac:dyDescent="0.2"/>
  <cols>
    <col min="1" max="1" width="9.140625" style="68"/>
    <col min="2" max="2" width="18.28515625" style="68" customWidth="1"/>
    <col min="3" max="3" width="26.28515625" style="68" customWidth="1"/>
    <col min="4" max="4" width="21.85546875" style="68" customWidth="1"/>
    <col min="5" max="6" width="18.140625" style="68" customWidth="1"/>
    <col min="7" max="7" width="18" style="68" customWidth="1"/>
    <col min="8" max="8" width="9.140625" style="68"/>
    <col min="9" max="9" width="20" style="68" customWidth="1"/>
    <col min="10" max="10" width="25.140625" style="68" customWidth="1"/>
    <col min="11" max="11" width="24.7109375" style="68" customWidth="1"/>
    <col min="12" max="12" width="20.85546875" style="68" customWidth="1"/>
    <col min="13" max="13" width="23.28515625" style="68" customWidth="1"/>
    <col min="14" max="14" width="18.28515625" style="68" customWidth="1"/>
    <col min="15" max="15" width="18.7109375" style="68" customWidth="1"/>
    <col min="16" max="16" width="28" style="68" customWidth="1"/>
    <col min="17" max="16384" width="9.140625" style="68"/>
  </cols>
  <sheetData>
    <row r="1" spans="1:24" x14ac:dyDescent="0.2">
      <c r="A1" s="233" t="s">
        <v>158</v>
      </c>
      <c r="B1" s="234"/>
      <c r="C1" s="234"/>
      <c r="D1" s="234"/>
      <c r="E1" s="234"/>
      <c r="F1" s="234"/>
      <c r="G1" s="234"/>
      <c r="H1" s="234"/>
      <c r="I1" s="234"/>
      <c r="J1" s="234"/>
      <c r="K1" s="234"/>
      <c r="L1" s="234"/>
      <c r="M1" s="234"/>
      <c r="N1" s="234"/>
      <c r="O1" s="234"/>
      <c r="P1" s="234"/>
      <c r="Q1" s="234"/>
      <c r="R1" s="234"/>
      <c r="S1" s="234"/>
      <c r="T1" s="234"/>
      <c r="U1" s="234"/>
      <c r="V1" s="234"/>
      <c r="W1" s="234"/>
      <c r="X1" s="234"/>
    </row>
    <row r="2" spans="1:24" x14ac:dyDescent="0.2">
      <c r="A2" s="233" t="s">
        <v>159</v>
      </c>
      <c r="B2" s="234"/>
      <c r="C2" s="234"/>
      <c r="D2" s="234"/>
      <c r="E2" s="234"/>
      <c r="F2" s="234"/>
      <c r="G2" s="234"/>
      <c r="H2" s="234"/>
      <c r="I2" s="234"/>
      <c r="J2" s="234"/>
      <c r="K2" s="234"/>
      <c r="L2" s="234"/>
      <c r="M2" s="234"/>
      <c r="N2" s="234"/>
      <c r="O2" s="234"/>
      <c r="P2" s="234"/>
      <c r="Q2" s="234"/>
      <c r="R2" s="234"/>
      <c r="S2" s="234"/>
      <c r="T2" s="234"/>
      <c r="U2" s="234"/>
      <c r="V2" s="234"/>
      <c r="W2" s="234"/>
      <c r="X2" s="234"/>
    </row>
    <row r="3" spans="1:24" x14ac:dyDescent="0.2">
      <c r="A3" s="233" t="s">
        <v>160</v>
      </c>
      <c r="B3" s="234"/>
      <c r="C3" s="234"/>
      <c r="D3" s="234"/>
      <c r="E3" s="234"/>
      <c r="F3" s="234"/>
      <c r="G3" s="234"/>
      <c r="H3" s="234"/>
      <c r="I3" s="234"/>
      <c r="J3" s="234"/>
      <c r="K3" s="234"/>
      <c r="L3" s="234"/>
      <c r="M3" s="234"/>
      <c r="N3" s="234"/>
      <c r="O3" s="234"/>
      <c r="P3" s="234"/>
      <c r="Q3" s="234"/>
      <c r="R3" s="234"/>
      <c r="S3" s="234"/>
      <c r="T3" s="234"/>
      <c r="U3" s="234"/>
      <c r="V3" s="234"/>
      <c r="W3" s="234"/>
      <c r="X3" s="209"/>
    </row>
    <row r="4" spans="1:24" s="18" customFormat="1" ht="15" x14ac:dyDescent="0.25">
      <c r="A4" s="210" t="s">
        <v>157</v>
      </c>
      <c r="B4" s="210"/>
      <c r="C4" s="210"/>
      <c r="D4" s="210"/>
      <c r="E4" s="210"/>
      <c r="F4" s="210"/>
      <c r="G4" s="210"/>
      <c r="H4" s="210"/>
      <c r="I4" s="210"/>
      <c r="J4" s="210"/>
      <c r="K4" s="210"/>
      <c r="L4" s="210"/>
      <c r="M4" s="210"/>
      <c r="N4" s="211" t="s">
        <v>156</v>
      </c>
      <c r="O4" s="212"/>
      <c r="P4" s="212"/>
      <c r="Q4" s="212"/>
      <c r="R4" s="212"/>
      <c r="S4" s="212"/>
      <c r="T4" s="212"/>
      <c r="U4" s="212"/>
      <c r="V4" s="212"/>
      <c r="W4" s="212"/>
      <c r="X4" s="126"/>
    </row>
    <row r="5" spans="1:24" x14ac:dyDescent="0.2">
      <c r="A5" s="199"/>
      <c r="B5" s="248" t="s">
        <v>148</v>
      </c>
      <c r="C5" s="248"/>
      <c r="D5" s="248"/>
      <c r="E5" s="248"/>
      <c r="F5" s="248"/>
      <c r="G5" s="248"/>
      <c r="H5" s="248"/>
      <c r="I5" s="248"/>
      <c r="J5" s="248"/>
      <c r="K5" s="248"/>
      <c r="L5" s="248"/>
      <c r="M5" s="248"/>
      <c r="N5" s="199"/>
      <c r="O5" s="198"/>
      <c r="P5" s="213"/>
      <c r="Q5" s="214"/>
      <c r="R5" s="214"/>
      <c r="S5" s="214"/>
      <c r="T5" s="214"/>
      <c r="U5" s="214"/>
      <c r="V5" s="214"/>
      <c r="W5" s="214"/>
    </row>
    <row r="6" spans="1:24" s="31" customFormat="1" x14ac:dyDescent="0.2">
      <c r="A6" s="199"/>
      <c r="B6" s="248" t="s">
        <v>149</v>
      </c>
      <c r="C6" s="248"/>
      <c r="D6" s="248"/>
      <c r="E6" s="248"/>
      <c r="F6" s="248"/>
      <c r="G6" s="248"/>
      <c r="H6" s="248"/>
      <c r="I6" s="248"/>
      <c r="J6" s="248"/>
      <c r="K6" s="248"/>
      <c r="L6" s="248"/>
      <c r="M6" s="248"/>
      <c r="N6" s="199"/>
      <c r="O6" s="11"/>
      <c r="P6" s="34"/>
    </row>
    <row r="7" spans="1:24" s="31" customFormat="1" ht="15.75" x14ac:dyDescent="0.2">
      <c r="A7" s="199"/>
      <c r="B7" s="248" t="s">
        <v>150</v>
      </c>
      <c r="C7" s="248"/>
      <c r="D7" s="248"/>
      <c r="E7" s="248" t="s">
        <v>151</v>
      </c>
      <c r="F7" s="248"/>
      <c r="G7" s="199" t="s">
        <v>152</v>
      </c>
      <c r="H7" s="248" t="s">
        <v>153</v>
      </c>
      <c r="I7" s="248"/>
      <c r="J7" s="248"/>
      <c r="K7" s="248"/>
      <c r="L7" s="248"/>
      <c r="M7" s="248"/>
      <c r="N7" s="199"/>
      <c r="O7" s="11"/>
      <c r="P7" s="33"/>
    </row>
    <row r="8" spans="1:24" s="31" customFormat="1" ht="38.25" x14ac:dyDescent="0.2">
      <c r="A8" s="199"/>
      <c r="B8" s="199" t="s">
        <v>161</v>
      </c>
      <c r="C8" s="199" t="s">
        <v>162</v>
      </c>
      <c r="D8" s="199" t="s">
        <v>163</v>
      </c>
      <c r="E8" s="199" t="s">
        <v>164</v>
      </c>
      <c r="F8" s="199" t="s">
        <v>165</v>
      </c>
      <c r="G8" s="199" t="s">
        <v>166</v>
      </c>
      <c r="H8" s="199" t="s">
        <v>154</v>
      </c>
      <c r="I8" s="199" t="s">
        <v>167</v>
      </c>
      <c r="J8" s="199" t="s">
        <v>168</v>
      </c>
      <c r="K8" s="199" t="s">
        <v>169</v>
      </c>
      <c r="L8" s="199" t="s">
        <v>155</v>
      </c>
      <c r="M8" s="199" t="s">
        <v>170</v>
      </c>
      <c r="N8" s="199" t="s">
        <v>171</v>
      </c>
      <c r="O8" s="11"/>
      <c r="P8" s="34"/>
    </row>
    <row r="9" spans="1:24" s="31" customFormat="1" ht="15" x14ac:dyDescent="0.25">
      <c r="A9" s="18">
        <v>2000</v>
      </c>
      <c r="B9" s="70"/>
      <c r="C9" s="70">
        <v>110</v>
      </c>
      <c r="D9" s="70"/>
      <c r="E9" s="70">
        <v>1</v>
      </c>
      <c r="F9" s="70">
        <v>6</v>
      </c>
      <c r="G9" s="70"/>
      <c r="H9" s="70">
        <v>4</v>
      </c>
      <c r="I9" s="70">
        <v>2</v>
      </c>
      <c r="J9" s="70">
        <v>2</v>
      </c>
      <c r="K9" s="70"/>
      <c r="L9" s="70">
        <v>3</v>
      </c>
      <c r="M9" s="70">
        <v>15</v>
      </c>
      <c r="N9" s="70">
        <v>143</v>
      </c>
      <c r="O9" s="18"/>
      <c r="P9" s="34"/>
    </row>
    <row r="10" spans="1:24" s="31" customFormat="1" ht="15" x14ac:dyDescent="0.25">
      <c r="A10" s="18">
        <v>2001</v>
      </c>
      <c r="B10" s="70"/>
      <c r="C10" s="70">
        <v>126</v>
      </c>
      <c r="D10" s="70"/>
      <c r="E10" s="70">
        <v>2</v>
      </c>
      <c r="F10" s="70">
        <v>4</v>
      </c>
      <c r="G10" s="70"/>
      <c r="H10" s="70">
        <v>4</v>
      </c>
      <c r="I10" s="70">
        <v>3</v>
      </c>
      <c r="J10" s="70"/>
      <c r="K10" s="70">
        <v>1</v>
      </c>
      <c r="L10" s="70">
        <v>6</v>
      </c>
      <c r="M10" s="70">
        <v>13</v>
      </c>
      <c r="N10" s="70">
        <v>159</v>
      </c>
      <c r="O10" s="18"/>
      <c r="P10" s="34"/>
    </row>
    <row r="11" spans="1:24" s="31" customFormat="1" ht="15" x14ac:dyDescent="0.25">
      <c r="A11" s="18">
        <v>2002</v>
      </c>
      <c r="B11" s="70"/>
      <c r="C11" s="70">
        <v>128</v>
      </c>
      <c r="D11" s="70"/>
      <c r="E11" s="70">
        <v>2</v>
      </c>
      <c r="F11" s="70">
        <v>2</v>
      </c>
      <c r="G11" s="70"/>
      <c r="H11" s="70">
        <v>2</v>
      </c>
      <c r="I11" s="70">
        <v>1</v>
      </c>
      <c r="J11" s="70">
        <v>1</v>
      </c>
      <c r="K11" s="70">
        <v>3</v>
      </c>
      <c r="L11" s="70">
        <v>7</v>
      </c>
      <c r="M11" s="70">
        <v>18</v>
      </c>
      <c r="N11" s="70">
        <v>164</v>
      </c>
      <c r="O11" s="18"/>
      <c r="P11" s="34"/>
    </row>
    <row r="12" spans="1:24" s="31" customFormat="1" ht="15" x14ac:dyDescent="0.25">
      <c r="A12" s="18">
        <v>2003</v>
      </c>
      <c r="B12" s="70"/>
      <c r="C12" s="70">
        <v>139</v>
      </c>
      <c r="D12" s="70"/>
      <c r="E12" s="70">
        <v>1</v>
      </c>
      <c r="F12" s="70">
        <v>5</v>
      </c>
      <c r="G12" s="70"/>
      <c r="H12" s="70">
        <v>6</v>
      </c>
      <c r="I12" s="70">
        <v>1</v>
      </c>
      <c r="J12" s="70">
        <v>2</v>
      </c>
      <c r="K12" s="70">
        <v>2</v>
      </c>
      <c r="L12" s="70">
        <v>6</v>
      </c>
      <c r="M12" s="70">
        <v>17</v>
      </c>
      <c r="N12" s="70">
        <v>179</v>
      </c>
      <c r="O12" s="18"/>
      <c r="P12" s="34"/>
    </row>
    <row r="13" spans="1:24" s="31" customFormat="1" ht="15" x14ac:dyDescent="0.25">
      <c r="A13" s="18">
        <v>2004</v>
      </c>
      <c r="B13" s="70"/>
      <c r="C13" s="70">
        <v>148</v>
      </c>
      <c r="D13" s="70"/>
      <c r="E13" s="70">
        <v>1</v>
      </c>
      <c r="F13" s="70">
        <v>7</v>
      </c>
      <c r="G13" s="70">
        <v>1</v>
      </c>
      <c r="H13" s="70">
        <v>3</v>
      </c>
      <c r="I13" s="70">
        <v>3</v>
      </c>
      <c r="J13" s="70">
        <v>1</v>
      </c>
      <c r="K13" s="70">
        <v>1</v>
      </c>
      <c r="L13" s="70">
        <v>4</v>
      </c>
      <c r="M13" s="70">
        <v>22</v>
      </c>
      <c r="N13" s="70">
        <v>191</v>
      </c>
      <c r="O13" s="18"/>
      <c r="P13" s="34"/>
    </row>
    <row r="14" spans="1:24" s="31" customFormat="1" ht="15" x14ac:dyDescent="0.25">
      <c r="A14" s="18">
        <v>2005</v>
      </c>
      <c r="B14" s="70"/>
      <c r="C14" s="70">
        <v>139</v>
      </c>
      <c r="D14" s="70"/>
      <c r="E14" s="70"/>
      <c r="F14" s="70">
        <v>4</v>
      </c>
      <c r="G14" s="70"/>
      <c r="H14" s="70">
        <v>2</v>
      </c>
      <c r="I14" s="70">
        <v>1</v>
      </c>
      <c r="J14" s="70">
        <v>2</v>
      </c>
      <c r="K14" s="70">
        <v>3</v>
      </c>
      <c r="L14" s="70">
        <v>7</v>
      </c>
      <c r="M14" s="70">
        <v>23</v>
      </c>
      <c r="N14" s="70">
        <v>181</v>
      </c>
      <c r="O14" s="18"/>
      <c r="P14" s="34"/>
    </row>
    <row r="15" spans="1:24" s="31" customFormat="1" ht="15" x14ac:dyDescent="0.25">
      <c r="A15" s="18">
        <v>2006</v>
      </c>
      <c r="B15" s="70"/>
      <c r="C15" s="70">
        <v>149</v>
      </c>
      <c r="D15" s="70"/>
      <c r="E15" s="70">
        <v>3</v>
      </c>
      <c r="F15" s="70">
        <v>3</v>
      </c>
      <c r="G15" s="70"/>
      <c r="H15" s="70">
        <v>2</v>
      </c>
      <c r="I15" s="70">
        <v>1</v>
      </c>
      <c r="J15" s="70">
        <v>1</v>
      </c>
      <c r="K15" s="70">
        <v>2</v>
      </c>
      <c r="L15" s="70">
        <v>1</v>
      </c>
      <c r="M15" s="70">
        <v>18</v>
      </c>
      <c r="N15" s="70">
        <v>180</v>
      </c>
      <c r="O15" s="18"/>
      <c r="P15" s="34"/>
    </row>
    <row r="16" spans="1:24" s="31" customFormat="1" ht="15" x14ac:dyDescent="0.25">
      <c r="A16" s="18">
        <v>2007</v>
      </c>
      <c r="B16" s="70"/>
      <c r="C16" s="70">
        <v>95</v>
      </c>
      <c r="D16" s="70"/>
      <c r="E16" s="70">
        <v>2</v>
      </c>
      <c r="F16" s="70">
        <v>2</v>
      </c>
      <c r="G16" s="70"/>
      <c r="H16" s="70">
        <v>1</v>
      </c>
      <c r="I16" s="70">
        <v>1</v>
      </c>
      <c r="J16" s="70">
        <v>1</v>
      </c>
      <c r="K16" s="70">
        <v>1</v>
      </c>
      <c r="L16" s="70">
        <v>7</v>
      </c>
      <c r="M16" s="70">
        <v>16</v>
      </c>
      <c r="N16" s="70">
        <v>126</v>
      </c>
      <c r="O16" s="18"/>
      <c r="P16" s="34"/>
    </row>
    <row r="17" spans="1:57" s="31" customFormat="1" ht="15" x14ac:dyDescent="0.25">
      <c r="A17" s="18">
        <v>2008</v>
      </c>
      <c r="B17" s="70"/>
      <c r="C17" s="70">
        <v>109</v>
      </c>
      <c r="D17" s="70">
        <v>1</v>
      </c>
      <c r="E17" s="70">
        <v>2</v>
      </c>
      <c r="F17" s="70"/>
      <c r="G17" s="70">
        <v>2</v>
      </c>
      <c r="H17" s="70">
        <v>9</v>
      </c>
      <c r="I17" s="70">
        <v>2</v>
      </c>
      <c r="J17" s="70">
        <v>5</v>
      </c>
      <c r="K17" s="70">
        <v>1</v>
      </c>
      <c r="L17" s="70">
        <v>8</v>
      </c>
      <c r="M17" s="70">
        <v>12</v>
      </c>
      <c r="N17" s="70">
        <f t="shared" ref="N17:N20" si="0">SUM(B17:M17)</f>
        <v>151</v>
      </c>
      <c r="O17" s="18"/>
      <c r="P17" s="34"/>
    </row>
    <row r="18" spans="1:57" s="31" customFormat="1" ht="15" x14ac:dyDescent="0.25">
      <c r="A18" s="18">
        <v>2009</v>
      </c>
      <c r="B18" s="70"/>
      <c r="C18" s="70">
        <v>137</v>
      </c>
      <c r="D18" s="70"/>
      <c r="E18" s="70">
        <v>7</v>
      </c>
      <c r="F18" s="70">
        <v>3</v>
      </c>
      <c r="G18" s="70"/>
      <c r="H18" s="70">
        <v>4</v>
      </c>
      <c r="I18" s="70">
        <v>2</v>
      </c>
      <c r="J18" s="70">
        <v>2</v>
      </c>
      <c r="K18" s="70"/>
      <c r="L18" s="70">
        <v>2</v>
      </c>
      <c r="M18" s="70">
        <v>18</v>
      </c>
      <c r="N18" s="70">
        <f t="shared" si="0"/>
        <v>175</v>
      </c>
      <c r="O18" s="18"/>
      <c r="P18" s="34"/>
    </row>
    <row r="19" spans="1:57" s="31" customFormat="1" ht="15" x14ac:dyDescent="0.25">
      <c r="A19" s="18">
        <v>2010</v>
      </c>
      <c r="B19" s="70"/>
      <c r="C19" s="70">
        <v>131</v>
      </c>
      <c r="D19" s="70">
        <v>1</v>
      </c>
      <c r="E19" s="70">
        <v>4</v>
      </c>
      <c r="F19" s="70">
        <v>9</v>
      </c>
      <c r="G19" s="70"/>
      <c r="H19" s="70">
        <v>3</v>
      </c>
      <c r="I19" s="70">
        <v>1</v>
      </c>
      <c r="J19" s="70"/>
      <c r="K19" s="70"/>
      <c r="L19" s="70">
        <v>2</v>
      </c>
      <c r="M19" s="70">
        <v>22</v>
      </c>
      <c r="N19" s="70">
        <f t="shared" si="0"/>
        <v>173</v>
      </c>
      <c r="O19" s="18"/>
      <c r="P19" s="34"/>
    </row>
    <row r="20" spans="1:57" s="31" customFormat="1" ht="15" x14ac:dyDescent="0.25">
      <c r="A20" s="18">
        <v>2011</v>
      </c>
      <c r="B20" s="70">
        <v>1</v>
      </c>
      <c r="C20" s="70">
        <v>132</v>
      </c>
      <c r="D20" s="70">
        <v>2</v>
      </c>
      <c r="E20" s="70">
        <v>1</v>
      </c>
      <c r="F20" s="70">
        <v>8</v>
      </c>
      <c r="G20" s="70"/>
      <c r="H20" s="70">
        <v>5</v>
      </c>
      <c r="I20" s="70">
        <v>4</v>
      </c>
      <c r="J20" s="70"/>
      <c r="K20" s="70"/>
      <c r="L20" s="70">
        <v>5</v>
      </c>
      <c r="M20" s="70">
        <v>14</v>
      </c>
      <c r="N20" s="70">
        <f t="shared" si="0"/>
        <v>172</v>
      </c>
      <c r="O20" s="18"/>
      <c r="P20" s="34"/>
    </row>
    <row r="21" spans="1:57" s="31" customFormat="1" ht="15" x14ac:dyDescent="0.25">
      <c r="A21" s="22">
        <v>2012</v>
      </c>
      <c r="B21" s="18">
        <v>0</v>
      </c>
      <c r="C21" s="18">
        <v>130</v>
      </c>
      <c r="D21" s="18">
        <v>2</v>
      </c>
      <c r="E21" s="18">
        <v>5</v>
      </c>
      <c r="F21" s="18">
        <v>8</v>
      </c>
      <c r="G21" s="18">
        <v>0</v>
      </c>
      <c r="H21" s="18">
        <v>2</v>
      </c>
      <c r="I21" s="18">
        <v>4</v>
      </c>
      <c r="J21" s="18">
        <v>2</v>
      </c>
      <c r="K21" s="18"/>
      <c r="L21" s="18"/>
      <c r="M21" s="70">
        <v>26</v>
      </c>
      <c r="N21" s="70">
        <f>SUM(B21:M21)</f>
        <v>179</v>
      </c>
      <c r="O21" s="18"/>
      <c r="P21" s="34"/>
    </row>
    <row r="22" spans="1:57" s="31" customFormat="1" ht="15" x14ac:dyDescent="0.25">
      <c r="A22" s="22">
        <v>2013</v>
      </c>
      <c r="B22" s="18"/>
      <c r="C22" s="18">
        <v>116</v>
      </c>
      <c r="D22" s="18">
        <v>1</v>
      </c>
      <c r="E22" s="18">
        <v>4</v>
      </c>
      <c r="F22" s="18">
        <v>7</v>
      </c>
      <c r="G22" s="18"/>
      <c r="H22" s="18">
        <v>2</v>
      </c>
      <c r="I22" s="18">
        <v>5</v>
      </c>
      <c r="J22" s="18">
        <v>2</v>
      </c>
      <c r="K22" s="18">
        <v>2</v>
      </c>
      <c r="L22" s="18">
        <v>3</v>
      </c>
      <c r="M22" s="70">
        <v>25</v>
      </c>
      <c r="N22" s="70">
        <f>SUM(B22:M22)</f>
        <v>167</v>
      </c>
      <c r="O22" s="18"/>
      <c r="P22" s="34"/>
    </row>
    <row r="23" spans="1:57" x14ac:dyDescent="0.2">
      <c r="A23" s="150"/>
      <c r="B23" s="32"/>
      <c r="C23" s="32"/>
      <c r="D23" s="32"/>
      <c r="E23" s="32"/>
      <c r="F23" s="32"/>
      <c r="G23" s="32"/>
      <c r="H23" s="32"/>
      <c r="I23" s="32"/>
      <c r="J23" s="32"/>
      <c r="K23" s="32"/>
      <c r="L23" s="32"/>
      <c r="M23" s="32"/>
      <c r="N23" s="32"/>
      <c r="O23" s="32"/>
      <c r="P23" s="32"/>
    </row>
    <row r="24" spans="1:57" s="36" customFormat="1" x14ac:dyDescent="0.2">
      <c r="A24" s="35" t="s">
        <v>174</v>
      </c>
      <c r="B24" s="151"/>
      <c r="C24" s="151"/>
      <c r="D24" s="151"/>
      <c r="E24" s="151"/>
      <c r="F24" s="151"/>
      <c r="G24" s="151"/>
      <c r="H24" s="151"/>
      <c r="I24" s="151"/>
      <c r="J24" s="151"/>
      <c r="K24" s="151"/>
      <c r="L24" s="151"/>
      <c r="M24" s="151"/>
      <c r="N24" s="151"/>
      <c r="O24" s="151"/>
      <c r="P24" s="151"/>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36" customFormat="1" x14ac:dyDescent="0.2">
      <c r="A25" s="35" t="s">
        <v>172</v>
      </c>
      <c r="B25" s="151"/>
      <c r="C25" s="151"/>
      <c r="D25" s="151"/>
      <c r="E25" s="151"/>
      <c r="F25" s="151"/>
      <c r="G25" s="151"/>
      <c r="H25" s="151"/>
      <c r="I25" s="151"/>
      <c r="J25" s="151"/>
      <c r="K25" s="151"/>
      <c r="L25" s="151"/>
      <c r="M25" s="151"/>
      <c r="N25" s="151"/>
      <c r="O25" s="151"/>
      <c r="P25" s="151"/>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36" customFormat="1" x14ac:dyDescent="0.2">
      <c r="A26" s="35" t="s">
        <v>173</v>
      </c>
      <c r="B26" s="74"/>
      <c r="C26" s="74"/>
      <c r="D26" s="74"/>
      <c r="E26" s="74"/>
      <c r="F26" s="74"/>
      <c r="G26" s="74"/>
      <c r="H26" s="74"/>
      <c r="I26" s="74"/>
      <c r="J26" s="74"/>
      <c r="K26" s="74"/>
      <c r="L26" s="74"/>
      <c r="M26" s="74"/>
      <c r="N26" s="74"/>
      <c r="O26" s="74"/>
      <c r="P26" s="151"/>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s="36" customFormat="1" x14ac:dyDescent="0.2">
      <c r="A27" s="35" t="s">
        <v>175</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x14ac:dyDescent="0.2">
      <c r="A29" s="35" t="s">
        <v>177</v>
      </c>
    </row>
    <row r="30" spans="1:57" x14ac:dyDescent="0.2">
      <c r="A30" s="35" t="s">
        <v>176</v>
      </c>
    </row>
    <row r="52" spans="1:7" x14ac:dyDescent="0.2">
      <c r="B52" s="68">
        <v>2008</v>
      </c>
      <c r="C52" s="68">
        <v>2009</v>
      </c>
      <c r="D52" s="68">
        <v>2010</v>
      </c>
      <c r="E52" s="68">
        <v>2011</v>
      </c>
      <c r="F52" s="68">
        <v>2012</v>
      </c>
      <c r="G52" s="68">
        <v>2013</v>
      </c>
    </row>
    <row r="53" spans="1:7" x14ac:dyDescent="0.2">
      <c r="A53" s="68" t="s">
        <v>161</v>
      </c>
      <c r="E53" s="68">
        <v>1</v>
      </c>
    </row>
    <row r="54" spans="1:7" x14ac:dyDescent="0.2">
      <c r="A54" s="68" t="s">
        <v>162</v>
      </c>
      <c r="B54" s="68">
        <v>109</v>
      </c>
      <c r="C54" s="68">
        <v>137</v>
      </c>
      <c r="D54" s="68">
        <v>131</v>
      </c>
      <c r="E54" s="68">
        <v>132</v>
      </c>
      <c r="F54" s="68">
        <v>130</v>
      </c>
      <c r="G54" s="68">
        <f>C22</f>
        <v>116</v>
      </c>
    </row>
    <row r="55" spans="1:7" x14ac:dyDescent="0.2">
      <c r="A55" s="68" t="s">
        <v>163</v>
      </c>
      <c r="B55" s="68">
        <v>1</v>
      </c>
      <c r="D55" s="68">
        <v>1</v>
      </c>
      <c r="E55" s="68">
        <v>2</v>
      </c>
      <c r="F55" s="68">
        <v>2</v>
      </c>
      <c r="G55" s="68">
        <f>D22</f>
        <v>1</v>
      </c>
    </row>
    <row r="56" spans="1:7" x14ac:dyDescent="0.2">
      <c r="A56" s="68" t="s">
        <v>164</v>
      </c>
      <c r="B56" s="68">
        <v>2</v>
      </c>
      <c r="C56" s="68">
        <v>7</v>
      </c>
      <c r="D56" s="68">
        <v>4</v>
      </c>
      <c r="E56" s="68">
        <v>1</v>
      </c>
      <c r="F56" s="68">
        <v>5</v>
      </c>
      <c r="G56" s="68">
        <f>E22</f>
        <v>4</v>
      </c>
    </row>
    <row r="57" spans="1:7" x14ac:dyDescent="0.2">
      <c r="A57" s="68" t="s">
        <v>165</v>
      </c>
      <c r="C57" s="68">
        <v>3</v>
      </c>
      <c r="D57" s="68">
        <v>9</v>
      </c>
      <c r="E57" s="68">
        <v>8</v>
      </c>
      <c r="F57" s="68">
        <v>8</v>
      </c>
      <c r="G57" s="68">
        <f>F22</f>
        <v>7</v>
      </c>
    </row>
    <row r="58" spans="1:7" x14ac:dyDescent="0.2">
      <c r="A58" s="68" t="s">
        <v>166</v>
      </c>
      <c r="B58" s="68">
        <v>2</v>
      </c>
    </row>
    <row r="59" spans="1:7" x14ac:dyDescent="0.2">
      <c r="A59" s="68" t="s">
        <v>154</v>
      </c>
      <c r="B59" s="68">
        <v>9</v>
      </c>
      <c r="C59" s="68">
        <v>4</v>
      </c>
      <c r="D59" s="68">
        <v>3</v>
      </c>
      <c r="E59" s="68">
        <v>5</v>
      </c>
      <c r="F59" s="68">
        <v>2</v>
      </c>
      <c r="G59" s="68">
        <f>H22</f>
        <v>2</v>
      </c>
    </row>
    <row r="60" spans="1:7" x14ac:dyDescent="0.2">
      <c r="A60" s="68" t="s">
        <v>167</v>
      </c>
      <c r="B60" s="68">
        <v>2</v>
      </c>
      <c r="C60" s="68">
        <v>2</v>
      </c>
      <c r="D60" s="68">
        <v>1</v>
      </c>
      <c r="E60" s="68">
        <v>4</v>
      </c>
      <c r="F60" s="68">
        <v>4</v>
      </c>
      <c r="G60" s="68">
        <f>I22</f>
        <v>5</v>
      </c>
    </row>
    <row r="61" spans="1:7" x14ac:dyDescent="0.2">
      <c r="A61" s="68" t="s">
        <v>168</v>
      </c>
      <c r="B61" s="68">
        <v>5</v>
      </c>
      <c r="C61" s="68">
        <v>2</v>
      </c>
      <c r="F61" s="68">
        <v>2</v>
      </c>
      <c r="G61" s="68">
        <f>J22</f>
        <v>2</v>
      </c>
    </row>
    <row r="62" spans="1:7" x14ac:dyDescent="0.2">
      <c r="A62" s="68" t="s">
        <v>169</v>
      </c>
      <c r="B62" s="68">
        <v>1</v>
      </c>
      <c r="G62" s="68">
        <f>K22</f>
        <v>2</v>
      </c>
    </row>
    <row r="63" spans="1:7" x14ac:dyDescent="0.2">
      <c r="A63" s="68" t="s">
        <v>155</v>
      </c>
      <c r="B63" s="68">
        <v>8</v>
      </c>
      <c r="C63" s="68">
        <v>2</v>
      </c>
      <c r="D63" s="68">
        <v>2</v>
      </c>
      <c r="E63" s="68">
        <v>5</v>
      </c>
      <c r="G63" s="68">
        <f>L22</f>
        <v>3</v>
      </c>
    </row>
    <row r="64" spans="1:7" x14ac:dyDescent="0.2">
      <c r="A64" s="68" t="s">
        <v>170</v>
      </c>
      <c r="B64" s="68">
        <v>12</v>
      </c>
      <c r="C64" s="68">
        <v>18</v>
      </c>
      <c r="D64" s="68">
        <v>22</v>
      </c>
      <c r="E64" s="68">
        <v>14</v>
      </c>
      <c r="F64" s="68">
        <v>26</v>
      </c>
      <c r="G64" s="68">
        <f>M22</f>
        <v>25</v>
      </c>
    </row>
    <row r="65" spans="1:7" x14ac:dyDescent="0.2">
      <c r="A65" s="68" t="s">
        <v>171</v>
      </c>
      <c r="B65" s="68">
        <v>151</v>
      </c>
      <c r="C65" s="68">
        <v>175</v>
      </c>
      <c r="D65" s="68">
        <v>173</v>
      </c>
      <c r="E65" s="68">
        <v>172</v>
      </c>
      <c r="F65" s="68">
        <v>179</v>
      </c>
      <c r="G65" s="68">
        <f>N22</f>
        <v>167</v>
      </c>
    </row>
  </sheetData>
  <mergeCells count="8">
    <mergeCell ref="B7:D7"/>
    <mergeCell ref="E7:F7"/>
    <mergeCell ref="H7:M7"/>
    <mergeCell ref="A1:X1"/>
    <mergeCell ref="A2:X2"/>
    <mergeCell ref="A3:W3"/>
    <mergeCell ref="B5:M5"/>
    <mergeCell ref="B6:M6"/>
  </mergeCells>
  <hyperlinks>
    <hyperlink ref="N4"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3"/>
  <sheetViews>
    <sheetView workbookViewId="0">
      <selection activeCell="N17" sqref="N17"/>
    </sheetView>
  </sheetViews>
  <sheetFormatPr defaultRowHeight="12.75" x14ac:dyDescent="0.2"/>
  <cols>
    <col min="1" max="1" width="6.140625" style="68" customWidth="1"/>
    <col min="2" max="2" width="44.28515625" style="68" customWidth="1"/>
    <col min="3" max="3" width="9.140625" style="68" customWidth="1"/>
    <col min="4" max="17" width="9.140625" style="68"/>
    <col min="18" max="18" width="6.85546875" style="142" customWidth="1"/>
    <col min="19" max="16384" width="9.140625" style="68"/>
  </cols>
  <sheetData>
    <row r="1" spans="1:26" x14ac:dyDescent="0.2">
      <c r="A1" s="233" t="s">
        <v>247</v>
      </c>
      <c r="B1" s="234"/>
      <c r="C1" s="234"/>
      <c r="D1" s="234"/>
      <c r="E1" s="234"/>
      <c r="F1" s="234"/>
      <c r="G1" s="234"/>
      <c r="H1" s="234"/>
      <c r="I1" s="234"/>
      <c r="J1" s="234"/>
      <c r="K1" s="234"/>
      <c r="L1" s="234"/>
      <c r="M1" s="234"/>
      <c r="N1" s="234"/>
      <c r="O1" s="234"/>
      <c r="P1" s="234"/>
      <c r="Q1" s="234"/>
      <c r="R1" s="234"/>
      <c r="S1" s="234"/>
      <c r="T1" s="234"/>
      <c r="U1" s="234"/>
      <c r="V1" s="234"/>
      <c r="W1" s="234"/>
      <c r="X1" s="234"/>
      <c r="Y1" s="234"/>
      <c r="Z1" s="234"/>
    </row>
    <row r="2" spans="1:26" x14ac:dyDescent="0.2">
      <c r="A2" s="233"/>
      <c r="B2" s="234"/>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x14ac:dyDescent="0.2">
      <c r="A3" s="233" t="s">
        <v>248</v>
      </c>
      <c r="B3" s="234"/>
      <c r="C3" s="234"/>
      <c r="D3" s="234"/>
      <c r="E3" s="234"/>
      <c r="F3" s="234"/>
      <c r="G3" s="234"/>
      <c r="H3" s="234"/>
      <c r="I3" s="234"/>
      <c r="J3" s="234"/>
      <c r="K3" s="234"/>
      <c r="L3" s="234"/>
      <c r="M3" s="234"/>
      <c r="N3" s="234"/>
      <c r="O3" s="234"/>
      <c r="P3" s="234"/>
      <c r="Q3" s="234"/>
      <c r="R3" s="234"/>
      <c r="S3" s="234"/>
      <c r="T3" s="234"/>
      <c r="U3" s="234"/>
      <c r="V3" s="234"/>
      <c r="W3" s="234"/>
      <c r="X3" s="234"/>
      <c r="Y3" s="234"/>
      <c r="Z3" s="209"/>
    </row>
    <row r="4" spans="1:26" s="18" customFormat="1" ht="15" x14ac:dyDescent="0.25">
      <c r="A4" s="2" t="s">
        <v>249</v>
      </c>
      <c r="B4" s="2"/>
      <c r="C4" s="2"/>
      <c r="D4" s="2"/>
      <c r="E4" s="2"/>
      <c r="F4" s="2"/>
      <c r="G4" s="2"/>
      <c r="H4" s="2"/>
      <c r="I4" s="2"/>
      <c r="J4" s="2"/>
      <c r="K4" s="2"/>
      <c r="L4" s="2"/>
      <c r="M4" s="2"/>
      <c r="N4" s="2"/>
      <c r="O4" s="2"/>
      <c r="P4" s="230"/>
      <c r="R4" s="152"/>
    </row>
    <row r="5" spans="1:26" s="18" customFormat="1" ht="15" x14ac:dyDescent="0.25">
      <c r="A5" s="2"/>
      <c r="B5" s="2"/>
      <c r="C5" s="2">
        <v>2008</v>
      </c>
      <c r="D5" s="2">
        <v>2009</v>
      </c>
      <c r="E5" s="2">
        <v>2010</v>
      </c>
      <c r="F5" s="2">
        <v>2011</v>
      </c>
      <c r="G5" s="2">
        <v>2012</v>
      </c>
      <c r="H5" s="2">
        <v>2013</v>
      </c>
      <c r="I5" s="2"/>
      <c r="J5" s="2"/>
      <c r="K5" s="2"/>
      <c r="L5" s="2"/>
      <c r="M5" s="2"/>
      <c r="N5" s="2"/>
      <c r="O5" s="2"/>
      <c r="P5" s="230"/>
      <c r="R5" s="152"/>
    </row>
    <row r="6" spans="1:26" x14ac:dyDescent="0.2">
      <c r="A6" s="46" t="s">
        <v>203</v>
      </c>
      <c r="B6" s="46" t="s">
        <v>204</v>
      </c>
      <c r="C6" s="46">
        <v>103</v>
      </c>
      <c r="D6" s="46">
        <v>114</v>
      </c>
      <c r="E6" s="47">
        <v>130</v>
      </c>
      <c r="F6" s="216">
        <v>142</v>
      </c>
      <c r="G6" s="226">
        <v>147</v>
      </c>
      <c r="H6" s="226">
        <v>152</v>
      </c>
      <c r="I6" s="78">
        <f>(H6-G6)/G6</f>
        <v>3.4013605442176874E-2</v>
      </c>
      <c r="P6" s="36"/>
      <c r="Q6" s="32"/>
      <c r="R6" s="229"/>
      <c r="S6" s="32"/>
      <c r="T6" s="32"/>
      <c r="U6" s="32"/>
      <c r="V6" s="32"/>
      <c r="W6" s="32"/>
      <c r="X6" s="32"/>
      <c r="Y6" s="32"/>
      <c r="Z6" s="32"/>
    </row>
    <row r="7" spans="1:26" ht="15.75" x14ac:dyDescent="0.2">
      <c r="A7" s="46" t="s">
        <v>205</v>
      </c>
      <c r="B7" s="46" t="s">
        <v>206</v>
      </c>
      <c r="C7" s="46">
        <v>922</v>
      </c>
      <c r="D7" s="46">
        <v>949</v>
      </c>
      <c r="E7" s="47">
        <v>963</v>
      </c>
      <c r="F7" s="216">
        <v>964</v>
      </c>
      <c r="G7" s="226">
        <v>1004</v>
      </c>
      <c r="H7" s="226">
        <v>1033</v>
      </c>
      <c r="I7" s="78">
        <f t="shared" ref="I7:I27" si="0">(H7-G7)/G7</f>
        <v>2.8884462151394421E-2</v>
      </c>
      <c r="P7" s="52"/>
      <c r="Q7" s="225"/>
      <c r="R7" s="219"/>
      <c r="S7" s="254"/>
      <c r="T7" s="254"/>
      <c r="U7" s="254"/>
      <c r="V7" s="254"/>
      <c r="W7" s="254"/>
      <c r="X7" s="225"/>
      <c r="Y7" s="225"/>
      <c r="Z7" s="225"/>
    </row>
    <row r="8" spans="1:26" ht="15.75" x14ac:dyDescent="0.2">
      <c r="A8" s="46" t="s">
        <v>207</v>
      </c>
      <c r="B8" s="46" t="s">
        <v>208</v>
      </c>
      <c r="C8" s="46">
        <v>524</v>
      </c>
      <c r="D8" s="46">
        <v>524</v>
      </c>
      <c r="E8" s="47">
        <v>520</v>
      </c>
      <c r="F8" s="216">
        <v>526</v>
      </c>
      <c r="G8" s="226">
        <v>523</v>
      </c>
      <c r="H8" s="226">
        <v>512</v>
      </c>
      <c r="I8" s="78">
        <f t="shared" si="0"/>
        <v>-2.1032504780114723E-2</v>
      </c>
      <c r="P8" s="52"/>
      <c r="Q8" s="225"/>
      <c r="R8" s="219"/>
      <c r="S8" s="228"/>
      <c r="T8" s="228"/>
      <c r="U8" s="228"/>
      <c r="V8" s="228"/>
      <c r="W8" s="228"/>
      <c r="X8" s="151"/>
      <c r="Y8" s="225"/>
      <c r="Z8" s="225"/>
    </row>
    <row r="9" spans="1:26" ht="15.75" x14ac:dyDescent="0.2">
      <c r="A9" s="46" t="s">
        <v>209</v>
      </c>
      <c r="B9" s="46" t="s">
        <v>210</v>
      </c>
      <c r="C9" s="46">
        <v>6226</v>
      </c>
      <c r="D9" s="46">
        <v>6128</v>
      </c>
      <c r="E9" s="47">
        <v>6041</v>
      </c>
      <c r="F9" s="216">
        <v>5981</v>
      </c>
      <c r="G9" s="226">
        <v>5878</v>
      </c>
      <c r="H9" s="226">
        <v>5766</v>
      </c>
      <c r="I9" s="78">
        <f t="shared" si="0"/>
        <v>-1.9054100034025179E-2</v>
      </c>
      <c r="P9" s="52"/>
      <c r="Q9" s="225"/>
      <c r="R9" s="219"/>
      <c r="S9" s="255"/>
      <c r="T9" s="255"/>
      <c r="U9" s="255"/>
      <c r="V9" s="255"/>
      <c r="W9" s="255"/>
      <c r="X9" s="225"/>
      <c r="Y9" s="225"/>
      <c r="Z9" s="225"/>
    </row>
    <row r="10" spans="1:26" ht="15.75" x14ac:dyDescent="0.2">
      <c r="A10" s="46" t="s">
        <v>211</v>
      </c>
      <c r="B10" s="46" t="s">
        <v>212</v>
      </c>
      <c r="C10" s="46">
        <v>196</v>
      </c>
      <c r="D10" s="46">
        <v>206</v>
      </c>
      <c r="E10" s="47">
        <v>213</v>
      </c>
      <c r="F10" s="216">
        <v>218</v>
      </c>
      <c r="G10" s="226">
        <v>219</v>
      </c>
      <c r="H10" s="226">
        <v>228</v>
      </c>
      <c r="I10" s="78">
        <f t="shared" si="0"/>
        <v>4.1095890410958902E-2</v>
      </c>
      <c r="P10" s="52"/>
      <c r="Q10" s="225"/>
      <c r="R10" s="219"/>
      <c r="S10" s="255"/>
      <c r="T10" s="255"/>
      <c r="U10" s="255"/>
      <c r="V10" s="255"/>
      <c r="W10" s="255"/>
      <c r="X10" s="225"/>
      <c r="Y10" s="225"/>
      <c r="Z10" s="225"/>
    </row>
    <row r="11" spans="1:26" ht="15.75" x14ac:dyDescent="0.2">
      <c r="A11" s="46" t="s">
        <v>213</v>
      </c>
      <c r="B11" s="46" t="s">
        <v>214</v>
      </c>
      <c r="C11" s="46">
        <v>17</v>
      </c>
      <c r="D11" s="46">
        <v>22</v>
      </c>
      <c r="E11" s="47">
        <v>27</v>
      </c>
      <c r="F11" s="216">
        <v>31</v>
      </c>
      <c r="G11" s="226">
        <v>36</v>
      </c>
      <c r="H11" s="226">
        <v>41</v>
      </c>
      <c r="I11" s="78">
        <f t="shared" si="0"/>
        <v>0.1388888888888889</v>
      </c>
      <c r="P11" s="52"/>
      <c r="Q11" s="225"/>
      <c r="R11" s="219"/>
      <c r="S11" s="224"/>
      <c r="T11" s="224"/>
      <c r="U11" s="224"/>
      <c r="V11" s="224"/>
      <c r="W11" s="224"/>
      <c r="X11" s="225"/>
      <c r="Y11" s="225"/>
      <c r="Z11" s="225"/>
    </row>
    <row r="12" spans="1:26" ht="15.75" x14ac:dyDescent="0.2">
      <c r="A12" s="46" t="s">
        <v>215</v>
      </c>
      <c r="B12" s="46" t="s">
        <v>216</v>
      </c>
      <c r="C12" s="46">
        <v>14</v>
      </c>
      <c r="D12" s="46">
        <v>17</v>
      </c>
      <c r="E12" s="47">
        <v>21</v>
      </c>
      <c r="F12" s="216">
        <v>22</v>
      </c>
      <c r="G12" s="226">
        <v>23</v>
      </c>
      <c r="H12" s="226">
        <v>27</v>
      </c>
      <c r="I12" s="78">
        <f t="shared" si="0"/>
        <v>0.17391304347826086</v>
      </c>
      <c r="P12" s="52"/>
      <c r="Q12" s="225"/>
      <c r="R12" s="219"/>
      <c r="S12" s="224"/>
      <c r="T12" s="224"/>
      <c r="U12" s="224"/>
      <c r="V12" s="224"/>
      <c r="W12" s="224"/>
      <c r="X12" s="225"/>
      <c r="Y12" s="225"/>
      <c r="Z12" s="225"/>
    </row>
    <row r="13" spans="1:26" ht="15.75" x14ac:dyDescent="0.2">
      <c r="A13" s="46" t="s">
        <v>217</v>
      </c>
      <c r="B13" s="46" t="s">
        <v>218</v>
      </c>
      <c r="C13" s="46">
        <v>258</v>
      </c>
      <c r="D13" s="46">
        <v>262</v>
      </c>
      <c r="E13" s="47">
        <v>252</v>
      </c>
      <c r="F13" s="216">
        <v>241</v>
      </c>
      <c r="G13" s="226">
        <v>234</v>
      </c>
      <c r="H13" s="226">
        <v>197</v>
      </c>
      <c r="I13" s="78">
        <f t="shared" si="0"/>
        <v>-0.15811965811965811</v>
      </c>
      <c r="P13" s="52"/>
      <c r="Q13" s="225"/>
      <c r="R13" s="219"/>
      <c r="S13" s="224"/>
      <c r="T13" s="224"/>
      <c r="U13" s="224"/>
      <c r="V13" s="224"/>
      <c r="W13" s="224"/>
      <c r="X13" s="225"/>
      <c r="Y13" s="225"/>
      <c r="Z13" s="225"/>
    </row>
    <row r="14" spans="1:26" ht="15.75" x14ac:dyDescent="0.2">
      <c r="A14" s="46" t="s">
        <v>219</v>
      </c>
      <c r="B14" s="46" t="s">
        <v>220</v>
      </c>
      <c r="C14" s="46">
        <v>282</v>
      </c>
      <c r="D14" s="46">
        <v>268</v>
      </c>
      <c r="E14" s="47">
        <v>259</v>
      </c>
      <c r="F14" s="216">
        <v>237</v>
      </c>
      <c r="G14" s="226">
        <v>233</v>
      </c>
      <c r="H14" s="226">
        <v>232</v>
      </c>
      <c r="I14" s="78">
        <f t="shared" si="0"/>
        <v>-4.2918454935622317E-3</v>
      </c>
      <c r="P14" s="52"/>
      <c r="Q14" s="225"/>
      <c r="R14" s="219"/>
      <c r="S14" s="224"/>
      <c r="T14" s="224"/>
      <c r="U14" s="224"/>
      <c r="V14" s="224"/>
      <c r="W14" s="224"/>
      <c r="X14" s="225"/>
      <c r="Y14" s="225"/>
      <c r="Z14" s="225"/>
    </row>
    <row r="15" spans="1:26" ht="15.75" x14ac:dyDescent="0.2">
      <c r="A15" s="46" t="s">
        <v>221</v>
      </c>
      <c r="B15" s="46" t="s">
        <v>222</v>
      </c>
      <c r="C15" s="46">
        <v>775</v>
      </c>
      <c r="D15" s="46">
        <v>733</v>
      </c>
      <c r="E15" s="47">
        <v>737</v>
      </c>
      <c r="F15" s="216">
        <v>727</v>
      </c>
      <c r="G15" s="226">
        <v>688</v>
      </c>
      <c r="H15" s="226">
        <v>660</v>
      </c>
      <c r="I15" s="78">
        <f t="shared" si="0"/>
        <v>-4.0697674418604654E-2</v>
      </c>
      <c r="P15" s="52"/>
      <c r="Q15" s="225"/>
      <c r="R15" s="219"/>
      <c r="S15" s="220"/>
      <c r="T15" s="220"/>
      <c r="U15" s="220"/>
      <c r="V15" s="220"/>
      <c r="W15" s="220"/>
      <c r="X15" s="225"/>
      <c r="Y15" s="225"/>
      <c r="Z15" s="225"/>
    </row>
    <row r="16" spans="1:26" ht="15.75" x14ac:dyDescent="0.2">
      <c r="A16" s="46" t="s">
        <v>223</v>
      </c>
      <c r="B16" s="46" t="s">
        <v>224</v>
      </c>
      <c r="C16" s="46">
        <v>147</v>
      </c>
      <c r="D16" s="46">
        <v>171</v>
      </c>
      <c r="E16" s="47">
        <v>192</v>
      </c>
      <c r="F16" s="216">
        <v>195</v>
      </c>
      <c r="G16" s="226">
        <v>203</v>
      </c>
      <c r="H16" s="226">
        <v>203</v>
      </c>
      <c r="I16" s="78">
        <f t="shared" si="0"/>
        <v>0</v>
      </c>
      <c r="L16" s="218"/>
      <c r="M16" s="218"/>
      <c r="N16" s="218"/>
      <c r="O16" s="218"/>
      <c r="P16" s="218"/>
      <c r="Q16" s="217"/>
      <c r="R16" s="219"/>
      <c r="S16" s="224"/>
      <c r="T16" s="224"/>
      <c r="U16" s="224"/>
      <c r="V16" s="224"/>
      <c r="W16" s="224"/>
      <c r="X16" s="225"/>
      <c r="Y16" s="225"/>
      <c r="Z16" s="225"/>
    </row>
    <row r="17" spans="1:26" ht="15.75" x14ac:dyDescent="0.2">
      <c r="A17" s="46" t="s">
        <v>225</v>
      </c>
      <c r="B17" s="46" t="s">
        <v>226</v>
      </c>
      <c r="C17" s="46">
        <v>66</v>
      </c>
      <c r="D17" s="46">
        <v>69</v>
      </c>
      <c r="E17" s="47">
        <v>68</v>
      </c>
      <c r="F17" s="216">
        <v>71</v>
      </c>
      <c r="G17" s="226">
        <v>68</v>
      </c>
      <c r="H17" s="226">
        <v>64</v>
      </c>
      <c r="I17" s="78">
        <f t="shared" si="0"/>
        <v>-5.8823529411764705E-2</v>
      </c>
      <c r="L17" s="215"/>
      <c r="M17" s="215"/>
      <c r="N17" s="215"/>
      <c r="O17" s="215"/>
      <c r="P17" s="215"/>
      <c r="Q17" s="217"/>
      <c r="R17" s="219"/>
      <c r="S17" s="224"/>
      <c r="T17" s="224"/>
      <c r="U17" s="224"/>
      <c r="V17" s="224"/>
      <c r="W17" s="224"/>
      <c r="X17" s="225"/>
      <c r="Y17" s="225"/>
      <c r="Z17" s="225"/>
    </row>
    <row r="18" spans="1:26" ht="15.75" x14ac:dyDescent="0.2">
      <c r="A18" s="46" t="s">
        <v>227</v>
      </c>
      <c r="B18" s="46" t="s">
        <v>228</v>
      </c>
      <c r="C18" s="46">
        <v>3</v>
      </c>
      <c r="D18" s="46">
        <v>2</v>
      </c>
      <c r="E18" s="47">
        <v>2</v>
      </c>
      <c r="F18" s="216">
        <v>1</v>
      </c>
      <c r="G18" s="226">
        <v>2</v>
      </c>
      <c r="H18" s="226">
        <v>2</v>
      </c>
      <c r="I18" s="78">
        <f t="shared" si="0"/>
        <v>0</v>
      </c>
      <c r="L18" s="36"/>
      <c r="P18" s="52"/>
      <c r="Q18" s="225"/>
      <c r="R18" s="219"/>
      <c r="S18" s="224"/>
      <c r="T18" s="224"/>
      <c r="U18" s="224"/>
      <c r="V18" s="224"/>
      <c r="W18" s="224"/>
      <c r="X18" s="225"/>
      <c r="Y18" s="225"/>
      <c r="Z18" s="225"/>
    </row>
    <row r="19" spans="1:26" ht="15.75" x14ac:dyDescent="0.2">
      <c r="A19" s="46" t="s">
        <v>229</v>
      </c>
      <c r="B19" s="46" t="s">
        <v>230</v>
      </c>
      <c r="C19" s="46">
        <v>391</v>
      </c>
      <c r="D19" s="46">
        <v>388</v>
      </c>
      <c r="E19" s="47">
        <v>388</v>
      </c>
      <c r="F19" s="216">
        <v>376</v>
      </c>
      <c r="G19" s="226">
        <v>376</v>
      </c>
      <c r="H19" s="226">
        <v>381</v>
      </c>
      <c r="I19" s="78">
        <f t="shared" si="0"/>
        <v>1.3297872340425532E-2</v>
      </c>
      <c r="P19" s="52"/>
      <c r="Q19" s="225"/>
      <c r="R19" s="219"/>
      <c r="S19" s="224"/>
      <c r="T19" s="224"/>
      <c r="U19" s="224"/>
      <c r="V19" s="224"/>
      <c r="W19" s="224"/>
      <c r="X19" s="225"/>
      <c r="Y19" s="225"/>
      <c r="Z19" s="225"/>
    </row>
    <row r="20" spans="1:26" ht="15.75" x14ac:dyDescent="0.2">
      <c r="A20" s="46" t="s">
        <v>231</v>
      </c>
      <c r="B20" s="46" t="s">
        <v>232</v>
      </c>
      <c r="C20" s="46">
        <v>215</v>
      </c>
      <c r="D20" s="46">
        <v>233</v>
      </c>
      <c r="E20" s="47">
        <v>253</v>
      </c>
      <c r="F20" s="216">
        <v>270</v>
      </c>
      <c r="G20" s="226">
        <v>282</v>
      </c>
      <c r="H20" s="226">
        <v>302</v>
      </c>
      <c r="I20" s="78">
        <f t="shared" si="0"/>
        <v>7.0921985815602842E-2</v>
      </c>
      <c r="P20" s="52"/>
      <c r="Q20" s="225"/>
      <c r="R20" s="219"/>
      <c r="S20" s="224"/>
      <c r="T20" s="224"/>
      <c r="U20" s="224"/>
      <c r="V20" s="224"/>
      <c r="W20" s="224"/>
      <c r="X20" s="225"/>
      <c r="Y20" s="225"/>
      <c r="Z20" s="225"/>
    </row>
    <row r="21" spans="1:26" ht="15.75" x14ac:dyDescent="0.2">
      <c r="A21" s="46" t="s">
        <v>233</v>
      </c>
      <c r="B21" s="46" t="s">
        <v>234</v>
      </c>
      <c r="C21" s="46">
        <v>153</v>
      </c>
      <c r="D21" s="46">
        <v>159</v>
      </c>
      <c r="E21" s="47">
        <v>164</v>
      </c>
      <c r="F21" s="216">
        <v>155</v>
      </c>
      <c r="G21" s="226">
        <v>160</v>
      </c>
      <c r="H21" s="226">
        <v>153</v>
      </c>
      <c r="I21" s="78">
        <f t="shared" si="0"/>
        <v>-4.3749999999999997E-2</v>
      </c>
      <c r="P21" s="52"/>
      <c r="Q21" s="225"/>
      <c r="R21" s="219"/>
      <c r="S21" s="224"/>
      <c r="T21" s="224"/>
      <c r="U21" s="224"/>
      <c r="V21" s="224"/>
      <c r="W21" s="224"/>
      <c r="X21" s="225"/>
      <c r="Y21" s="225"/>
      <c r="Z21" s="225"/>
    </row>
    <row r="22" spans="1:26" ht="15.75" x14ac:dyDescent="0.2">
      <c r="A22" s="46" t="s">
        <v>235</v>
      </c>
      <c r="B22" s="46" t="s">
        <v>236</v>
      </c>
      <c r="C22" s="46">
        <v>111</v>
      </c>
      <c r="D22" s="46">
        <v>129</v>
      </c>
      <c r="E22" s="47">
        <v>131</v>
      </c>
      <c r="F22" s="216">
        <v>139</v>
      </c>
      <c r="G22" s="226">
        <v>139</v>
      </c>
      <c r="H22" s="226">
        <v>151</v>
      </c>
      <c r="I22" s="78">
        <f t="shared" si="0"/>
        <v>8.6330935251798566E-2</v>
      </c>
      <c r="P22" s="52"/>
      <c r="Q22" s="225"/>
      <c r="R22" s="219"/>
      <c r="S22" s="224"/>
      <c r="T22" s="224"/>
      <c r="U22" s="224"/>
      <c r="V22" s="224"/>
      <c r="W22" s="224"/>
      <c r="X22" s="225"/>
      <c r="Y22" s="225"/>
      <c r="Z22" s="225"/>
    </row>
    <row r="23" spans="1:26" ht="15.75" x14ac:dyDescent="0.2">
      <c r="A23" s="46" t="s">
        <v>237</v>
      </c>
      <c r="B23" s="46" t="s">
        <v>238</v>
      </c>
      <c r="C23" s="46">
        <v>361</v>
      </c>
      <c r="D23" s="46">
        <v>356</v>
      </c>
      <c r="E23" s="47">
        <v>361</v>
      </c>
      <c r="F23" s="216">
        <v>347</v>
      </c>
      <c r="G23" s="226">
        <v>339</v>
      </c>
      <c r="H23" s="226">
        <v>337</v>
      </c>
      <c r="I23" s="78">
        <f t="shared" si="0"/>
        <v>-5.8997050147492625E-3</v>
      </c>
      <c r="P23" s="52"/>
      <c r="Q23" s="225"/>
      <c r="R23" s="219"/>
      <c r="S23" s="224"/>
      <c r="T23" s="224"/>
      <c r="U23" s="224"/>
      <c r="V23" s="224"/>
      <c r="W23" s="224"/>
      <c r="X23" s="225"/>
      <c r="Y23" s="225"/>
      <c r="Z23" s="225"/>
    </row>
    <row r="24" spans="1:26" ht="15.75" x14ac:dyDescent="0.2">
      <c r="A24" s="46" t="s">
        <v>239</v>
      </c>
      <c r="B24" s="46" t="s">
        <v>240</v>
      </c>
      <c r="C24" s="46">
        <v>1269</v>
      </c>
      <c r="D24" s="46">
        <v>1290</v>
      </c>
      <c r="E24" s="47">
        <v>1337</v>
      </c>
      <c r="F24" s="216">
        <v>1350</v>
      </c>
      <c r="G24" s="226">
        <v>1369</v>
      </c>
      <c r="H24" s="226">
        <v>1372</v>
      </c>
      <c r="I24" s="78">
        <f t="shared" si="0"/>
        <v>2.1913805697589481E-3</v>
      </c>
      <c r="P24" s="52"/>
      <c r="Q24" s="225"/>
      <c r="R24" s="219"/>
      <c r="S24" s="224"/>
      <c r="T24" s="224"/>
      <c r="U24" s="224"/>
      <c r="V24" s="224"/>
      <c r="W24" s="224"/>
      <c r="X24" s="225"/>
      <c r="Y24" s="225"/>
      <c r="Z24" s="225"/>
    </row>
    <row r="25" spans="1:26" ht="15.75" x14ac:dyDescent="0.2">
      <c r="A25" s="46" t="s">
        <v>241</v>
      </c>
      <c r="B25" s="46" t="s">
        <v>242</v>
      </c>
      <c r="C25" s="46">
        <v>781</v>
      </c>
      <c r="D25" s="46">
        <v>782</v>
      </c>
      <c r="E25" s="47">
        <v>759</v>
      </c>
      <c r="F25" s="216">
        <v>762</v>
      </c>
      <c r="G25" s="226">
        <v>760</v>
      </c>
      <c r="H25" s="226">
        <v>734</v>
      </c>
      <c r="I25" s="78">
        <f t="shared" si="0"/>
        <v>-3.4210526315789476E-2</v>
      </c>
      <c r="P25" s="52"/>
      <c r="Q25" s="225"/>
      <c r="R25" s="219"/>
      <c r="S25" s="224"/>
      <c r="T25" s="224"/>
      <c r="U25" s="224"/>
      <c r="V25" s="224"/>
      <c r="W25" s="224"/>
      <c r="X25" s="225"/>
      <c r="Y25" s="225"/>
      <c r="Z25" s="225"/>
    </row>
    <row r="26" spans="1:26" ht="15.75" x14ac:dyDescent="0.2">
      <c r="A26" s="46" t="s">
        <v>243</v>
      </c>
      <c r="B26" s="46" t="s">
        <v>244</v>
      </c>
      <c r="C26" s="46">
        <v>63</v>
      </c>
      <c r="D26" s="46">
        <v>73</v>
      </c>
      <c r="E26" s="47">
        <v>84</v>
      </c>
      <c r="F26" s="216">
        <v>101</v>
      </c>
      <c r="G26" s="226">
        <v>96</v>
      </c>
      <c r="H26" s="226">
        <v>105</v>
      </c>
      <c r="I26" s="78">
        <f t="shared" si="0"/>
        <v>9.375E-2</v>
      </c>
      <c r="P26" s="52"/>
      <c r="Q26" s="225"/>
      <c r="R26" s="219"/>
      <c r="S26" s="224"/>
      <c r="T26" s="224"/>
      <c r="U26" s="224"/>
      <c r="V26" s="224"/>
      <c r="W26" s="224"/>
      <c r="X26" s="225"/>
      <c r="Y26" s="225"/>
      <c r="Z26" s="225"/>
    </row>
    <row r="27" spans="1:26" ht="15.75" x14ac:dyDescent="0.2">
      <c r="A27" s="46" t="s">
        <v>245</v>
      </c>
      <c r="B27" s="46" t="s">
        <v>246</v>
      </c>
      <c r="C27" s="46">
        <v>497</v>
      </c>
      <c r="D27" s="46">
        <v>513</v>
      </c>
      <c r="E27" s="47">
        <v>534</v>
      </c>
      <c r="F27" s="216">
        <v>550</v>
      </c>
      <c r="G27" s="226">
        <v>567</v>
      </c>
      <c r="H27" s="226">
        <v>607</v>
      </c>
      <c r="I27" s="78">
        <f t="shared" si="0"/>
        <v>7.0546737213403876E-2</v>
      </c>
      <c r="P27" s="52"/>
      <c r="Q27" s="225"/>
      <c r="R27" s="219"/>
      <c r="S27" s="224"/>
      <c r="T27" s="224"/>
      <c r="U27" s="224"/>
      <c r="V27" s="224"/>
      <c r="W27" s="224"/>
      <c r="X27" s="225"/>
      <c r="Y27" s="225"/>
      <c r="Z27" s="225"/>
    </row>
    <row r="28" spans="1:26" ht="15.75" x14ac:dyDescent="0.2">
      <c r="A28" s="48" t="s">
        <v>251</v>
      </c>
      <c r="C28" s="46">
        <f t="shared" ref="C28:H28" si="1">SUM(C6:C27)</f>
        <v>13374</v>
      </c>
      <c r="D28" s="46">
        <f t="shared" si="1"/>
        <v>13388</v>
      </c>
      <c r="E28" s="46">
        <f t="shared" si="1"/>
        <v>13436</v>
      </c>
      <c r="F28" s="68">
        <f t="shared" si="1"/>
        <v>13406</v>
      </c>
      <c r="G28" s="227">
        <f t="shared" si="1"/>
        <v>13346</v>
      </c>
      <c r="H28" s="227">
        <f t="shared" si="1"/>
        <v>13259</v>
      </c>
      <c r="I28" s="78">
        <f>(H28-G28)/G28</f>
        <v>-6.5188071332234381E-3</v>
      </c>
      <c r="P28" s="52"/>
      <c r="Q28" s="225"/>
      <c r="R28" s="219"/>
      <c r="S28" s="224"/>
      <c r="T28" s="224"/>
      <c r="U28" s="224"/>
      <c r="V28" s="224"/>
      <c r="W28" s="224"/>
      <c r="X28" s="225"/>
      <c r="Y28" s="225"/>
      <c r="Z28" s="225"/>
    </row>
    <row r="29" spans="1:26" ht="15.75" x14ac:dyDescent="0.2">
      <c r="A29" s="48" t="s">
        <v>250</v>
      </c>
      <c r="C29" s="46">
        <f>C9+C11+C13+C15+C17+C19+C20+C21+C22+C23+C24</f>
        <v>9842</v>
      </c>
      <c r="D29" s="46">
        <f>D9+D11+D13+D15+D17+D19+D20+D21+D22+D23+D24</f>
        <v>9769</v>
      </c>
      <c r="E29" s="46">
        <f t="shared" ref="E29" si="2">E9+E11+E13+E15+E17+E19+E20+E21+E22+E23+E24</f>
        <v>9759</v>
      </c>
      <c r="F29" s="68">
        <f>F9+F11+F13+F15+F17+F19+F20+F21+F22+F23+F24</f>
        <v>9688</v>
      </c>
      <c r="G29" s="227">
        <f>G9+G11+G13+G15+G17+G19+G20+G21+G22+G23+G24</f>
        <v>9569</v>
      </c>
      <c r="H29" s="227">
        <f>H9+H11+H13+H15+H17+H19+H20+H21+H22+H23+H24</f>
        <v>9424</v>
      </c>
      <c r="I29" s="78">
        <f>(H29-G29)/G29</f>
        <v>-1.5153098547392623E-2</v>
      </c>
      <c r="P29" s="52"/>
      <c r="Q29" s="225"/>
      <c r="R29" s="219"/>
      <c r="S29" s="224"/>
      <c r="T29" s="224"/>
      <c r="U29" s="224"/>
      <c r="V29" s="224"/>
      <c r="W29" s="224"/>
      <c r="X29" s="225"/>
      <c r="Y29" s="225"/>
      <c r="Z29" s="225"/>
    </row>
    <row r="30" spans="1:26" ht="15.75" x14ac:dyDescent="0.2">
      <c r="C30" s="51"/>
      <c r="D30" s="51">
        <f>(D29-C29)/C29*100</f>
        <v>-0.74171916277179439</v>
      </c>
      <c r="E30" s="51">
        <f>(E29-D29)/D29*100</f>
        <v>-0.10236462278636503</v>
      </c>
      <c r="F30" s="51"/>
      <c r="G30" s="51"/>
      <c r="H30" s="51"/>
      <c r="P30" s="52"/>
      <c r="Q30" s="225"/>
      <c r="R30" s="219"/>
      <c r="S30" s="224"/>
      <c r="T30" s="224"/>
      <c r="U30" s="224"/>
      <c r="V30" s="224"/>
      <c r="W30" s="224"/>
      <c r="X30" s="225"/>
      <c r="Y30" s="225"/>
      <c r="Z30" s="225"/>
    </row>
    <row r="31" spans="1:26" ht="15.75" x14ac:dyDescent="0.2">
      <c r="P31" s="52"/>
      <c r="Q31" s="225"/>
      <c r="R31" s="219"/>
      <c r="S31" s="224"/>
      <c r="T31" s="224"/>
      <c r="U31" s="224"/>
      <c r="V31" s="224"/>
      <c r="W31" s="224"/>
      <c r="X31" s="225"/>
      <c r="Y31" s="225"/>
      <c r="Z31" s="225"/>
    </row>
    <row r="32" spans="1:26" ht="15.75" x14ac:dyDescent="0.2">
      <c r="P32" s="52"/>
      <c r="Q32" s="225"/>
      <c r="R32" s="219"/>
      <c r="S32" s="220"/>
      <c r="T32" s="220"/>
      <c r="U32" s="220"/>
      <c r="V32" s="220"/>
      <c r="W32" s="220"/>
      <c r="X32" s="225"/>
      <c r="Y32" s="225"/>
      <c r="Z32" s="225"/>
    </row>
    <row r="33" spans="16:26" ht="15.75" x14ac:dyDescent="0.2">
      <c r="P33" s="52"/>
      <c r="Q33" s="225"/>
      <c r="R33" s="219"/>
      <c r="S33" s="224"/>
      <c r="T33" s="224"/>
      <c r="U33" s="224"/>
      <c r="V33" s="224"/>
      <c r="W33" s="224"/>
      <c r="X33" s="225"/>
      <c r="Y33" s="225"/>
      <c r="Z33" s="225"/>
    </row>
    <row r="34" spans="16:26" ht="15.75" x14ac:dyDescent="0.2">
      <c r="P34" s="52"/>
      <c r="Q34" s="225"/>
      <c r="R34" s="219"/>
      <c r="S34" s="220"/>
      <c r="T34" s="220"/>
      <c r="U34" s="220"/>
      <c r="V34" s="220"/>
      <c r="W34" s="220"/>
      <c r="X34" s="225"/>
      <c r="Y34" s="225"/>
      <c r="Z34" s="225"/>
    </row>
    <row r="35" spans="16:26" x14ac:dyDescent="0.2">
      <c r="P35" s="52"/>
      <c r="Q35" s="225"/>
      <c r="R35" s="221"/>
      <c r="S35" s="225"/>
      <c r="T35" s="225"/>
      <c r="U35" s="225"/>
      <c r="V35" s="225"/>
      <c r="W35" s="225"/>
      <c r="X35" s="225"/>
      <c r="Y35" s="225"/>
      <c r="Z35" s="225"/>
    </row>
    <row r="36" spans="16:26" x14ac:dyDescent="0.2">
      <c r="P36" s="52"/>
      <c r="Q36" s="225"/>
      <c r="R36" s="221"/>
      <c r="S36" s="222"/>
      <c r="T36" s="222"/>
      <c r="U36" s="222"/>
      <c r="V36" s="222"/>
      <c r="W36" s="222"/>
      <c r="X36" s="225"/>
      <c r="Y36" s="225"/>
      <c r="Z36" s="225"/>
    </row>
    <row r="37" spans="16:26" x14ac:dyDescent="0.2">
      <c r="P37" s="52"/>
      <c r="Q37" s="225"/>
      <c r="R37" s="223"/>
      <c r="S37" s="225"/>
      <c r="T37" s="225"/>
      <c r="U37" s="225"/>
      <c r="V37" s="225"/>
      <c r="W37" s="225"/>
      <c r="X37" s="225"/>
      <c r="Y37" s="225"/>
      <c r="Z37" s="225"/>
    </row>
    <row r="38" spans="16:26" x14ac:dyDescent="0.2">
      <c r="P38" s="52"/>
      <c r="Q38" s="225"/>
      <c r="R38" s="223"/>
      <c r="S38" s="225"/>
      <c r="T38" s="225"/>
      <c r="U38" s="225"/>
      <c r="V38" s="225"/>
      <c r="W38" s="225"/>
      <c r="X38" s="225"/>
      <c r="Y38" s="225"/>
      <c r="Z38" s="225"/>
    </row>
    <row r="39" spans="16:26" x14ac:dyDescent="0.2">
      <c r="P39" s="52"/>
      <c r="Q39" s="225"/>
      <c r="R39" s="223"/>
      <c r="S39" s="225"/>
      <c r="T39" s="225"/>
      <c r="U39" s="225"/>
      <c r="V39" s="225"/>
      <c r="W39" s="225"/>
      <c r="X39" s="225"/>
      <c r="Y39" s="225"/>
      <c r="Z39" s="225"/>
    </row>
    <row r="40" spans="16:26" x14ac:dyDescent="0.2">
      <c r="P40" s="52"/>
      <c r="Q40" s="225"/>
      <c r="R40" s="223"/>
      <c r="S40" s="225"/>
      <c r="T40" s="225"/>
      <c r="U40" s="225"/>
      <c r="V40" s="225"/>
      <c r="W40" s="225"/>
      <c r="X40" s="225"/>
      <c r="Y40" s="225"/>
      <c r="Z40" s="225"/>
    </row>
    <row r="41" spans="16:26" x14ac:dyDescent="0.2">
      <c r="P41" s="52"/>
      <c r="Q41" s="225"/>
      <c r="R41" s="223"/>
      <c r="S41" s="225"/>
      <c r="T41" s="225"/>
      <c r="U41" s="225"/>
      <c r="V41" s="225"/>
      <c r="W41" s="225"/>
      <c r="X41" s="225"/>
      <c r="Y41" s="225"/>
      <c r="Z41" s="225"/>
    </row>
    <row r="42" spans="16:26" x14ac:dyDescent="0.2">
      <c r="P42" s="52"/>
      <c r="Q42" s="225"/>
      <c r="R42" s="223"/>
      <c r="S42" s="225"/>
      <c r="T42" s="225"/>
      <c r="U42" s="225"/>
      <c r="V42" s="225"/>
      <c r="W42" s="225"/>
      <c r="X42" s="225"/>
      <c r="Y42" s="225"/>
      <c r="Z42" s="225"/>
    </row>
    <row r="43" spans="16:26" ht="15.75" x14ac:dyDescent="0.2">
      <c r="P43" s="52"/>
      <c r="Q43" s="225"/>
      <c r="R43" s="219"/>
      <c r="S43" s="254"/>
      <c r="T43" s="254"/>
      <c r="U43" s="254"/>
      <c r="V43" s="254"/>
      <c r="W43" s="254"/>
      <c r="X43" s="225"/>
      <c r="Y43" s="225"/>
      <c r="Z43" s="225"/>
    </row>
    <row r="44" spans="16:26" ht="15.75" x14ac:dyDescent="0.2">
      <c r="P44" s="52"/>
      <c r="Q44" s="225"/>
      <c r="R44" s="219"/>
      <c r="S44" s="228"/>
      <c r="T44" s="228"/>
      <c r="U44" s="228"/>
      <c r="V44" s="228"/>
      <c r="W44" s="228"/>
      <c r="X44" s="151"/>
      <c r="Y44" s="225"/>
      <c r="Z44" s="225"/>
    </row>
    <row r="45" spans="16:26" ht="15.75" x14ac:dyDescent="0.2">
      <c r="P45" s="52"/>
      <c r="Q45" s="225"/>
      <c r="R45" s="219"/>
      <c r="S45" s="224"/>
      <c r="T45" s="224"/>
      <c r="U45" s="224"/>
      <c r="V45" s="224"/>
      <c r="W45" s="224"/>
      <c r="X45" s="225"/>
      <c r="Y45" s="225"/>
      <c r="Z45" s="225"/>
    </row>
    <row r="46" spans="16:26" ht="15.75" x14ac:dyDescent="0.2">
      <c r="P46" s="52"/>
      <c r="Q46" s="225"/>
      <c r="R46" s="219"/>
      <c r="S46" s="220"/>
      <c r="T46" s="220"/>
      <c r="U46" s="220"/>
      <c r="V46" s="220"/>
      <c r="W46" s="220"/>
      <c r="X46" s="225"/>
      <c r="Y46" s="225"/>
      <c r="Z46" s="225"/>
    </row>
    <row r="47" spans="16:26" ht="15.75" x14ac:dyDescent="0.2">
      <c r="P47" s="52"/>
      <c r="Q47" s="225"/>
      <c r="R47" s="219"/>
      <c r="S47" s="224"/>
      <c r="T47" s="224"/>
      <c r="U47" s="224"/>
      <c r="V47" s="224"/>
      <c r="W47" s="224"/>
      <c r="X47" s="225"/>
      <c r="Y47" s="225"/>
      <c r="Z47" s="225"/>
    </row>
    <row r="48" spans="16:26" ht="15.75" x14ac:dyDescent="0.2">
      <c r="P48" s="52"/>
      <c r="Q48" s="225"/>
      <c r="R48" s="219"/>
      <c r="S48" s="224"/>
      <c r="T48" s="224"/>
      <c r="U48" s="224"/>
      <c r="V48" s="224"/>
      <c r="W48" s="224"/>
      <c r="X48" s="225"/>
      <c r="Y48" s="225"/>
      <c r="Z48" s="225"/>
    </row>
    <row r="49" spans="16:26" ht="15.75" x14ac:dyDescent="0.2">
      <c r="P49" s="52"/>
      <c r="Q49" s="225"/>
      <c r="R49" s="219"/>
      <c r="S49" s="224"/>
      <c r="T49" s="224"/>
      <c r="U49" s="224"/>
      <c r="V49" s="224"/>
      <c r="W49" s="224"/>
      <c r="X49" s="225"/>
      <c r="Y49" s="225"/>
      <c r="Z49" s="225"/>
    </row>
    <row r="50" spans="16:26" ht="15.75" x14ac:dyDescent="0.2">
      <c r="P50" s="52"/>
      <c r="Q50" s="225"/>
      <c r="R50" s="219"/>
      <c r="S50" s="224"/>
      <c r="T50" s="224"/>
      <c r="U50" s="224"/>
      <c r="V50" s="224"/>
      <c r="W50" s="224"/>
      <c r="X50" s="225"/>
      <c r="Y50" s="225"/>
      <c r="Z50" s="225"/>
    </row>
    <row r="51" spans="16:26" ht="15.75" x14ac:dyDescent="0.2">
      <c r="P51" s="52"/>
      <c r="Q51" s="225"/>
      <c r="R51" s="219"/>
      <c r="S51" s="224"/>
      <c r="T51" s="224"/>
      <c r="U51" s="224"/>
      <c r="V51" s="224"/>
      <c r="W51" s="224"/>
      <c r="X51" s="225"/>
      <c r="Y51" s="225"/>
      <c r="Z51" s="225"/>
    </row>
    <row r="52" spans="16:26" ht="15.75" x14ac:dyDescent="0.2">
      <c r="P52" s="52"/>
      <c r="Q52" s="225"/>
      <c r="R52" s="219"/>
      <c r="S52" s="224"/>
      <c r="T52" s="224"/>
      <c r="U52" s="224"/>
      <c r="V52" s="224"/>
      <c r="W52" s="224"/>
      <c r="X52" s="225"/>
      <c r="Y52" s="225"/>
      <c r="Z52" s="225"/>
    </row>
    <row r="53" spans="16:26" ht="15.75" x14ac:dyDescent="0.2">
      <c r="P53" s="52"/>
      <c r="Q53" s="225"/>
      <c r="R53" s="219"/>
      <c r="S53" s="224"/>
      <c r="T53" s="224"/>
      <c r="U53" s="224"/>
      <c r="V53" s="224"/>
      <c r="W53" s="224"/>
      <c r="X53" s="225"/>
      <c r="Y53" s="225"/>
      <c r="Z53" s="225"/>
    </row>
    <row r="54" spans="16:26" ht="15.75" x14ac:dyDescent="0.2">
      <c r="P54" s="52"/>
      <c r="Q54" s="225"/>
      <c r="R54" s="219"/>
      <c r="S54" s="224"/>
      <c r="T54" s="224"/>
      <c r="U54" s="224"/>
      <c r="V54" s="224"/>
      <c r="W54" s="224"/>
      <c r="X54" s="225"/>
      <c r="Y54" s="225"/>
      <c r="Z54" s="225"/>
    </row>
    <row r="55" spans="16:26" ht="15.75" x14ac:dyDescent="0.2">
      <c r="P55" s="52"/>
      <c r="Q55" s="225"/>
      <c r="R55" s="219"/>
      <c r="S55" s="224"/>
      <c r="T55" s="224"/>
      <c r="U55" s="224"/>
      <c r="V55" s="224"/>
      <c r="W55" s="224"/>
      <c r="X55" s="225"/>
      <c r="Y55" s="225"/>
      <c r="Z55" s="225"/>
    </row>
    <row r="56" spans="16:26" ht="15.75" x14ac:dyDescent="0.2">
      <c r="P56" s="52"/>
      <c r="Q56" s="225"/>
      <c r="R56" s="219"/>
      <c r="S56" s="224"/>
      <c r="T56" s="224"/>
      <c r="U56" s="224"/>
      <c r="V56" s="224"/>
      <c r="W56" s="224"/>
      <c r="X56" s="225"/>
      <c r="Y56" s="225"/>
      <c r="Z56" s="225"/>
    </row>
    <row r="57" spans="16:26" x14ac:dyDescent="0.2">
      <c r="P57" s="52"/>
      <c r="Q57" s="225"/>
      <c r="R57" s="221"/>
      <c r="S57" s="225"/>
      <c r="T57" s="225"/>
      <c r="U57" s="225"/>
      <c r="V57" s="225"/>
      <c r="W57" s="225"/>
      <c r="X57" s="225"/>
      <c r="Y57" s="225"/>
      <c r="Z57" s="225"/>
    </row>
    <row r="58" spans="16:26" x14ac:dyDescent="0.2">
      <c r="P58" s="52"/>
      <c r="Q58" s="225"/>
      <c r="R58" s="221"/>
      <c r="S58" s="222"/>
      <c r="T58" s="222"/>
      <c r="U58" s="222"/>
      <c r="V58" s="222"/>
      <c r="W58" s="222"/>
      <c r="X58" s="225"/>
      <c r="Y58" s="225"/>
      <c r="Z58" s="225"/>
    </row>
    <row r="59" spans="16:26" x14ac:dyDescent="0.2">
      <c r="P59" s="52"/>
      <c r="Q59" s="225"/>
      <c r="R59" s="223"/>
      <c r="S59" s="225"/>
      <c r="T59" s="225"/>
      <c r="U59" s="225"/>
      <c r="V59" s="225"/>
      <c r="W59" s="225"/>
      <c r="X59" s="225"/>
      <c r="Y59" s="225"/>
      <c r="Z59" s="225"/>
    </row>
    <row r="60" spans="16:26" x14ac:dyDescent="0.2">
      <c r="P60" s="52"/>
      <c r="Q60" s="225"/>
      <c r="R60" s="223"/>
      <c r="S60" s="225"/>
      <c r="T60" s="225"/>
      <c r="U60" s="225"/>
      <c r="V60" s="225"/>
      <c r="W60" s="225"/>
      <c r="X60" s="225"/>
      <c r="Y60" s="225"/>
      <c r="Z60" s="225"/>
    </row>
    <row r="61" spans="16:26" x14ac:dyDescent="0.2">
      <c r="P61" s="52"/>
      <c r="Q61" s="225"/>
      <c r="R61" s="223"/>
      <c r="S61" s="225"/>
      <c r="T61" s="225"/>
      <c r="U61" s="225"/>
      <c r="V61" s="225"/>
      <c r="W61" s="225"/>
      <c r="X61" s="225"/>
      <c r="Y61" s="225"/>
      <c r="Z61" s="225"/>
    </row>
    <row r="62" spans="16:26" x14ac:dyDescent="0.2">
      <c r="P62" s="52"/>
      <c r="Q62" s="225"/>
      <c r="R62" s="223"/>
      <c r="S62" s="225"/>
      <c r="T62" s="225"/>
      <c r="U62" s="225"/>
      <c r="V62" s="225"/>
      <c r="W62" s="225"/>
      <c r="X62" s="225"/>
      <c r="Y62" s="225"/>
      <c r="Z62" s="225"/>
    </row>
    <row r="63" spans="16:26" x14ac:dyDescent="0.2">
      <c r="P63" s="52"/>
      <c r="Q63" s="225"/>
      <c r="R63" s="223"/>
      <c r="S63" s="225"/>
      <c r="T63" s="225"/>
      <c r="U63" s="225"/>
      <c r="V63" s="225"/>
      <c r="W63" s="225"/>
      <c r="X63" s="225"/>
      <c r="Y63" s="225"/>
      <c r="Z63" s="225"/>
    </row>
    <row r="64" spans="16:26" x14ac:dyDescent="0.2">
      <c r="P64" s="52"/>
      <c r="Q64" s="225"/>
      <c r="R64" s="223"/>
      <c r="S64" s="225"/>
      <c r="T64" s="225"/>
      <c r="U64" s="225"/>
      <c r="V64" s="225"/>
      <c r="W64" s="225"/>
      <c r="X64" s="225"/>
      <c r="Y64" s="225"/>
      <c r="Z64" s="225"/>
    </row>
    <row r="65" spans="16:26" x14ac:dyDescent="0.2">
      <c r="P65" s="52"/>
      <c r="Q65" s="225"/>
      <c r="R65" s="225"/>
      <c r="S65" s="225"/>
      <c r="T65" s="225"/>
      <c r="U65" s="225"/>
      <c r="V65" s="225"/>
      <c r="W65" s="225"/>
      <c r="X65" s="225"/>
      <c r="Y65" s="225"/>
      <c r="Z65" s="225"/>
    </row>
    <row r="66" spans="16:26" x14ac:dyDescent="0.2">
      <c r="P66" s="52"/>
      <c r="Q66" s="225"/>
      <c r="R66" s="225"/>
      <c r="S66" s="225"/>
      <c r="T66" s="225"/>
      <c r="U66" s="225"/>
      <c r="V66" s="225"/>
      <c r="W66" s="225"/>
      <c r="X66" s="225"/>
      <c r="Y66" s="225"/>
      <c r="Z66" s="225"/>
    </row>
    <row r="67" spans="16:26" x14ac:dyDescent="0.2">
      <c r="P67" s="52"/>
      <c r="Q67" s="225"/>
      <c r="R67" s="225"/>
      <c r="S67" s="225"/>
      <c r="T67" s="225"/>
      <c r="U67" s="225"/>
      <c r="V67" s="225"/>
      <c r="W67" s="225"/>
      <c r="X67" s="225"/>
      <c r="Y67" s="225"/>
      <c r="Z67" s="225"/>
    </row>
    <row r="68" spans="16:26" x14ac:dyDescent="0.2">
      <c r="P68" s="52"/>
      <c r="Q68" s="225"/>
      <c r="R68" s="225"/>
      <c r="S68" s="225"/>
      <c r="T68" s="225"/>
      <c r="U68" s="225"/>
      <c r="V68" s="225"/>
      <c r="W68" s="225"/>
      <c r="X68" s="225"/>
      <c r="Y68" s="225"/>
      <c r="Z68" s="225"/>
    </row>
    <row r="69" spans="16:26" x14ac:dyDescent="0.2">
      <c r="P69" s="52"/>
      <c r="Q69" s="225"/>
      <c r="R69" s="225"/>
      <c r="S69" s="225"/>
      <c r="T69" s="225"/>
      <c r="U69" s="225"/>
      <c r="V69" s="225"/>
      <c r="W69" s="225"/>
      <c r="X69" s="225"/>
      <c r="Y69" s="225"/>
      <c r="Z69" s="225"/>
    </row>
    <row r="70" spans="16:26" x14ac:dyDescent="0.2">
      <c r="P70" s="52"/>
      <c r="Q70" s="225"/>
      <c r="R70" s="225"/>
      <c r="S70" s="225"/>
      <c r="T70" s="225"/>
      <c r="U70" s="225"/>
      <c r="V70" s="225"/>
      <c r="W70" s="225"/>
      <c r="X70" s="225"/>
      <c r="Y70" s="225"/>
      <c r="Z70" s="225"/>
    </row>
    <row r="71" spans="16:26" x14ac:dyDescent="0.2">
      <c r="P71" s="52"/>
      <c r="Q71" s="225"/>
      <c r="R71" s="225"/>
      <c r="S71" s="225"/>
      <c r="T71" s="225"/>
      <c r="U71" s="225"/>
      <c r="V71" s="225"/>
      <c r="W71" s="225"/>
      <c r="X71" s="225"/>
      <c r="Y71" s="225"/>
      <c r="Z71" s="225"/>
    </row>
    <row r="72" spans="16:26" x14ac:dyDescent="0.2">
      <c r="Q72" s="32"/>
      <c r="R72" s="32"/>
      <c r="S72" s="32"/>
      <c r="T72" s="32"/>
      <c r="U72" s="32"/>
      <c r="V72" s="32"/>
      <c r="W72" s="32"/>
      <c r="X72" s="32"/>
      <c r="Y72" s="32"/>
      <c r="Z72" s="32"/>
    </row>
    <row r="73" spans="16:26" x14ac:dyDescent="0.2">
      <c r="Q73" s="32"/>
      <c r="R73" s="229"/>
      <c r="S73" s="32"/>
      <c r="T73" s="32"/>
      <c r="U73" s="32"/>
      <c r="V73" s="32"/>
      <c r="W73" s="32"/>
      <c r="X73" s="32"/>
      <c r="Y73" s="32"/>
      <c r="Z73" s="32"/>
    </row>
  </sheetData>
  <mergeCells count="10">
    <mergeCell ref="S43:W43"/>
    <mergeCell ref="A1:Z1"/>
    <mergeCell ref="A2:Z2"/>
    <mergeCell ref="A3:Y3"/>
    <mergeCell ref="S7:W7"/>
    <mergeCell ref="S9:S10"/>
    <mergeCell ref="T9:T10"/>
    <mergeCell ref="U9:U10"/>
    <mergeCell ref="V9:V10"/>
    <mergeCell ref="W9:W10"/>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6"/>
  <sheetViews>
    <sheetView zoomScaleNormal="100" workbookViewId="0">
      <selection activeCell="L9" sqref="L9"/>
    </sheetView>
  </sheetViews>
  <sheetFormatPr defaultRowHeight="15" x14ac:dyDescent="0.25"/>
  <cols>
    <col min="1" max="1" width="13.42578125" style="18" customWidth="1"/>
    <col min="2" max="2" width="9.140625" style="18"/>
    <col min="3" max="3" width="19.140625" style="18" customWidth="1"/>
    <col min="4" max="4" width="11.7109375" style="18" customWidth="1"/>
    <col min="5" max="5" width="13.28515625" style="18" customWidth="1"/>
    <col min="6" max="6" width="23.42578125" style="18" customWidth="1"/>
    <col min="7" max="7" width="11.140625" style="18" customWidth="1"/>
    <col min="8" max="8" width="9.140625" style="18"/>
    <col min="9" max="9" width="13.85546875" style="18" customWidth="1"/>
    <col min="10" max="14" width="9.140625" style="18"/>
    <col min="15" max="15" width="9.5703125" style="18" customWidth="1"/>
    <col min="16" max="16" width="6.85546875" style="18" customWidth="1"/>
    <col min="17" max="17" width="7.42578125" style="18" customWidth="1"/>
    <col min="18" max="18" width="7.85546875" style="18" customWidth="1"/>
    <col min="19" max="19" width="6.5703125" style="18" customWidth="1"/>
    <col min="20" max="29" width="9.140625" style="18"/>
    <col min="30" max="30" width="39.42578125" style="18" customWidth="1"/>
    <col min="31" max="31" width="17.7109375" style="18" customWidth="1"/>
    <col min="32" max="32" width="14.7109375" style="18" customWidth="1"/>
    <col min="33" max="33" width="18.42578125" style="18" customWidth="1"/>
    <col min="34" max="34" width="19.5703125" style="18" customWidth="1"/>
    <col min="35" max="62" width="9.140625" style="18"/>
    <col min="63" max="63" width="9.140625" style="22"/>
    <col min="64" max="16384" width="9.140625" style="18"/>
  </cols>
  <sheetData>
    <row r="1" spans="1:36" ht="29.25" customHeight="1" x14ac:dyDescent="0.25">
      <c r="A1" s="236" t="s">
        <v>178</v>
      </c>
      <c r="B1" s="237"/>
      <c r="C1" s="237"/>
      <c r="D1" s="237"/>
      <c r="E1" s="237"/>
      <c r="F1" s="237"/>
      <c r="G1" s="237"/>
      <c r="H1" s="237"/>
      <c r="I1" s="237"/>
      <c r="J1" s="237"/>
      <c r="K1" s="237"/>
      <c r="L1" s="237"/>
      <c r="M1" s="237"/>
      <c r="N1" s="237"/>
      <c r="O1" s="237"/>
      <c r="P1" s="237"/>
      <c r="Q1" s="237"/>
      <c r="R1" s="237"/>
      <c r="S1" s="237"/>
      <c r="T1" s="237"/>
      <c r="U1" s="237"/>
      <c r="V1" s="237"/>
    </row>
    <row r="2" spans="1:36" x14ac:dyDescent="0.25">
      <c r="A2" s="197" t="s">
        <v>444</v>
      </c>
      <c r="M2" s="193"/>
      <c r="N2" s="196"/>
      <c r="O2" s="194"/>
      <c r="P2" s="194"/>
      <c r="Q2" s="194"/>
      <c r="R2" s="194"/>
      <c r="S2" s="195"/>
    </row>
    <row r="3" spans="1:36" ht="60" x14ac:dyDescent="0.25">
      <c r="C3" s="81" t="s">
        <v>55</v>
      </c>
      <c r="D3" s="81" t="s">
        <v>56</v>
      </c>
      <c r="E3" s="81" t="s">
        <v>57</v>
      </c>
      <c r="F3" s="81" t="s">
        <v>58</v>
      </c>
      <c r="G3" s="81" t="s">
        <v>112</v>
      </c>
      <c r="I3" s="81" t="s">
        <v>140</v>
      </c>
      <c r="M3" s="192"/>
      <c r="N3" s="22"/>
      <c r="O3" s="200"/>
      <c r="P3" s="200"/>
      <c r="Q3" s="200"/>
      <c r="R3" s="200"/>
      <c r="S3" s="200"/>
      <c r="T3" s="22"/>
      <c r="U3" s="22"/>
      <c r="V3" s="22"/>
    </row>
    <row r="4" spans="1:36" x14ac:dyDescent="0.25">
      <c r="A4" s="20">
        <v>2003</v>
      </c>
      <c r="C4" s="22">
        <v>6863.4</v>
      </c>
      <c r="D4" s="22">
        <v>109</v>
      </c>
      <c r="E4" s="22">
        <v>397.3</v>
      </c>
      <c r="F4" s="22">
        <v>5656.5</v>
      </c>
      <c r="G4" s="22">
        <v>247349</v>
      </c>
      <c r="I4" s="18">
        <f>D4+E4</f>
        <v>506.3</v>
      </c>
      <c r="M4" s="53"/>
      <c r="O4" s="68"/>
      <c r="P4" s="68"/>
      <c r="Q4" s="68"/>
      <c r="R4" s="68"/>
      <c r="S4" s="68"/>
    </row>
    <row r="5" spans="1:36" x14ac:dyDescent="0.25">
      <c r="A5" s="20">
        <v>2004</v>
      </c>
      <c r="C5" s="22">
        <v>6652.6</v>
      </c>
      <c r="D5" s="22">
        <v>318.7</v>
      </c>
      <c r="E5" s="22">
        <v>437.2</v>
      </c>
      <c r="F5" s="22">
        <v>5948.3</v>
      </c>
      <c r="G5" s="22">
        <v>259622.7</v>
      </c>
      <c r="I5" s="18">
        <f t="shared" ref="I5:I12" si="0">D5+E5</f>
        <v>755.9</v>
      </c>
      <c r="M5" s="53"/>
      <c r="O5" s="68"/>
      <c r="P5" s="68"/>
      <c r="Q5" s="68"/>
      <c r="R5" s="68"/>
      <c r="S5" s="68"/>
    </row>
    <row r="6" spans="1:36" x14ac:dyDescent="0.25">
      <c r="A6" s="20">
        <v>2005</v>
      </c>
      <c r="C6" s="22">
        <v>5778.8</v>
      </c>
      <c r="D6" s="22">
        <v>805.8</v>
      </c>
      <c r="E6" s="22">
        <v>482.9</v>
      </c>
      <c r="F6" s="22">
        <v>7816.3</v>
      </c>
      <c r="G6" s="22">
        <v>270429.59999999998</v>
      </c>
      <c r="I6" s="18">
        <f t="shared" si="0"/>
        <v>1288.6999999999998</v>
      </c>
      <c r="M6" s="53"/>
      <c r="O6" s="68"/>
      <c r="P6" s="68"/>
      <c r="Q6" s="68"/>
      <c r="R6" s="68"/>
      <c r="S6" s="68"/>
    </row>
    <row r="7" spans="1:36" x14ac:dyDescent="0.25">
      <c r="A7" s="20">
        <v>2006</v>
      </c>
      <c r="C7" s="22">
        <v>6160.8</v>
      </c>
      <c r="D7" s="22">
        <v>740.8</v>
      </c>
      <c r="E7" s="22">
        <v>534.4</v>
      </c>
      <c r="F7" s="22">
        <v>8319.7000000000007</v>
      </c>
      <c r="G7" s="22">
        <v>284137.90000000002</v>
      </c>
      <c r="I7" s="18">
        <f t="shared" si="0"/>
        <v>1275.1999999999998</v>
      </c>
      <c r="M7" s="53"/>
      <c r="O7" s="68"/>
      <c r="P7" s="68"/>
      <c r="Q7" s="68"/>
      <c r="R7" s="68"/>
      <c r="S7" s="68"/>
      <c r="AD7" s="22"/>
      <c r="AE7" s="22"/>
      <c r="AF7" s="22"/>
      <c r="AG7" s="22"/>
      <c r="AH7" s="22"/>
      <c r="AI7" s="22"/>
      <c r="AJ7" s="22"/>
    </row>
    <row r="8" spans="1:36" x14ac:dyDescent="0.25">
      <c r="A8" s="20">
        <v>2007</v>
      </c>
      <c r="C8" s="22">
        <v>6572.9</v>
      </c>
      <c r="D8" s="22">
        <v>711.6</v>
      </c>
      <c r="E8" s="22">
        <v>530.20000000000005</v>
      </c>
      <c r="F8" s="22">
        <v>8766.2000000000007</v>
      </c>
      <c r="G8" s="22">
        <v>299309</v>
      </c>
      <c r="I8" s="18">
        <f t="shared" si="0"/>
        <v>1241.8000000000002</v>
      </c>
      <c r="M8" s="53"/>
      <c r="O8" s="68"/>
      <c r="P8" s="68"/>
      <c r="Q8" s="68"/>
      <c r="R8" s="68"/>
      <c r="S8" s="68"/>
      <c r="AD8" s="22"/>
      <c r="AE8" s="22"/>
      <c r="AF8" s="22"/>
      <c r="AG8" s="22"/>
      <c r="AH8" s="22"/>
      <c r="AI8" s="22"/>
      <c r="AJ8" s="22"/>
    </row>
    <row r="9" spans="1:36" x14ac:dyDescent="0.25">
      <c r="A9" s="20">
        <v>2008</v>
      </c>
      <c r="C9" s="22">
        <v>6668.1</v>
      </c>
      <c r="D9" s="22">
        <v>990.7</v>
      </c>
      <c r="E9" s="22">
        <v>552.29999999999995</v>
      </c>
      <c r="F9" s="22">
        <v>9190.4</v>
      </c>
      <c r="G9" s="22">
        <v>309669.8</v>
      </c>
      <c r="I9" s="18">
        <f t="shared" si="0"/>
        <v>1543</v>
      </c>
      <c r="M9" s="53"/>
      <c r="O9" s="68"/>
      <c r="P9" s="68"/>
      <c r="Q9" s="68"/>
      <c r="R9" s="68"/>
      <c r="S9" s="68"/>
      <c r="AD9" s="22"/>
      <c r="AE9" s="22"/>
      <c r="AF9" s="22"/>
      <c r="AG9" s="22"/>
      <c r="AH9" s="22"/>
      <c r="AI9" s="22"/>
      <c r="AJ9" s="22"/>
    </row>
    <row r="10" spans="1:36" x14ac:dyDescent="0.25">
      <c r="A10" s="20">
        <v>2009</v>
      </c>
      <c r="C10" s="22">
        <v>6332.3</v>
      </c>
      <c r="D10" s="22">
        <v>487.6</v>
      </c>
      <c r="E10" s="22">
        <v>522.9</v>
      </c>
      <c r="F10" s="22">
        <v>9037</v>
      </c>
      <c r="G10" s="22">
        <v>304718.2</v>
      </c>
      <c r="I10" s="18">
        <f t="shared" si="0"/>
        <v>1010.5</v>
      </c>
      <c r="M10" s="50"/>
      <c r="O10" s="52"/>
      <c r="P10" s="52"/>
      <c r="Q10" s="52"/>
      <c r="R10" s="52"/>
      <c r="S10" s="74"/>
      <c r="AD10" s="22"/>
      <c r="AE10" s="22"/>
      <c r="AF10" s="22"/>
      <c r="AG10" s="22"/>
      <c r="AH10" s="22"/>
      <c r="AI10" s="22"/>
      <c r="AJ10" s="22"/>
    </row>
    <row r="11" spans="1:36" x14ac:dyDescent="0.25">
      <c r="A11" s="92">
        <v>2010</v>
      </c>
      <c r="B11" s="22"/>
      <c r="C11" s="22">
        <v>6561.7</v>
      </c>
      <c r="D11" s="22">
        <v>717.2</v>
      </c>
      <c r="E11" s="22">
        <v>414.5</v>
      </c>
      <c r="F11" s="22">
        <v>8968.5</v>
      </c>
      <c r="G11" s="22">
        <v>317473.3</v>
      </c>
      <c r="H11" s="22"/>
      <c r="I11" s="18">
        <f t="shared" si="0"/>
        <v>1131.7</v>
      </c>
      <c r="M11" s="50"/>
      <c r="O11" s="52"/>
      <c r="P11" s="52"/>
      <c r="Q11" s="52"/>
      <c r="R11" s="52"/>
      <c r="S11" s="74"/>
      <c r="AD11" s="22"/>
      <c r="AE11" s="22"/>
      <c r="AF11" s="22"/>
      <c r="AG11" s="22"/>
      <c r="AH11" s="22"/>
      <c r="AI11" s="22"/>
      <c r="AJ11" s="22"/>
    </row>
    <row r="12" spans="1:36" x14ac:dyDescent="0.25">
      <c r="A12" s="18">
        <v>2011</v>
      </c>
      <c r="C12" s="22">
        <v>6751.8</v>
      </c>
      <c r="D12" s="22">
        <v>388.8</v>
      </c>
      <c r="E12" s="22">
        <v>405.9</v>
      </c>
      <c r="F12" s="22">
        <v>9548.4</v>
      </c>
      <c r="G12" s="22">
        <v>330049.09999999998</v>
      </c>
      <c r="I12" s="18">
        <f t="shared" si="0"/>
        <v>794.7</v>
      </c>
      <c r="M12" s="50"/>
      <c r="O12" s="52"/>
      <c r="P12" s="52"/>
      <c r="Q12" s="52"/>
      <c r="R12" s="52"/>
      <c r="S12" s="74"/>
      <c r="AD12" s="22"/>
      <c r="AE12" s="22"/>
      <c r="AF12" s="22"/>
      <c r="AG12" s="22"/>
      <c r="AH12" s="22"/>
      <c r="AI12" s="22"/>
      <c r="AJ12" s="22"/>
    </row>
    <row r="13" spans="1:36" s="22" customFormat="1" x14ac:dyDescent="0.25">
      <c r="A13" s="84">
        <v>2012</v>
      </c>
      <c r="B13" s="173"/>
      <c r="C13" s="174"/>
      <c r="D13" s="174"/>
      <c r="E13" s="174"/>
      <c r="F13" s="174"/>
      <c r="G13" s="18">
        <v>335381.5</v>
      </c>
      <c r="H13" s="173"/>
      <c r="M13" s="50"/>
      <c r="O13" s="52"/>
      <c r="P13" s="52"/>
      <c r="Q13" s="52"/>
      <c r="R13" s="52"/>
      <c r="S13" s="74"/>
      <c r="T13" s="18"/>
    </row>
    <row r="14" spans="1:36" x14ac:dyDescent="0.25">
      <c r="A14" s="90"/>
      <c r="AD14" s="22"/>
      <c r="AE14" s="22"/>
      <c r="AF14" s="22"/>
      <c r="AG14" s="22"/>
      <c r="AH14" s="22"/>
      <c r="AI14" s="22"/>
      <c r="AJ14" s="22"/>
    </row>
    <row r="15" spans="1:36" x14ac:dyDescent="0.25">
      <c r="A15" s="91" t="s">
        <v>115</v>
      </c>
      <c r="AD15" s="22"/>
      <c r="AE15" s="22"/>
      <c r="AF15" s="22"/>
      <c r="AG15" s="22"/>
      <c r="AH15" s="22"/>
      <c r="AI15" s="22"/>
      <c r="AJ15" s="22"/>
    </row>
    <row r="16" spans="1:36" x14ac:dyDescent="0.25">
      <c r="A16" s="22"/>
      <c r="B16" s="22" t="s">
        <v>114</v>
      </c>
      <c r="C16" s="22"/>
      <c r="D16" s="22"/>
      <c r="E16" s="22"/>
      <c r="F16" s="22"/>
      <c r="G16" s="22"/>
      <c r="H16" s="22"/>
      <c r="AD16" s="22"/>
      <c r="AE16" s="22"/>
      <c r="AF16" s="22"/>
      <c r="AG16" s="22"/>
      <c r="AH16" s="22"/>
      <c r="AI16" s="22"/>
      <c r="AJ16" s="22"/>
    </row>
    <row r="17" spans="1:63" ht="75" x14ac:dyDescent="0.25">
      <c r="C17" s="81" t="s">
        <v>55</v>
      </c>
      <c r="D17" s="81" t="s">
        <v>56</v>
      </c>
      <c r="E17" s="81" t="s">
        <v>57</v>
      </c>
      <c r="F17" s="81" t="s">
        <v>58</v>
      </c>
      <c r="G17" s="81" t="s">
        <v>60</v>
      </c>
      <c r="I17" s="81" t="s">
        <v>140</v>
      </c>
      <c r="AD17" s="22"/>
      <c r="AE17" s="22"/>
      <c r="AF17" s="22"/>
      <c r="AG17" s="22"/>
      <c r="AH17" s="22"/>
      <c r="AI17" s="22"/>
      <c r="AJ17" s="22"/>
    </row>
    <row r="18" spans="1:63" customFormat="1" x14ac:dyDescent="0.25">
      <c r="A18" s="20">
        <v>2003</v>
      </c>
      <c r="B18" s="18"/>
      <c r="C18" s="22">
        <v>7511.4</v>
      </c>
      <c r="D18" s="22">
        <v>428.9</v>
      </c>
      <c r="E18" s="22">
        <v>400</v>
      </c>
      <c r="F18" s="22">
        <v>6851.1</v>
      </c>
      <c r="G18" s="22">
        <v>290783.5</v>
      </c>
      <c r="H18" s="18"/>
      <c r="I18">
        <f>D18+E18</f>
        <v>828.9</v>
      </c>
      <c r="K18" s="18"/>
      <c r="L18" s="18"/>
      <c r="M18" s="18"/>
      <c r="N18" s="18"/>
      <c r="O18" s="18"/>
      <c r="P18" s="18"/>
      <c r="Q18" s="18"/>
      <c r="R18" s="18"/>
      <c r="S18" s="18"/>
      <c r="AD18" s="22"/>
      <c r="AE18" s="22"/>
      <c r="AF18" s="22"/>
      <c r="AG18" s="22"/>
      <c r="AH18" s="22"/>
      <c r="AI18" s="52"/>
      <c r="AJ18" s="52"/>
      <c r="BK18" s="22"/>
    </row>
    <row r="19" spans="1:63" customFormat="1" x14ac:dyDescent="0.25">
      <c r="A19" s="20">
        <v>2004</v>
      </c>
      <c r="B19" s="18"/>
      <c r="C19" s="22">
        <v>7282.4</v>
      </c>
      <c r="D19" s="22">
        <v>581.9</v>
      </c>
      <c r="E19" s="22">
        <v>390.7</v>
      </c>
      <c r="F19" s="22">
        <v>6393.9</v>
      </c>
      <c r="G19" s="22">
        <v>298735.5</v>
      </c>
      <c r="H19" s="18"/>
      <c r="I19" s="68">
        <f t="shared" ref="I19:I26" si="1">D19+E19</f>
        <v>972.59999999999991</v>
      </c>
      <c r="K19" s="18"/>
      <c r="L19" s="18"/>
      <c r="M19" s="18"/>
      <c r="N19" s="18"/>
      <c r="O19" s="18"/>
      <c r="P19" s="18"/>
      <c r="Q19" s="18"/>
      <c r="R19" s="18"/>
      <c r="S19" s="18"/>
      <c r="AD19" s="22"/>
      <c r="AE19" s="22"/>
      <c r="AF19" s="22"/>
      <c r="AG19" s="22"/>
      <c r="AH19" s="22"/>
      <c r="AI19" s="52"/>
      <c r="AJ19" s="52"/>
      <c r="BK19" s="22"/>
    </row>
    <row r="20" spans="1:63" x14ac:dyDescent="0.25">
      <c r="A20" s="20">
        <v>2005</v>
      </c>
      <c r="C20" s="22">
        <v>6396.6</v>
      </c>
      <c r="D20" s="22">
        <v>654.4</v>
      </c>
      <c r="E20" s="22">
        <v>389.9</v>
      </c>
      <c r="F20" s="22">
        <v>8271.2000000000007</v>
      </c>
      <c r="G20" s="22">
        <v>304023.09999999998</v>
      </c>
      <c r="I20" s="68">
        <f t="shared" si="1"/>
        <v>1044.3</v>
      </c>
      <c r="AD20" s="22"/>
      <c r="AE20" s="22"/>
      <c r="AF20" s="22"/>
      <c r="AG20" s="22"/>
      <c r="AH20" s="22"/>
      <c r="AI20" s="22"/>
      <c r="AJ20" s="22"/>
    </row>
    <row r="21" spans="1:63" x14ac:dyDescent="0.25">
      <c r="A21" s="20">
        <v>2006</v>
      </c>
      <c r="C21" s="22">
        <v>6418.8</v>
      </c>
      <c r="D21" s="22">
        <v>552.1</v>
      </c>
      <c r="E21" s="22">
        <v>402.2</v>
      </c>
      <c r="F21" s="22">
        <v>8409.5</v>
      </c>
      <c r="G21" s="22">
        <v>312100.3</v>
      </c>
      <c r="I21" s="68">
        <f t="shared" si="1"/>
        <v>954.3</v>
      </c>
      <c r="AD21" s="22"/>
      <c r="AE21" s="22"/>
      <c r="AF21" s="22"/>
      <c r="AG21" s="22"/>
      <c r="AH21" s="22"/>
      <c r="AI21" s="22"/>
      <c r="AJ21" s="22"/>
    </row>
    <row r="22" spans="1:63" x14ac:dyDescent="0.25">
      <c r="A22" s="20">
        <v>2007</v>
      </c>
      <c r="C22" s="22">
        <v>6691.6</v>
      </c>
      <c r="D22" s="22">
        <v>462.4</v>
      </c>
      <c r="E22" s="22">
        <v>422</v>
      </c>
      <c r="F22" s="22">
        <v>8591.7000000000007</v>
      </c>
      <c r="G22" s="22">
        <v>321029.8</v>
      </c>
      <c r="I22" s="68">
        <f t="shared" si="1"/>
        <v>884.4</v>
      </c>
      <c r="AD22" s="22"/>
      <c r="AE22" s="22"/>
      <c r="AF22" s="22"/>
      <c r="AG22" s="22"/>
      <c r="AH22" s="22"/>
      <c r="AI22" s="22"/>
      <c r="AJ22" s="22"/>
    </row>
    <row r="23" spans="1:63" x14ac:dyDescent="0.25">
      <c r="A23" s="20">
        <v>2008</v>
      </c>
      <c r="C23" s="22">
        <v>6712.4</v>
      </c>
      <c r="D23" s="22">
        <v>627.79999999999995</v>
      </c>
      <c r="E23" s="22">
        <v>467.1</v>
      </c>
      <c r="F23" s="22">
        <v>8780.6</v>
      </c>
      <c r="G23" s="22">
        <v>326036.59999999998</v>
      </c>
      <c r="I23" s="68">
        <f t="shared" si="1"/>
        <v>1094.9000000000001</v>
      </c>
      <c r="AD23" s="22"/>
      <c r="AE23" s="22"/>
      <c r="AF23" s="22"/>
      <c r="AG23" s="22"/>
      <c r="AH23" s="22"/>
      <c r="AI23" s="22"/>
      <c r="AJ23" s="22"/>
    </row>
    <row r="24" spans="1:63" x14ac:dyDescent="0.25">
      <c r="A24" s="20">
        <v>2009</v>
      </c>
      <c r="C24" s="22">
        <v>6176.6</v>
      </c>
      <c r="D24" s="22">
        <v>521.20000000000005</v>
      </c>
      <c r="E24" s="22">
        <v>443.5</v>
      </c>
      <c r="F24" s="22">
        <v>8530.2000000000007</v>
      </c>
      <c r="G24" s="22">
        <v>316579.3</v>
      </c>
      <c r="I24" s="68">
        <f t="shared" si="1"/>
        <v>964.7</v>
      </c>
      <c r="AD24" s="22"/>
      <c r="AE24" s="22"/>
      <c r="AF24" s="22"/>
      <c r="AG24" s="22"/>
      <c r="AH24" s="22"/>
      <c r="AI24" s="22"/>
      <c r="AJ24" s="22"/>
    </row>
    <row r="25" spans="1:63" x14ac:dyDescent="0.25">
      <c r="A25" s="92">
        <v>2010</v>
      </c>
      <c r="B25" s="22"/>
      <c r="C25" s="22">
        <v>6608.8</v>
      </c>
      <c r="D25" s="22">
        <v>638.1</v>
      </c>
      <c r="E25" s="22">
        <v>399.3</v>
      </c>
      <c r="F25" s="22">
        <v>8586.7000000000007</v>
      </c>
      <c r="G25" s="22">
        <v>323251.7</v>
      </c>
      <c r="H25" s="22"/>
      <c r="I25" s="68">
        <f t="shared" si="1"/>
        <v>1037.4000000000001</v>
      </c>
      <c r="AD25" s="22"/>
      <c r="AE25" s="22"/>
      <c r="AF25" s="22"/>
      <c r="AG25" s="22"/>
      <c r="AH25" s="22"/>
      <c r="AI25" s="22"/>
      <c r="AJ25" s="22"/>
    </row>
    <row r="26" spans="1:63" x14ac:dyDescent="0.25">
      <c r="A26" s="18">
        <v>2011</v>
      </c>
      <c r="C26" s="22">
        <v>6751.8</v>
      </c>
      <c r="D26" s="22">
        <v>388.8</v>
      </c>
      <c r="E26" s="22">
        <v>405.9</v>
      </c>
      <c r="F26" s="22">
        <v>9548.4</v>
      </c>
      <c r="G26" s="22">
        <v>330048</v>
      </c>
      <c r="I26" s="68">
        <f t="shared" si="1"/>
        <v>794.7</v>
      </c>
      <c r="AD26" s="22"/>
      <c r="AE26" s="22"/>
      <c r="AF26" s="22"/>
      <c r="AG26" s="22"/>
      <c r="AH26" s="22"/>
      <c r="AI26" s="22"/>
      <c r="AJ26" s="22"/>
    </row>
    <row r="27" spans="1:63" x14ac:dyDescent="0.25">
      <c r="A27" s="18">
        <v>2012</v>
      </c>
      <c r="C27" s="22"/>
      <c r="D27" s="22"/>
      <c r="E27" s="22"/>
      <c r="F27" s="22"/>
      <c r="G27" s="22">
        <v>329359.2</v>
      </c>
      <c r="AD27" s="22"/>
      <c r="AE27" s="22"/>
      <c r="AF27" s="22"/>
      <c r="AG27" s="22"/>
      <c r="AH27" s="22"/>
      <c r="AI27" s="22"/>
      <c r="AJ27" s="22"/>
    </row>
    <row r="28" spans="1:63" x14ac:dyDescent="0.25">
      <c r="C28" s="22"/>
      <c r="D28" s="22"/>
      <c r="E28" s="22"/>
      <c r="F28" s="22"/>
      <c r="G28" s="22"/>
      <c r="AD28" s="22"/>
      <c r="AE28" s="22"/>
      <c r="AF28" s="22"/>
      <c r="AG28" s="22"/>
      <c r="AH28" s="22"/>
      <c r="AI28" s="22"/>
      <c r="AJ28" s="22"/>
    </row>
    <row r="29" spans="1:63" x14ac:dyDescent="0.25">
      <c r="A29" s="175" t="s">
        <v>445</v>
      </c>
      <c r="C29" s="22"/>
      <c r="AD29" s="22"/>
      <c r="AE29" s="22"/>
      <c r="AF29" s="22"/>
      <c r="AG29" s="22"/>
      <c r="AH29" s="22"/>
      <c r="AI29" s="22"/>
      <c r="AJ29" s="22"/>
    </row>
    <row r="30" spans="1:63" ht="60" x14ac:dyDescent="0.25">
      <c r="C30" s="81" t="s">
        <v>55</v>
      </c>
      <c r="D30" s="81" t="s">
        <v>56</v>
      </c>
      <c r="E30" s="81" t="s">
        <v>57</v>
      </c>
      <c r="F30" s="81" t="s">
        <v>58</v>
      </c>
      <c r="G30" s="81" t="s">
        <v>112</v>
      </c>
      <c r="I30" s="81" t="s">
        <v>140</v>
      </c>
      <c r="J30" s="176" t="s">
        <v>446</v>
      </c>
      <c r="AD30" s="22"/>
      <c r="AE30" s="22"/>
      <c r="AF30" s="22"/>
      <c r="AG30" s="22"/>
      <c r="AH30" s="22"/>
      <c r="AI30" s="22"/>
      <c r="AJ30" s="22"/>
    </row>
    <row r="31" spans="1:63" x14ac:dyDescent="0.25">
      <c r="A31" s="20">
        <v>2003</v>
      </c>
      <c r="C31" s="22">
        <f t="shared" ref="C31:G39" si="2">C4/C18</f>
        <v>0.91373112868439976</v>
      </c>
      <c r="D31" s="22">
        <f t="shared" si="2"/>
        <v>0.25413849382140358</v>
      </c>
      <c r="E31" s="22">
        <f t="shared" si="2"/>
        <v>0.99325000000000008</v>
      </c>
      <c r="F31" s="22">
        <f t="shared" si="2"/>
        <v>0.82563383982134253</v>
      </c>
      <c r="G31" s="22">
        <f t="shared" si="2"/>
        <v>0.85062942016998899</v>
      </c>
      <c r="I31" s="177">
        <f>I4/I18</f>
        <v>0.6108095065749789</v>
      </c>
      <c r="T31" s="52"/>
      <c r="AD31" s="22"/>
      <c r="AE31" s="22"/>
      <c r="AF31" s="22"/>
      <c r="AG31" s="22"/>
      <c r="AH31" s="22"/>
      <c r="AI31" s="22"/>
      <c r="AJ31" s="22"/>
    </row>
    <row r="32" spans="1:63" x14ac:dyDescent="0.25">
      <c r="A32" s="20">
        <v>2004</v>
      </c>
      <c r="C32" s="22">
        <f t="shared" si="2"/>
        <v>0.9135175216961442</v>
      </c>
      <c r="D32" s="22">
        <f t="shared" si="2"/>
        <v>0.54768860628974048</v>
      </c>
      <c r="E32" s="22">
        <f t="shared" si="2"/>
        <v>1.1190171487074483</v>
      </c>
      <c r="F32" s="22">
        <f t="shared" si="2"/>
        <v>0.93030857536089095</v>
      </c>
      <c r="G32" s="22">
        <f t="shared" si="2"/>
        <v>0.86907213906616387</v>
      </c>
      <c r="I32" s="177">
        <f t="shared" ref="I32:I39" si="3">I5/I19</f>
        <v>0.77719514702858328</v>
      </c>
      <c r="T32" s="22"/>
      <c r="AD32" s="22"/>
      <c r="AE32" s="22"/>
      <c r="AF32" s="22"/>
      <c r="AG32" s="22"/>
      <c r="AH32" s="22"/>
      <c r="AI32" s="22"/>
      <c r="AJ32" s="22"/>
    </row>
    <row r="33" spans="1:37" x14ac:dyDescent="0.25">
      <c r="A33" s="20">
        <v>2005</v>
      </c>
      <c r="C33" s="22">
        <f t="shared" si="2"/>
        <v>0.90341744051527373</v>
      </c>
      <c r="D33" s="22">
        <f t="shared" si="2"/>
        <v>1.2313569682151588</v>
      </c>
      <c r="E33" s="22">
        <f t="shared" si="2"/>
        <v>1.2385226981277251</v>
      </c>
      <c r="F33" s="22">
        <f t="shared" si="2"/>
        <v>0.94500193442305824</v>
      </c>
      <c r="G33" s="22">
        <f t="shared" si="2"/>
        <v>0.88950346207245434</v>
      </c>
      <c r="I33" s="177">
        <f t="shared" si="3"/>
        <v>1.234032366178301</v>
      </c>
      <c r="AD33" s="22"/>
      <c r="AE33" s="22"/>
      <c r="AF33" s="22"/>
      <c r="AG33" s="22"/>
      <c r="AH33" s="22"/>
      <c r="AI33" s="22"/>
      <c r="AJ33" s="22"/>
    </row>
    <row r="34" spans="1:37" x14ac:dyDescent="0.25">
      <c r="A34" s="20">
        <v>2006</v>
      </c>
      <c r="C34" s="22">
        <f t="shared" si="2"/>
        <v>0.95980557113479159</v>
      </c>
      <c r="D34" s="22">
        <f t="shared" si="2"/>
        <v>1.3417859083499364</v>
      </c>
      <c r="E34" s="22">
        <f t="shared" si="2"/>
        <v>1.3286921929388364</v>
      </c>
      <c r="F34" s="22">
        <f t="shared" si="2"/>
        <v>0.98932160057078311</v>
      </c>
      <c r="G34" s="22">
        <f t="shared" si="2"/>
        <v>0.9104057253389376</v>
      </c>
      <c r="I34" s="177">
        <f t="shared" si="3"/>
        <v>1.3362674211463899</v>
      </c>
      <c r="AD34" s="22"/>
      <c r="AE34" s="22"/>
      <c r="AF34" s="22"/>
      <c r="AG34" s="22"/>
      <c r="AH34" s="22"/>
      <c r="AI34" s="22"/>
      <c r="AJ34" s="22"/>
    </row>
    <row r="35" spans="1:37" x14ac:dyDescent="0.25">
      <c r="A35" s="20">
        <v>2007</v>
      </c>
      <c r="C35" s="22">
        <f t="shared" si="2"/>
        <v>0.9822613425787553</v>
      </c>
      <c r="D35" s="22">
        <f t="shared" si="2"/>
        <v>1.5389273356401385</v>
      </c>
      <c r="E35" s="22">
        <f t="shared" si="2"/>
        <v>1.2563981042654029</v>
      </c>
      <c r="F35" s="22">
        <f t="shared" si="2"/>
        <v>1.0203102994750748</v>
      </c>
      <c r="G35" s="22">
        <f t="shared" si="2"/>
        <v>0.93234023757296058</v>
      </c>
      <c r="I35" s="177">
        <f t="shared" si="3"/>
        <v>1.4041157847127999</v>
      </c>
      <c r="AD35" s="22"/>
      <c r="AE35" s="22"/>
      <c r="AF35" s="22"/>
      <c r="AG35" s="22"/>
      <c r="AH35" s="22"/>
      <c r="AI35" s="22"/>
      <c r="AJ35" s="22"/>
    </row>
    <row r="36" spans="1:37" x14ac:dyDescent="0.25">
      <c r="A36" s="20">
        <v>2008</v>
      </c>
      <c r="C36" s="22">
        <f t="shared" si="2"/>
        <v>0.99340027411954002</v>
      </c>
      <c r="D36" s="22">
        <f t="shared" si="2"/>
        <v>1.5780503345014338</v>
      </c>
      <c r="E36" s="22">
        <f t="shared" si="2"/>
        <v>1.182402055234425</v>
      </c>
      <c r="F36" s="22">
        <f t="shared" si="2"/>
        <v>1.0466710703141016</v>
      </c>
      <c r="G36" s="22">
        <f t="shared" si="2"/>
        <v>0.94980072789373959</v>
      </c>
      <c r="I36" s="177">
        <f t="shared" si="3"/>
        <v>1.4092611197369622</v>
      </c>
      <c r="AD36" s="22"/>
      <c r="AE36" s="22"/>
      <c r="AF36" s="22"/>
      <c r="AG36" s="22"/>
      <c r="AH36" s="22"/>
      <c r="AI36" s="22"/>
      <c r="AJ36" s="22"/>
    </row>
    <row r="37" spans="1:37" x14ac:dyDescent="0.25">
      <c r="A37" s="20">
        <v>2009</v>
      </c>
      <c r="C37" s="22">
        <f t="shared" si="2"/>
        <v>1.0252080432600459</v>
      </c>
      <c r="D37" s="22">
        <f t="shared" si="2"/>
        <v>0.93553338449731382</v>
      </c>
      <c r="E37" s="22">
        <f t="shared" si="2"/>
        <v>1.1790304396843292</v>
      </c>
      <c r="F37" s="22">
        <f t="shared" si="2"/>
        <v>1.0594124405054981</v>
      </c>
      <c r="G37" s="22">
        <f t="shared" si="2"/>
        <v>0.96253355794267037</v>
      </c>
      <c r="I37" s="177">
        <f t="shared" si="3"/>
        <v>1.047475899243288</v>
      </c>
      <c r="AD37" s="22"/>
      <c r="AE37" s="22"/>
      <c r="AF37" s="22"/>
      <c r="AG37" s="22"/>
      <c r="AH37" s="22"/>
      <c r="AI37" s="22"/>
      <c r="AJ37" s="22"/>
    </row>
    <row r="38" spans="1:37" s="22" customFormat="1" x14ac:dyDescent="0.25">
      <c r="A38" s="92">
        <v>2010</v>
      </c>
      <c r="B38" s="124"/>
      <c r="C38" s="22">
        <f t="shared" si="2"/>
        <v>0.99287313884517603</v>
      </c>
      <c r="D38" s="22">
        <f t="shared" si="2"/>
        <v>1.123961761479392</v>
      </c>
      <c r="E38" s="22">
        <f t="shared" si="2"/>
        <v>1.0380666165790133</v>
      </c>
      <c r="F38" s="22">
        <f t="shared" si="2"/>
        <v>1.0444641131051509</v>
      </c>
      <c r="G38" s="22">
        <f t="shared" si="2"/>
        <v>0.98212414660154912</v>
      </c>
      <c r="I38" s="177">
        <f t="shared" si="3"/>
        <v>1.090900327742433</v>
      </c>
      <c r="T38" s="18"/>
    </row>
    <row r="39" spans="1:37" x14ac:dyDescent="0.25">
      <c r="A39" s="18">
        <v>2011</v>
      </c>
      <c r="C39" s="22">
        <f t="shared" si="2"/>
        <v>1</v>
      </c>
      <c r="D39" s="22">
        <f t="shared" si="2"/>
        <v>1</v>
      </c>
      <c r="E39" s="22">
        <f t="shared" si="2"/>
        <v>1</v>
      </c>
      <c r="F39" s="22">
        <f t="shared" si="2"/>
        <v>1</v>
      </c>
      <c r="G39" s="22">
        <f t="shared" si="2"/>
        <v>1.0000033328485554</v>
      </c>
      <c r="I39" s="177">
        <f t="shared" si="3"/>
        <v>1</v>
      </c>
      <c r="AD39" s="22"/>
      <c r="AE39" s="22"/>
      <c r="AF39" s="22"/>
      <c r="AG39" s="22"/>
      <c r="AH39" s="22"/>
      <c r="AI39" s="22"/>
      <c r="AJ39" s="22"/>
    </row>
    <row r="40" spans="1:37" x14ac:dyDescent="0.25">
      <c r="A40" s="90">
        <v>2012</v>
      </c>
      <c r="C40" s="22"/>
      <c r="D40" s="22"/>
      <c r="E40" s="22"/>
      <c r="F40" s="22"/>
      <c r="G40" s="22">
        <f>G13/G27</f>
        <v>1.0182848998904539</v>
      </c>
      <c r="AD40" s="22"/>
      <c r="AE40" s="22"/>
      <c r="AF40" s="22"/>
      <c r="AG40" s="22"/>
      <c r="AH40" s="22"/>
      <c r="AI40" s="22"/>
      <c r="AJ40" s="22"/>
    </row>
    <row r="41" spans="1:37" s="22" customFormat="1" x14ac:dyDescent="0.25">
      <c r="A41" s="18"/>
      <c r="B41" s="18"/>
      <c r="H41" s="18"/>
    </row>
    <row r="42" spans="1:37" x14ac:dyDescent="0.25">
      <c r="A42"/>
      <c r="B42"/>
      <c r="D42"/>
      <c r="E42"/>
      <c r="F42"/>
      <c r="G42"/>
      <c r="H42"/>
      <c r="M42" s="22"/>
      <c r="AD42" s="22"/>
      <c r="AE42" s="22"/>
      <c r="AF42" s="22"/>
      <c r="AG42" s="22"/>
      <c r="AH42" s="22"/>
      <c r="AI42" s="22"/>
      <c r="AJ42" s="22"/>
    </row>
    <row r="43" spans="1:37" x14ac:dyDescent="0.25">
      <c r="A43"/>
      <c r="B43"/>
      <c r="D43"/>
      <c r="E43"/>
      <c r="F43"/>
      <c r="G43"/>
      <c r="H43"/>
      <c r="M43" s="22"/>
      <c r="AD43" s="22"/>
      <c r="AE43" s="22"/>
      <c r="AF43" s="22"/>
      <c r="AG43" s="22"/>
      <c r="AH43" s="22"/>
      <c r="AI43" s="22"/>
      <c r="AJ43" s="22"/>
    </row>
    <row r="44" spans="1:37" x14ac:dyDescent="0.25">
      <c r="A44" s="22"/>
      <c r="B44" s="22"/>
      <c r="C44" s="22"/>
      <c r="D44" s="22"/>
      <c r="E44" s="22"/>
      <c r="F44" s="22"/>
      <c r="M44" s="22"/>
      <c r="AD44" s="22"/>
      <c r="AE44" s="22"/>
      <c r="AF44" s="22"/>
      <c r="AG44" s="22"/>
      <c r="AH44" s="22"/>
      <c r="AI44" s="22"/>
      <c r="AJ44" s="22"/>
    </row>
    <row r="45" spans="1:37" x14ac:dyDescent="0.25">
      <c r="A45" s="22"/>
      <c r="B45" s="22"/>
      <c r="C45" s="256"/>
      <c r="D45" s="256"/>
      <c r="E45" s="257"/>
      <c r="F45" s="22"/>
      <c r="M45" s="22"/>
      <c r="AD45" s="22"/>
      <c r="AE45" s="22"/>
      <c r="AF45" s="22"/>
      <c r="AG45" s="22"/>
      <c r="AH45" s="22"/>
      <c r="AI45" s="22"/>
      <c r="AJ45" s="22"/>
    </row>
    <row r="46" spans="1:37" x14ac:dyDescent="0.25">
      <c r="A46" s="22"/>
      <c r="B46" s="22"/>
      <c r="C46" s="22"/>
      <c r="D46" s="22"/>
      <c r="E46" s="22"/>
      <c r="F46" s="22"/>
      <c r="I46" s="21"/>
      <c r="M46" s="22"/>
      <c r="AB46" s="19"/>
      <c r="AC46" s="22"/>
      <c r="AD46" s="22"/>
      <c r="AE46" s="22"/>
      <c r="AF46" s="22"/>
      <c r="AG46" s="22"/>
      <c r="AH46" s="22"/>
      <c r="AI46" s="22"/>
      <c r="AJ46" s="22"/>
      <c r="AK46" s="22"/>
    </row>
    <row r="47" spans="1:37" x14ac:dyDescent="0.25">
      <c r="A47" s="22"/>
      <c r="B47" s="22"/>
      <c r="C47" s="22"/>
      <c r="D47" s="22"/>
      <c r="E47" s="22"/>
      <c r="F47" s="22"/>
      <c r="I47" s="21"/>
      <c r="M47" s="22"/>
      <c r="AB47" s="19"/>
      <c r="AC47" s="22"/>
      <c r="AD47" s="22"/>
      <c r="AE47" s="22"/>
      <c r="AF47" s="22"/>
      <c r="AG47" s="22"/>
      <c r="AH47" s="22"/>
      <c r="AI47" s="22"/>
      <c r="AJ47" s="22"/>
      <c r="AK47" s="22"/>
    </row>
    <row r="48" spans="1:37" x14ac:dyDescent="0.25">
      <c r="A48" s="22"/>
      <c r="B48" s="22"/>
      <c r="C48" s="22"/>
      <c r="D48" s="22"/>
      <c r="E48" s="22"/>
      <c r="F48" s="22"/>
      <c r="I48" s="21"/>
      <c r="M48" s="22"/>
      <c r="AB48" s="19"/>
      <c r="AC48" s="22"/>
      <c r="AD48" s="22"/>
      <c r="AE48" s="22"/>
      <c r="AF48" s="22"/>
      <c r="AG48" s="22"/>
      <c r="AH48" s="22"/>
      <c r="AI48" s="22"/>
      <c r="AJ48" s="22"/>
      <c r="AK48" s="22"/>
    </row>
    <row r="49" spans="1:37" x14ac:dyDescent="0.25">
      <c r="A49" s="22"/>
      <c r="B49" s="22"/>
      <c r="C49" s="22"/>
      <c r="D49" s="22"/>
      <c r="E49" s="22"/>
      <c r="F49" s="22"/>
      <c r="I49" s="21"/>
      <c r="M49" s="22"/>
      <c r="AB49" s="19"/>
      <c r="AC49" s="22"/>
      <c r="AD49" s="22"/>
      <c r="AE49" s="22"/>
      <c r="AF49" s="22"/>
      <c r="AG49" s="22"/>
      <c r="AH49" s="22"/>
      <c r="AI49" s="22"/>
      <c r="AJ49" s="22"/>
      <c r="AK49" s="22"/>
    </row>
    <row r="50" spans="1:37" x14ac:dyDescent="0.25">
      <c r="A50" s="22"/>
      <c r="B50" s="22"/>
      <c r="C50" s="22"/>
      <c r="D50" s="22"/>
      <c r="E50" s="22"/>
      <c r="F50" s="22"/>
      <c r="I50" s="21"/>
      <c r="M50" s="22"/>
      <c r="AB50" s="19"/>
      <c r="AC50" s="22"/>
      <c r="AD50" s="22"/>
      <c r="AE50" s="22"/>
      <c r="AF50" s="22"/>
      <c r="AG50" s="22"/>
      <c r="AH50" s="22"/>
      <c r="AI50" s="22"/>
      <c r="AJ50" s="22"/>
      <c r="AK50" s="22"/>
    </row>
    <row r="51" spans="1:37" x14ac:dyDescent="0.25">
      <c r="A51" s="22"/>
      <c r="B51" s="22"/>
      <c r="C51" s="22"/>
      <c r="D51" s="22"/>
      <c r="E51" s="22"/>
      <c r="F51" s="22"/>
      <c r="I51" s="21"/>
      <c r="M51" s="22"/>
      <c r="AB51" s="19"/>
      <c r="AC51" s="22"/>
      <c r="AD51" s="22"/>
      <c r="AE51" s="22"/>
      <c r="AF51" s="22"/>
      <c r="AG51" s="22"/>
      <c r="AH51" s="22"/>
      <c r="AI51" s="22"/>
      <c r="AJ51" s="22"/>
      <c r="AK51" s="22"/>
    </row>
    <row r="52" spans="1:37" x14ac:dyDescent="0.25">
      <c r="A52" s="22"/>
      <c r="B52" s="22"/>
      <c r="C52" s="22"/>
      <c r="D52" s="22"/>
      <c r="E52" s="22"/>
      <c r="F52" s="22"/>
      <c r="M52" s="22"/>
      <c r="AB52" s="19"/>
      <c r="AC52" s="22"/>
      <c r="AD52" s="22"/>
      <c r="AE52" s="22"/>
      <c r="AF52" s="22"/>
      <c r="AG52" s="22"/>
      <c r="AH52" s="22"/>
      <c r="AI52" s="22"/>
      <c r="AJ52" s="22"/>
      <c r="AK52" s="22"/>
    </row>
    <row r="53" spans="1:37" x14ac:dyDescent="0.25">
      <c r="A53" s="22"/>
      <c r="B53" s="22"/>
      <c r="C53" s="22"/>
      <c r="D53" s="22"/>
      <c r="E53" s="22"/>
      <c r="F53" s="22"/>
      <c r="M53" s="22"/>
      <c r="AB53" s="19"/>
      <c r="AC53" s="22"/>
      <c r="AD53" s="22"/>
      <c r="AE53" s="22"/>
      <c r="AF53" s="22"/>
      <c r="AG53" s="22"/>
      <c r="AH53" s="22"/>
      <c r="AI53" s="22"/>
      <c r="AJ53" s="22"/>
      <c r="AK53" s="22"/>
    </row>
    <row r="54" spans="1:37" x14ac:dyDescent="0.25">
      <c r="A54" s="22"/>
      <c r="B54" s="22"/>
      <c r="C54" s="22"/>
      <c r="D54" s="22"/>
      <c r="E54" s="22"/>
      <c r="F54" s="22"/>
      <c r="M54" s="22"/>
      <c r="AB54" s="19"/>
      <c r="AC54" s="22"/>
      <c r="AD54" s="22"/>
      <c r="AE54" s="22"/>
      <c r="AF54" s="22"/>
      <c r="AG54" s="22"/>
      <c r="AH54" s="22"/>
      <c r="AI54" s="22"/>
      <c r="AJ54" s="22"/>
      <c r="AK54" s="22"/>
    </row>
    <row r="55" spans="1:37" x14ac:dyDescent="0.25">
      <c r="A55" s="22"/>
      <c r="B55" s="22"/>
      <c r="C55" s="22"/>
      <c r="D55" s="22"/>
      <c r="E55" s="22"/>
      <c r="F55" s="22"/>
      <c r="M55" s="22"/>
      <c r="AB55" s="22"/>
      <c r="AC55" s="22"/>
      <c r="AD55" s="22"/>
      <c r="AE55" s="22"/>
      <c r="AF55" s="22"/>
      <c r="AG55" s="22"/>
      <c r="AH55" s="22"/>
      <c r="AI55" s="22"/>
      <c r="AJ55" s="22"/>
      <c r="AK55" s="22"/>
    </row>
    <row r="56" spans="1:37" x14ac:dyDescent="0.25">
      <c r="M56" s="22"/>
      <c r="AB56" s="22"/>
      <c r="AC56" s="22"/>
      <c r="AD56" s="22"/>
      <c r="AE56" s="22"/>
      <c r="AF56" s="22"/>
      <c r="AG56" s="22"/>
      <c r="AH56" s="22"/>
      <c r="AI56" s="22"/>
      <c r="AJ56" s="22"/>
      <c r="AK56" s="22"/>
    </row>
    <row r="57" spans="1:37" x14ac:dyDescent="0.25">
      <c r="M57" s="22"/>
      <c r="AB57" s="22"/>
      <c r="AC57" s="22"/>
      <c r="AD57" s="22"/>
      <c r="AE57" s="22"/>
      <c r="AF57" s="22"/>
      <c r="AG57" s="22"/>
      <c r="AH57" s="22"/>
      <c r="AI57" s="22"/>
      <c r="AJ57" s="22"/>
      <c r="AK57" s="22"/>
    </row>
    <row r="58" spans="1:37" x14ac:dyDescent="0.25">
      <c r="M58" s="22"/>
      <c r="AB58" s="22"/>
      <c r="AC58" s="22"/>
      <c r="AD58" s="22"/>
      <c r="AE58" s="22"/>
      <c r="AF58" s="22"/>
      <c r="AG58" s="22"/>
      <c r="AH58" s="22"/>
      <c r="AI58" s="22"/>
      <c r="AJ58" s="22"/>
      <c r="AK58" s="22"/>
    </row>
    <row r="59" spans="1:37" x14ac:dyDescent="0.25">
      <c r="M59" s="22"/>
      <c r="AB59" s="22"/>
      <c r="AC59" s="22"/>
      <c r="AD59" s="22"/>
      <c r="AE59" s="22"/>
      <c r="AF59" s="22"/>
      <c r="AG59" s="22"/>
      <c r="AH59" s="22"/>
      <c r="AI59" s="22"/>
      <c r="AJ59" s="22"/>
      <c r="AK59" s="22"/>
    </row>
    <row r="60" spans="1:37" x14ac:dyDescent="0.25">
      <c r="M60" s="22"/>
      <c r="AB60" s="22"/>
      <c r="AC60" s="22"/>
      <c r="AD60" s="22"/>
      <c r="AE60" s="22"/>
      <c r="AF60" s="22"/>
      <c r="AG60" s="22"/>
      <c r="AH60" s="22"/>
      <c r="AI60" s="22"/>
      <c r="AJ60" s="22"/>
      <c r="AK60" s="22"/>
    </row>
    <row r="61" spans="1:37" x14ac:dyDescent="0.25">
      <c r="M61" s="22"/>
      <c r="AB61" s="22"/>
      <c r="AC61" s="22"/>
      <c r="AD61" s="22"/>
      <c r="AE61" s="22"/>
      <c r="AF61" s="22"/>
      <c r="AG61" s="22"/>
      <c r="AH61" s="22"/>
      <c r="AI61" s="22"/>
      <c r="AJ61" s="22"/>
      <c r="AK61" s="22"/>
    </row>
    <row r="62" spans="1:37" x14ac:dyDescent="0.25">
      <c r="M62" s="22"/>
      <c r="AB62" s="22"/>
      <c r="AC62" s="22"/>
      <c r="AD62" s="22"/>
      <c r="AE62" s="22"/>
      <c r="AF62" s="22"/>
      <c r="AG62" s="22"/>
      <c r="AH62" s="22"/>
      <c r="AI62" s="22"/>
      <c r="AJ62" s="22"/>
      <c r="AK62" s="22"/>
    </row>
    <row r="63" spans="1:37" x14ac:dyDescent="0.25">
      <c r="M63" s="22"/>
      <c r="AB63" s="22"/>
      <c r="AC63" s="22"/>
      <c r="AD63" s="22"/>
      <c r="AE63" s="22"/>
      <c r="AF63" s="22"/>
      <c r="AG63" s="22"/>
      <c r="AH63" s="22"/>
      <c r="AI63" s="22"/>
      <c r="AJ63" s="22"/>
      <c r="AK63" s="22"/>
    </row>
    <row r="64" spans="1:37" x14ac:dyDescent="0.25">
      <c r="M64" s="22"/>
      <c r="AB64" s="22"/>
      <c r="AC64" s="22"/>
      <c r="AD64" s="22"/>
      <c r="AE64" s="22"/>
      <c r="AF64" s="22"/>
      <c r="AG64" s="22"/>
      <c r="AH64" s="22"/>
      <c r="AI64" s="22"/>
      <c r="AJ64" s="22"/>
      <c r="AK64" s="22"/>
    </row>
    <row r="65" spans="13:37" x14ac:dyDescent="0.25">
      <c r="M65" s="22"/>
      <c r="AB65" s="22"/>
      <c r="AC65" s="22"/>
      <c r="AD65" s="22"/>
      <c r="AE65" s="22"/>
      <c r="AF65" s="22"/>
      <c r="AG65" s="22"/>
      <c r="AH65" s="22"/>
      <c r="AI65" s="22"/>
      <c r="AJ65" s="22"/>
      <c r="AK65" s="22"/>
    </row>
    <row r="66" spans="13:37" x14ac:dyDescent="0.25">
      <c r="M66" s="22"/>
      <c r="AB66" s="22"/>
      <c r="AC66" s="22"/>
      <c r="AD66" s="22"/>
      <c r="AE66" s="22"/>
      <c r="AF66" s="22"/>
      <c r="AG66" s="22"/>
      <c r="AH66" s="22"/>
      <c r="AI66" s="22"/>
      <c r="AJ66" s="22"/>
      <c r="AK66" s="22"/>
    </row>
    <row r="67" spans="13:37" x14ac:dyDescent="0.25">
      <c r="M67" s="22"/>
      <c r="AB67" s="22"/>
      <c r="AC67" s="22"/>
      <c r="AD67" s="22"/>
      <c r="AE67" s="22"/>
      <c r="AF67" s="22"/>
      <c r="AG67" s="22"/>
      <c r="AH67" s="22"/>
      <c r="AI67" s="22"/>
      <c r="AJ67" s="22"/>
      <c r="AK67" s="22"/>
    </row>
    <row r="68" spans="13:37" x14ac:dyDescent="0.25">
      <c r="M68" s="22"/>
      <c r="AB68" s="22"/>
      <c r="AC68" s="22"/>
      <c r="AD68" s="22"/>
      <c r="AE68" s="22"/>
      <c r="AF68" s="22"/>
      <c r="AG68" s="22"/>
      <c r="AH68" s="22"/>
      <c r="AI68" s="22"/>
      <c r="AJ68" s="22"/>
      <c r="AK68" s="22"/>
    </row>
    <row r="69" spans="13:37" x14ac:dyDescent="0.25">
      <c r="M69" s="22"/>
      <c r="AB69" s="22"/>
      <c r="AC69" s="22"/>
      <c r="AD69" s="22"/>
      <c r="AE69" s="22"/>
      <c r="AF69" s="22"/>
      <c r="AG69" s="22"/>
      <c r="AH69" s="22"/>
      <c r="AI69" s="22"/>
      <c r="AJ69" s="22"/>
      <c r="AK69" s="22"/>
    </row>
    <row r="70" spans="13:37" x14ac:dyDescent="0.25">
      <c r="M70" s="22"/>
      <c r="AB70" s="22"/>
      <c r="AC70" s="22"/>
      <c r="AD70" s="22"/>
      <c r="AE70" s="22"/>
      <c r="AF70" s="22"/>
      <c r="AG70" s="22"/>
      <c r="AH70" s="22"/>
      <c r="AI70" s="22"/>
      <c r="AJ70" s="22"/>
      <c r="AK70" s="22"/>
    </row>
    <row r="71" spans="13:37" x14ac:dyDescent="0.25">
      <c r="M71" s="22"/>
      <c r="AB71" s="22"/>
      <c r="AC71" s="22"/>
      <c r="AD71" s="22"/>
      <c r="AE71" s="22"/>
      <c r="AF71" s="22"/>
      <c r="AG71" s="22"/>
      <c r="AH71" s="22"/>
      <c r="AI71" s="22"/>
      <c r="AJ71" s="22"/>
      <c r="AK71" s="22"/>
    </row>
    <row r="72" spans="13:37" x14ac:dyDescent="0.25">
      <c r="M72" s="22"/>
      <c r="AB72" s="22"/>
      <c r="AC72" s="22"/>
      <c r="AD72" s="22"/>
      <c r="AE72" s="22"/>
      <c r="AF72" s="22"/>
      <c r="AG72" s="22"/>
      <c r="AH72" s="22"/>
      <c r="AI72" s="22"/>
      <c r="AJ72" s="22"/>
      <c r="AK72" s="22"/>
    </row>
    <row r="73" spans="13:37" x14ac:dyDescent="0.25">
      <c r="M73" s="22"/>
      <c r="AB73" s="22"/>
      <c r="AC73" s="22"/>
      <c r="AD73" s="22"/>
      <c r="AE73" s="22"/>
      <c r="AF73" s="22"/>
      <c r="AG73" s="22"/>
      <c r="AH73" s="22"/>
      <c r="AI73" s="22"/>
      <c r="AJ73" s="22"/>
      <c r="AK73" s="22"/>
    </row>
    <row r="74" spans="13:37" x14ac:dyDescent="0.25">
      <c r="M74" s="22"/>
      <c r="AB74" s="22"/>
      <c r="AC74" s="22"/>
      <c r="AD74" s="22"/>
      <c r="AE74" s="22"/>
      <c r="AF74" s="22"/>
      <c r="AG74" s="22"/>
      <c r="AH74" s="22"/>
      <c r="AI74" s="22"/>
      <c r="AJ74" s="22"/>
      <c r="AK74" s="22"/>
    </row>
    <row r="75" spans="13:37" x14ac:dyDescent="0.25">
      <c r="M75" s="22"/>
      <c r="AB75" s="22"/>
      <c r="AC75" s="22"/>
      <c r="AD75" s="22"/>
      <c r="AE75" s="22"/>
      <c r="AF75" s="22"/>
      <c r="AG75" s="22"/>
      <c r="AH75" s="22"/>
      <c r="AI75" s="22"/>
      <c r="AJ75" s="22"/>
      <c r="AK75" s="22"/>
    </row>
    <row r="76" spans="13:37" x14ac:dyDescent="0.25">
      <c r="M76" s="22"/>
      <c r="AB76" s="22"/>
      <c r="AC76" s="22"/>
      <c r="AD76" s="22"/>
      <c r="AE76" s="22"/>
      <c r="AF76" s="22"/>
      <c r="AG76" s="22"/>
      <c r="AH76" s="22"/>
      <c r="AI76" s="22"/>
      <c r="AJ76" s="22"/>
      <c r="AK76" s="22"/>
    </row>
    <row r="77" spans="13:37" x14ac:dyDescent="0.25">
      <c r="M77" s="22"/>
      <c r="AB77" s="22"/>
      <c r="AC77" s="22"/>
      <c r="AD77" s="22"/>
      <c r="AE77" s="22"/>
      <c r="AF77" s="22"/>
      <c r="AG77" s="22"/>
      <c r="AH77" s="22"/>
      <c r="AI77" s="22"/>
      <c r="AJ77" s="22"/>
      <c r="AK77" s="22"/>
    </row>
    <row r="78" spans="13:37" x14ac:dyDescent="0.25">
      <c r="M78" s="22"/>
      <c r="AB78" s="22"/>
      <c r="AC78" s="22"/>
      <c r="AD78" s="22"/>
      <c r="AE78" s="22"/>
      <c r="AF78" s="22"/>
      <c r="AG78" s="22"/>
      <c r="AH78" s="22"/>
      <c r="AI78" s="22"/>
      <c r="AJ78" s="22"/>
      <c r="AK78" s="22"/>
    </row>
    <row r="79" spans="13:37" x14ac:dyDescent="0.25">
      <c r="M79" s="22"/>
      <c r="AB79" s="22"/>
      <c r="AC79" s="22"/>
      <c r="AD79" s="22"/>
      <c r="AE79" s="22"/>
      <c r="AF79" s="22"/>
      <c r="AG79" s="22"/>
      <c r="AH79" s="22"/>
      <c r="AI79" s="22"/>
      <c r="AJ79" s="22"/>
      <c r="AK79" s="22"/>
    </row>
    <row r="80" spans="13:37" x14ac:dyDescent="0.25">
      <c r="M80" s="22"/>
      <c r="AB80" s="22"/>
      <c r="AC80" s="22"/>
      <c r="AD80" s="22"/>
      <c r="AE80" s="22"/>
      <c r="AF80" s="22"/>
      <c r="AG80" s="22"/>
      <c r="AH80" s="22"/>
      <c r="AI80" s="22"/>
      <c r="AJ80" s="22"/>
      <c r="AK80" s="22"/>
    </row>
    <row r="81" spans="13:37" x14ac:dyDescent="0.25">
      <c r="M81" s="22"/>
      <c r="AB81" s="22"/>
      <c r="AC81" s="22"/>
      <c r="AD81" s="22"/>
      <c r="AE81" s="22"/>
      <c r="AF81" s="22"/>
      <c r="AG81" s="22"/>
      <c r="AH81" s="22"/>
      <c r="AI81" s="22"/>
      <c r="AJ81" s="22"/>
      <c r="AK81" s="22"/>
    </row>
    <row r="82" spans="13:37" x14ac:dyDescent="0.25">
      <c r="M82" s="22"/>
      <c r="AB82" s="22"/>
      <c r="AC82" s="22"/>
      <c r="AD82" s="22"/>
      <c r="AE82" s="22"/>
      <c r="AF82" s="22"/>
      <c r="AG82" s="22"/>
      <c r="AH82" s="22"/>
      <c r="AI82" s="22"/>
      <c r="AJ82" s="22"/>
      <c r="AK82" s="22"/>
    </row>
    <row r="83" spans="13:37" x14ac:dyDescent="0.25">
      <c r="M83" s="22"/>
      <c r="AB83" s="22"/>
      <c r="AC83" s="22"/>
      <c r="AD83" s="22"/>
      <c r="AE83" s="22"/>
      <c r="AF83" s="22"/>
      <c r="AG83" s="22"/>
      <c r="AH83" s="22"/>
      <c r="AI83" s="22"/>
      <c r="AJ83" s="22"/>
      <c r="AK83" s="22"/>
    </row>
    <row r="84" spans="13:37" x14ac:dyDescent="0.25">
      <c r="M84" s="22"/>
      <c r="AB84" s="22"/>
      <c r="AC84" s="22"/>
      <c r="AD84" s="22"/>
      <c r="AE84" s="22"/>
      <c r="AF84" s="22"/>
      <c r="AG84" s="22"/>
      <c r="AH84" s="22"/>
      <c r="AI84" s="22"/>
      <c r="AJ84" s="22"/>
      <c r="AK84" s="22"/>
    </row>
    <row r="85" spans="13:37" x14ac:dyDescent="0.25">
      <c r="M85" s="22"/>
      <c r="AB85" s="22"/>
      <c r="AC85" s="22"/>
      <c r="AD85" s="22"/>
      <c r="AE85" s="22"/>
      <c r="AF85" s="22"/>
      <c r="AG85" s="22"/>
      <c r="AH85" s="22"/>
      <c r="AI85" s="22"/>
      <c r="AJ85" s="22"/>
      <c r="AK85" s="22"/>
    </row>
    <row r="86" spans="13:37" x14ac:dyDescent="0.25">
      <c r="M86" s="22"/>
      <c r="AB86" s="22"/>
      <c r="AC86" s="22"/>
      <c r="AD86" s="22"/>
      <c r="AE86" s="22"/>
      <c r="AF86" s="22"/>
      <c r="AG86" s="22"/>
      <c r="AH86" s="22"/>
      <c r="AI86" s="22"/>
      <c r="AJ86" s="22"/>
      <c r="AK86" s="22"/>
    </row>
    <row r="87" spans="13:37" x14ac:dyDescent="0.25">
      <c r="M87" s="22"/>
      <c r="AB87" s="22"/>
      <c r="AC87" s="22"/>
      <c r="AD87" s="22"/>
      <c r="AE87" s="22"/>
      <c r="AF87" s="22"/>
      <c r="AG87" s="22"/>
      <c r="AH87" s="22"/>
      <c r="AI87" s="22"/>
      <c r="AJ87" s="22"/>
      <c r="AK87" s="22"/>
    </row>
    <row r="88" spans="13:37" x14ac:dyDescent="0.25">
      <c r="M88" s="22"/>
      <c r="AB88" s="22"/>
      <c r="AC88" s="22"/>
      <c r="AD88" s="22"/>
      <c r="AE88" s="22"/>
      <c r="AF88" s="22"/>
      <c r="AG88" s="22"/>
      <c r="AH88" s="22"/>
      <c r="AI88" s="22"/>
      <c r="AJ88" s="22"/>
      <c r="AK88" s="22"/>
    </row>
    <row r="89" spans="13:37" x14ac:dyDescent="0.25">
      <c r="M89" s="22"/>
      <c r="AB89" s="22"/>
      <c r="AC89" s="22"/>
      <c r="AD89" s="22"/>
      <c r="AE89" s="22"/>
      <c r="AF89" s="22"/>
      <c r="AG89" s="22"/>
      <c r="AH89" s="22"/>
      <c r="AI89" s="22"/>
      <c r="AJ89" s="22"/>
      <c r="AK89" s="22"/>
    </row>
    <row r="90" spans="13:37" x14ac:dyDescent="0.25">
      <c r="M90" s="22"/>
      <c r="AB90" s="22"/>
      <c r="AC90" s="22"/>
      <c r="AD90" s="22"/>
      <c r="AE90" s="22"/>
      <c r="AF90" s="22"/>
      <c r="AG90" s="22"/>
      <c r="AH90" s="22"/>
      <c r="AI90" s="22"/>
      <c r="AJ90" s="22"/>
      <c r="AK90" s="22"/>
    </row>
    <row r="91" spans="13:37" x14ac:dyDescent="0.25">
      <c r="M91" s="22"/>
      <c r="AB91" s="22"/>
      <c r="AC91" s="22"/>
      <c r="AD91" s="22"/>
      <c r="AE91" s="22"/>
      <c r="AF91" s="22"/>
      <c r="AG91" s="22"/>
      <c r="AH91" s="22"/>
      <c r="AI91" s="22"/>
      <c r="AJ91" s="22"/>
      <c r="AK91" s="22"/>
    </row>
    <row r="92" spans="13:37" x14ac:dyDescent="0.25">
      <c r="M92" s="22"/>
      <c r="AB92" s="22"/>
      <c r="AC92" s="22"/>
      <c r="AD92" s="22"/>
      <c r="AE92" s="22"/>
      <c r="AF92" s="22"/>
      <c r="AG92" s="22"/>
      <c r="AH92" s="22"/>
      <c r="AI92" s="22"/>
      <c r="AJ92" s="22"/>
      <c r="AK92" s="22"/>
    </row>
    <row r="93" spans="13:37" x14ac:dyDescent="0.25">
      <c r="M93" s="22"/>
      <c r="AB93" s="22"/>
      <c r="AC93" s="22"/>
      <c r="AD93" s="22"/>
      <c r="AE93" s="22"/>
      <c r="AF93" s="22"/>
      <c r="AG93" s="22"/>
      <c r="AH93" s="22"/>
      <c r="AI93" s="22"/>
      <c r="AJ93" s="22"/>
      <c r="AK93" s="22"/>
    </row>
    <row r="94" spans="13:37" x14ac:dyDescent="0.25">
      <c r="M94" s="22"/>
      <c r="AB94" s="22"/>
      <c r="AC94" s="22"/>
      <c r="AD94" s="22"/>
      <c r="AE94" s="22"/>
      <c r="AF94" s="22"/>
      <c r="AG94" s="22"/>
      <c r="AH94" s="22"/>
      <c r="AI94" s="22"/>
      <c r="AJ94" s="22"/>
      <c r="AK94" s="22"/>
    </row>
    <row r="95" spans="13:37" x14ac:dyDescent="0.25">
      <c r="M95" s="22"/>
      <c r="AB95" s="22"/>
      <c r="AC95" s="22"/>
      <c r="AD95" s="22"/>
      <c r="AE95" s="22"/>
      <c r="AF95" s="22"/>
      <c r="AG95" s="22"/>
      <c r="AH95" s="22"/>
      <c r="AI95" s="22"/>
      <c r="AJ95" s="22"/>
      <c r="AK95" s="22"/>
    </row>
    <row r="96" spans="13:37" x14ac:dyDescent="0.25">
      <c r="M96" s="22"/>
      <c r="AB96" s="22"/>
      <c r="AC96" s="22"/>
      <c r="AD96" s="22"/>
      <c r="AE96" s="22"/>
      <c r="AF96" s="22"/>
      <c r="AG96" s="22"/>
      <c r="AH96" s="22"/>
      <c r="AI96" s="22"/>
      <c r="AJ96" s="22"/>
      <c r="AK96" s="22"/>
    </row>
    <row r="97" spans="13:37" x14ac:dyDescent="0.25">
      <c r="M97" s="22"/>
      <c r="AB97" s="22"/>
      <c r="AC97" s="22"/>
      <c r="AD97" s="22"/>
      <c r="AE97" s="22"/>
      <c r="AF97" s="22"/>
      <c r="AG97" s="22"/>
      <c r="AH97" s="22"/>
      <c r="AI97" s="22"/>
      <c r="AJ97" s="22"/>
      <c r="AK97" s="22"/>
    </row>
    <row r="98" spans="13:37" x14ac:dyDescent="0.25">
      <c r="M98" s="22"/>
      <c r="AB98" s="22"/>
      <c r="AC98" s="22"/>
      <c r="AD98" s="22"/>
      <c r="AE98" s="22"/>
      <c r="AF98" s="22"/>
      <c r="AG98" s="22"/>
      <c r="AH98" s="22"/>
      <c r="AI98" s="22"/>
      <c r="AJ98" s="22"/>
      <c r="AK98" s="22"/>
    </row>
    <row r="99" spans="13:37" x14ac:dyDescent="0.25">
      <c r="M99" s="22"/>
      <c r="AB99" s="22"/>
      <c r="AC99" s="22"/>
      <c r="AD99" s="22"/>
      <c r="AE99" s="22"/>
      <c r="AF99" s="22"/>
      <c r="AG99" s="22"/>
      <c r="AH99" s="22"/>
      <c r="AI99" s="22"/>
      <c r="AJ99" s="22"/>
      <c r="AK99" s="22"/>
    </row>
    <row r="100" spans="13:37" x14ac:dyDescent="0.25">
      <c r="M100" s="22"/>
      <c r="AB100" s="22"/>
      <c r="AC100" s="22"/>
      <c r="AD100" s="22"/>
      <c r="AE100" s="22"/>
      <c r="AF100" s="22"/>
      <c r="AG100" s="22"/>
      <c r="AH100" s="22"/>
      <c r="AI100" s="22"/>
      <c r="AJ100" s="22"/>
      <c r="AK100" s="22"/>
    </row>
    <row r="101" spans="13:37" x14ac:dyDescent="0.25">
      <c r="M101" s="22"/>
      <c r="AB101" s="22"/>
      <c r="AC101" s="22"/>
      <c r="AD101" s="22"/>
      <c r="AE101" s="22"/>
      <c r="AF101" s="22"/>
      <c r="AG101" s="22"/>
      <c r="AH101" s="22"/>
      <c r="AI101" s="22"/>
      <c r="AJ101" s="22"/>
      <c r="AK101" s="22"/>
    </row>
    <row r="102" spans="13:37" x14ac:dyDescent="0.25">
      <c r="M102" s="22"/>
      <c r="AB102" s="22"/>
      <c r="AC102" s="22"/>
      <c r="AD102" s="22"/>
      <c r="AE102" s="22"/>
      <c r="AF102" s="22"/>
      <c r="AG102" s="22"/>
      <c r="AH102" s="22"/>
      <c r="AI102" s="22"/>
      <c r="AJ102" s="22"/>
      <c r="AK102" s="22"/>
    </row>
    <row r="103" spans="13:37" x14ac:dyDescent="0.25">
      <c r="M103" s="22"/>
      <c r="AB103" s="22"/>
      <c r="AC103" s="22"/>
      <c r="AD103" s="22"/>
      <c r="AE103" s="22"/>
      <c r="AF103" s="22"/>
      <c r="AG103" s="22"/>
      <c r="AH103" s="22"/>
      <c r="AI103" s="22"/>
      <c r="AJ103" s="22"/>
      <c r="AK103" s="22"/>
    </row>
    <row r="104" spans="13:37" x14ac:dyDescent="0.25">
      <c r="M104" s="22"/>
      <c r="AB104" s="22"/>
      <c r="AC104" s="22"/>
      <c r="AD104" s="22"/>
      <c r="AE104" s="22"/>
      <c r="AF104" s="22"/>
      <c r="AG104" s="22"/>
      <c r="AH104" s="22"/>
      <c r="AI104" s="22"/>
      <c r="AJ104" s="22"/>
      <c r="AK104" s="22"/>
    </row>
    <row r="105" spans="13:37" x14ac:dyDescent="0.25">
      <c r="M105" s="22"/>
      <c r="AB105" s="22"/>
      <c r="AC105" s="22"/>
      <c r="AD105" s="22"/>
      <c r="AE105" s="22"/>
      <c r="AF105" s="22"/>
      <c r="AG105" s="22"/>
      <c r="AH105" s="22"/>
      <c r="AI105" s="22"/>
      <c r="AJ105" s="22"/>
      <c r="AK105" s="22"/>
    </row>
    <row r="106" spans="13:37" x14ac:dyDescent="0.25">
      <c r="M106" s="22"/>
      <c r="AB106" s="22"/>
      <c r="AC106" s="22"/>
      <c r="AD106" s="22"/>
      <c r="AE106" s="22"/>
      <c r="AF106" s="22"/>
      <c r="AG106" s="22"/>
      <c r="AH106" s="22"/>
      <c r="AI106" s="22"/>
      <c r="AJ106" s="22"/>
      <c r="AK106" s="22"/>
    </row>
    <row r="107" spans="13:37" x14ac:dyDescent="0.25">
      <c r="M107" s="22"/>
      <c r="AB107" s="22"/>
      <c r="AC107" s="22"/>
      <c r="AD107" s="22"/>
      <c r="AE107" s="22"/>
      <c r="AF107" s="22"/>
      <c r="AG107" s="22"/>
      <c r="AH107" s="22"/>
      <c r="AI107" s="22"/>
      <c r="AJ107" s="22"/>
      <c r="AK107" s="22"/>
    </row>
    <row r="108" spans="13:37" x14ac:dyDescent="0.25">
      <c r="M108" s="22"/>
      <c r="AB108" s="22"/>
      <c r="AC108" s="22"/>
      <c r="AD108" s="22"/>
      <c r="AE108" s="22"/>
      <c r="AF108" s="22"/>
      <c r="AG108" s="22"/>
      <c r="AH108" s="22"/>
      <c r="AI108" s="22"/>
      <c r="AJ108" s="22"/>
      <c r="AK108" s="22"/>
    </row>
    <row r="109" spans="13:37" x14ac:dyDescent="0.25">
      <c r="M109" s="22"/>
      <c r="AB109" s="22"/>
      <c r="AC109" s="22"/>
      <c r="AD109" s="22"/>
      <c r="AE109" s="22"/>
      <c r="AF109" s="22"/>
      <c r="AG109" s="22"/>
      <c r="AH109" s="22"/>
      <c r="AI109" s="22"/>
      <c r="AJ109" s="22"/>
      <c r="AK109" s="22"/>
    </row>
    <row r="110" spans="13:37" x14ac:dyDescent="0.25">
      <c r="M110" s="22"/>
      <c r="AB110" s="22"/>
      <c r="AC110" s="22"/>
      <c r="AD110" s="22"/>
      <c r="AE110" s="22"/>
      <c r="AF110" s="22"/>
      <c r="AG110" s="22"/>
      <c r="AH110" s="22"/>
      <c r="AI110" s="22"/>
      <c r="AJ110" s="22"/>
      <c r="AK110" s="22"/>
    </row>
    <row r="111" spans="13:37" x14ac:dyDescent="0.25">
      <c r="M111" s="22"/>
      <c r="AB111" s="22"/>
      <c r="AC111" s="22"/>
      <c r="AD111" s="22"/>
      <c r="AE111" s="22"/>
      <c r="AF111" s="22"/>
      <c r="AG111" s="22"/>
      <c r="AH111" s="22"/>
      <c r="AI111" s="22"/>
      <c r="AJ111" s="22"/>
      <c r="AK111" s="22"/>
    </row>
    <row r="112" spans="13:37" x14ac:dyDescent="0.25">
      <c r="M112" s="22"/>
      <c r="AB112" s="22"/>
      <c r="AC112" s="22"/>
      <c r="AD112" s="22"/>
      <c r="AE112" s="22"/>
      <c r="AF112" s="22"/>
      <c r="AG112" s="22"/>
      <c r="AH112" s="22"/>
      <c r="AI112" s="22"/>
      <c r="AJ112" s="22"/>
      <c r="AK112" s="22"/>
    </row>
    <row r="113" spans="13:37" x14ac:dyDescent="0.25">
      <c r="M113" s="22"/>
      <c r="AB113" s="22"/>
      <c r="AC113" s="22"/>
      <c r="AD113" s="22"/>
      <c r="AE113" s="22"/>
      <c r="AF113" s="22"/>
      <c r="AG113" s="22"/>
      <c r="AH113" s="22"/>
      <c r="AI113" s="22"/>
      <c r="AJ113" s="22"/>
      <c r="AK113" s="22"/>
    </row>
    <row r="114" spans="13:37" x14ac:dyDescent="0.25">
      <c r="M114" s="22"/>
      <c r="AB114" s="22"/>
      <c r="AC114" s="22"/>
      <c r="AD114" s="22"/>
      <c r="AE114" s="22"/>
      <c r="AF114" s="22"/>
      <c r="AG114" s="22"/>
      <c r="AH114" s="22"/>
      <c r="AI114" s="22"/>
      <c r="AJ114" s="22"/>
      <c r="AK114" s="22"/>
    </row>
    <row r="115" spans="13:37" x14ac:dyDescent="0.25">
      <c r="M115" s="22"/>
      <c r="AB115" s="22"/>
      <c r="AC115" s="22"/>
      <c r="AD115" s="22"/>
      <c r="AE115" s="22"/>
      <c r="AF115" s="22"/>
      <c r="AG115" s="22"/>
      <c r="AH115" s="22"/>
      <c r="AI115" s="22"/>
      <c r="AJ115" s="22"/>
      <c r="AK115" s="22"/>
    </row>
    <row r="116" spans="13:37" x14ac:dyDescent="0.25">
      <c r="M116" s="22"/>
      <c r="AB116" s="22"/>
      <c r="AC116" s="22"/>
      <c r="AD116" s="22"/>
      <c r="AE116" s="22"/>
      <c r="AF116" s="22"/>
      <c r="AG116" s="22"/>
      <c r="AH116" s="22"/>
      <c r="AI116" s="22"/>
      <c r="AJ116" s="22"/>
      <c r="AK116" s="22"/>
    </row>
    <row r="117" spans="13:37" x14ac:dyDescent="0.25">
      <c r="M117" s="22"/>
      <c r="AB117" s="22"/>
      <c r="AC117" s="22"/>
      <c r="AD117" s="22"/>
      <c r="AE117" s="22"/>
      <c r="AF117" s="22"/>
      <c r="AG117" s="22"/>
      <c r="AH117" s="22"/>
      <c r="AI117" s="22"/>
      <c r="AJ117" s="22"/>
      <c r="AK117" s="22"/>
    </row>
    <row r="118" spans="13:37" x14ac:dyDescent="0.25">
      <c r="M118" s="22"/>
      <c r="AB118" s="22"/>
      <c r="AC118" s="22"/>
      <c r="AD118" s="22"/>
      <c r="AE118" s="22"/>
      <c r="AF118" s="22"/>
      <c r="AG118" s="22"/>
      <c r="AH118" s="22"/>
      <c r="AI118" s="22"/>
      <c r="AJ118" s="22"/>
      <c r="AK118" s="22"/>
    </row>
    <row r="119" spans="13:37" x14ac:dyDescent="0.25">
      <c r="M119" s="22"/>
      <c r="AB119" s="22"/>
      <c r="AC119" s="22"/>
      <c r="AD119" s="22"/>
      <c r="AE119" s="22"/>
      <c r="AF119" s="22"/>
      <c r="AG119" s="22"/>
      <c r="AH119" s="22"/>
      <c r="AI119" s="22"/>
      <c r="AJ119" s="22"/>
      <c r="AK119" s="22"/>
    </row>
    <row r="120" spans="13:37" x14ac:dyDescent="0.25">
      <c r="M120" s="22"/>
      <c r="AB120" s="22"/>
      <c r="AC120" s="22"/>
      <c r="AD120" s="22"/>
      <c r="AE120" s="22"/>
      <c r="AF120" s="22"/>
      <c r="AG120" s="22"/>
      <c r="AH120" s="22"/>
      <c r="AI120" s="22"/>
      <c r="AJ120" s="22"/>
      <c r="AK120" s="22"/>
    </row>
    <row r="121" spans="13:37" x14ac:dyDescent="0.25">
      <c r="M121" s="22"/>
      <c r="AB121" s="22"/>
      <c r="AC121" s="22"/>
      <c r="AD121" s="22"/>
      <c r="AE121" s="22"/>
      <c r="AF121" s="22"/>
      <c r="AG121" s="22"/>
      <c r="AH121" s="22"/>
      <c r="AI121" s="22"/>
      <c r="AJ121" s="22"/>
      <c r="AK121" s="22"/>
    </row>
    <row r="122" spans="13:37" x14ac:dyDescent="0.25">
      <c r="M122" s="22"/>
      <c r="AB122" s="22"/>
      <c r="AC122" s="22"/>
      <c r="AD122" s="22"/>
      <c r="AE122" s="22"/>
      <c r="AF122" s="22"/>
      <c r="AG122" s="22"/>
      <c r="AH122" s="22"/>
      <c r="AI122" s="22"/>
      <c r="AJ122" s="22"/>
      <c r="AK122" s="22"/>
    </row>
    <row r="123" spans="13:37" x14ac:dyDescent="0.25">
      <c r="M123" s="22"/>
      <c r="AB123" s="22"/>
      <c r="AC123" s="22"/>
      <c r="AD123" s="22"/>
      <c r="AE123" s="22"/>
      <c r="AF123" s="22"/>
      <c r="AG123" s="22"/>
      <c r="AH123" s="22"/>
      <c r="AI123" s="22"/>
      <c r="AJ123" s="22"/>
      <c r="AK123" s="22"/>
    </row>
    <row r="124" spans="13:37" x14ac:dyDescent="0.25">
      <c r="M124" s="22"/>
      <c r="AB124" s="22"/>
      <c r="AC124" s="22"/>
      <c r="AD124" s="22"/>
      <c r="AE124" s="22"/>
      <c r="AF124" s="22"/>
      <c r="AG124" s="22"/>
      <c r="AH124" s="22"/>
      <c r="AI124" s="22"/>
      <c r="AJ124" s="22"/>
      <c r="AK124" s="22"/>
    </row>
    <row r="125" spans="13:37" x14ac:dyDescent="0.25">
      <c r="M125" s="22"/>
      <c r="AB125" s="22"/>
      <c r="AC125" s="22"/>
      <c r="AD125" s="22"/>
      <c r="AE125" s="22"/>
      <c r="AF125" s="22"/>
      <c r="AG125" s="22"/>
      <c r="AH125" s="22"/>
      <c r="AI125" s="22"/>
      <c r="AJ125" s="22"/>
      <c r="AK125" s="22"/>
    </row>
    <row r="126" spans="13:37" x14ac:dyDescent="0.25">
      <c r="M126" s="22"/>
      <c r="AB126" s="22"/>
      <c r="AC126" s="22"/>
      <c r="AD126" s="22"/>
      <c r="AE126" s="22"/>
      <c r="AF126" s="22"/>
      <c r="AG126" s="22"/>
      <c r="AH126" s="22"/>
      <c r="AI126" s="22"/>
      <c r="AJ126" s="22"/>
      <c r="AK126" s="22"/>
    </row>
    <row r="127" spans="13:37" x14ac:dyDescent="0.25">
      <c r="M127" s="22"/>
      <c r="AB127" s="22"/>
      <c r="AC127" s="22"/>
      <c r="AD127" s="22"/>
      <c r="AE127" s="22"/>
      <c r="AF127" s="22"/>
      <c r="AG127" s="22"/>
      <c r="AH127" s="22"/>
      <c r="AI127" s="22"/>
      <c r="AJ127" s="22"/>
      <c r="AK127" s="22"/>
    </row>
    <row r="128" spans="13:37" x14ac:dyDescent="0.25">
      <c r="M128" s="22"/>
      <c r="AB128" s="22"/>
      <c r="AC128" s="22"/>
      <c r="AD128" s="22"/>
      <c r="AE128" s="22"/>
      <c r="AF128" s="22"/>
      <c r="AG128" s="22"/>
      <c r="AH128" s="22"/>
      <c r="AI128" s="22"/>
      <c r="AJ128" s="22"/>
      <c r="AK128" s="22"/>
    </row>
    <row r="129" spans="13:37" x14ac:dyDescent="0.25">
      <c r="M129" s="22"/>
      <c r="AB129" s="22"/>
      <c r="AC129" s="22"/>
      <c r="AD129" s="22"/>
      <c r="AE129" s="22"/>
      <c r="AF129" s="22"/>
      <c r="AG129" s="22"/>
      <c r="AH129" s="22"/>
      <c r="AI129" s="22"/>
      <c r="AJ129" s="22"/>
      <c r="AK129" s="22"/>
    </row>
    <row r="130" spans="13:37" x14ac:dyDescent="0.25">
      <c r="M130" s="22"/>
      <c r="AB130" s="22"/>
      <c r="AC130" s="22"/>
      <c r="AD130" s="22"/>
      <c r="AE130" s="22"/>
      <c r="AF130" s="22"/>
      <c r="AG130" s="22"/>
      <c r="AH130" s="22"/>
      <c r="AI130" s="22"/>
      <c r="AJ130" s="22"/>
      <c r="AK130" s="22"/>
    </row>
    <row r="131" spans="13:37" x14ac:dyDescent="0.25">
      <c r="M131" s="22"/>
      <c r="AB131" s="22"/>
      <c r="AC131" s="22"/>
      <c r="AD131" s="22"/>
      <c r="AE131" s="22"/>
      <c r="AF131" s="22"/>
      <c r="AG131" s="22"/>
      <c r="AH131" s="22"/>
      <c r="AI131" s="22"/>
      <c r="AJ131" s="22"/>
      <c r="AK131" s="22"/>
    </row>
    <row r="132" spans="13:37" x14ac:dyDescent="0.25">
      <c r="M132" s="22"/>
      <c r="AB132" s="22"/>
      <c r="AC132" s="22"/>
      <c r="AD132" s="22"/>
      <c r="AE132" s="22"/>
      <c r="AF132" s="22"/>
      <c r="AG132" s="22"/>
      <c r="AH132" s="22"/>
      <c r="AI132" s="22"/>
      <c r="AJ132" s="22"/>
      <c r="AK132" s="22"/>
    </row>
    <row r="133" spans="13:37" x14ac:dyDescent="0.25">
      <c r="M133" s="22"/>
      <c r="AB133" s="22"/>
      <c r="AC133" s="22"/>
      <c r="AD133" s="22"/>
      <c r="AE133" s="22"/>
      <c r="AF133" s="22"/>
      <c r="AG133" s="22"/>
      <c r="AH133" s="22"/>
      <c r="AI133" s="22"/>
      <c r="AJ133" s="22"/>
      <c r="AK133" s="22"/>
    </row>
    <row r="134" spans="13:37" x14ac:dyDescent="0.25">
      <c r="M134" s="22"/>
      <c r="AB134" s="22"/>
      <c r="AC134" s="22"/>
      <c r="AD134" s="22"/>
      <c r="AE134" s="22"/>
      <c r="AF134" s="22"/>
      <c r="AG134" s="22"/>
      <c r="AH134" s="22"/>
      <c r="AI134" s="22"/>
      <c r="AJ134" s="22"/>
      <c r="AK134" s="22"/>
    </row>
    <row r="135" spans="13:37" x14ac:dyDescent="0.25">
      <c r="M135" s="22"/>
      <c r="AB135" s="22"/>
      <c r="AC135" s="22"/>
      <c r="AD135" s="22"/>
      <c r="AE135" s="22"/>
      <c r="AF135" s="22"/>
      <c r="AG135" s="22"/>
      <c r="AH135" s="22"/>
      <c r="AI135" s="22"/>
      <c r="AJ135" s="22"/>
      <c r="AK135" s="22"/>
    </row>
    <row r="136" spans="13:37" x14ac:dyDescent="0.25">
      <c r="M136" s="22"/>
      <c r="AB136" s="22"/>
      <c r="AC136" s="22"/>
      <c r="AD136" s="22"/>
      <c r="AE136" s="22"/>
      <c r="AF136" s="22"/>
      <c r="AG136" s="22"/>
      <c r="AH136" s="22"/>
      <c r="AI136" s="22"/>
      <c r="AJ136" s="22"/>
      <c r="AK136" s="22"/>
    </row>
    <row r="137" spans="13:37" x14ac:dyDescent="0.25">
      <c r="M137" s="22"/>
      <c r="AB137" s="22"/>
      <c r="AC137" s="22"/>
      <c r="AD137" s="22"/>
      <c r="AE137" s="22"/>
      <c r="AF137" s="22"/>
      <c r="AG137" s="22"/>
      <c r="AH137" s="22"/>
      <c r="AI137" s="22"/>
      <c r="AJ137" s="22"/>
      <c r="AK137" s="22"/>
    </row>
    <row r="138" spans="13:37" x14ac:dyDescent="0.25">
      <c r="M138" s="22"/>
      <c r="AB138" s="22"/>
      <c r="AC138" s="22"/>
      <c r="AD138" s="22"/>
      <c r="AE138" s="22"/>
      <c r="AF138" s="22"/>
      <c r="AG138" s="22"/>
      <c r="AH138" s="22"/>
      <c r="AI138" s="22"/>
      <c r="AJ138" s="22"/>
      <c r="AK138" s="22"/>
    </row>
    <row r="139" spans="13:37" x14ac:dyDescent="0.25">
      <c r="M139" s="22"/>
      <c r="AB139" s="22"/>
      <c r="AC139" s="22"/>
      <c r="AD139" s="22"/>
      <c r="AE139" s="22"/>
      <c r="AF139" s="22"/>
      <c r="AG139" s="22"/>
      <c r="AH139" s="22"/>
      <c r="AI139" s="22"/>
      <c r="AJ139" s="22"/>
      <c r="AK139" s="22"/>
    </row>
    <row r="140" spans="13:37" x14ac:dyDescent="0.25">
      <c r="M140" s="22"/>
      <c r="AB140" s="22"/>
      <c r="AC140" s="22"/>
      <c r="AD140" s="22"/>
      <c r="AE140" s="22"/>
      <c r="AF140" s="22"/>
      <c r="AG140" s="22"/>
      <c r="AH140" s="22"/>
      <c r="AI140" s="22"/>
      <c r="AJ140" s="22"/>
      <c r="AK140" s="22"/>
    </row>
    <row r="141" spans="13:37" x14ac:dyDescent="0.25">
      <c r="M141" s="22"/>
      <c r="AB141" s="22"/>
      <c r="AC141" s="22"/>
      <c r="AD141" s="22"/>
      <c r="AE141" s="22"/>
      <c r="AF141" s="22"/>
      <c r="AG141" s="22"/>
      <c r="AH141" s="22"/>
      <c r="AI141" s="22"/>
      <c r="AJ141" s="22"/>
      <c r="AK141" s="22"/>
    </row>
    <row r="142" spans="13:37" x14ac:dyDescent="0.25">
      <c r="M142" s="22"/>
      <c r="AB142" s="22"/>
      <c r="AC142" s="22"/>
      <c r="AD142" s="22"/>
      <c r="AE142" s="22"/>
      <c r="AF142" s="22"/>
      <c r="AG142" s="22"/>
      <c r="AH142" s="22"/>
      <c r="AI142" s="22"/>
      <c r="AJ142" s="22"/>
      <c r="AK142" s="22"/>
    </row>
    <row r="143" spans="13:37" x14ac:dyDescent="0.25">
      <c r="M143" s="22"/>
      <c r="AB143" s="22"/>
      <c r="AC143" s="22"/>
      <c r="AD143" s="22"/>
      <c r="AE143" s="22"/>
      <c r="AF143" s="22"/>
      <c r="AG143" s="22"/>
      <c r="AH143" s="22"/>
      <c r="AI143" s="22"/>
      <c r="AJ143" s="22"/>
      <c r="AK143" s="22"/>
    </row>
    <row r="144" spans="13:37" x14ac:dyDescent="0.25">
      <c r="M144" s="22"/>
      <c r="AB144" s="22"/>
      <c r="AC144" s="22"/>
      <c r="AD144" s="22"/>
      <c r="AE144" s="22"/>
      <c r="AF144" s="22"/>
      <c r="AG144" s="22"/>
      <c r="AH144" s="22"/>
      <c r="AI144" s="22"/>
      <c r="AJ144" s="22"/>
      <c r="AK144" s="22"/>
    </row>
    <row r="145" spans="13:37" x14ac:dyDescent="0.25">
      <c r="M145" s="22"/>
      <c r="AB145" s="22"/>
      <c r="AC145" s="22"/>
      <c r="AD145" s="22"/>
      <c r="AE145" s="22"/>
      <c r="AF145" s="22"/>
      <c r="AG145" s="22"/>
      <c r="AH145" s="22"/>
      <c r="AI145" s="22"/>
      <c r="AJ145" s="22"/>
      <c r="AK145" s="22"/>
    </row>
    <row r="146" spans="13:37" x14ac:dyDescent="0.25">
      <c r="M146" s="22"/>
      <c r="AB146" s="22"/>
      <c r="AC146" s="22"/>
      <c r="AD146" s="22"/>
      <c r="AE146" s="22"/>
      <c r="AF146" s="22"/>
      <c r="AG146" s="22"/>
      <c r="AH146" s="22"/>
      <c r="AI146" s="22"/>
      <c r="AJ146" s="22"/>
      <c r="AK146" s="22"/>
    </row>
    <row r="147" spans="13:37" x14ac:dyDescent="0.25">
      <c r="M147" s="22"/>
      <c r="AB147" s="22"/>
      <c r="AC147" s="22"/>
      <c r="AD147" s="22"/>
      <c r="AE147" s="22"/>
      <c r="AF147" s="22"/>
      <c r="AG147" s="22"/>
      <c r="AH147" s="22"/>
      <c r="AI147" s="22"/>
      <c r="AJ147" s="22"/>
      <c r="AK147" s="22"/>
    </row>
    <row r="148" spans="13:37" x14ac:dyDescent="0.25">
      <c r="M148" s="22"/>
      <c r="AB148" s="22"/>
      <c r="AC148" s="22"/>
      <c r="AD148" s="22"/>
      <c r="AE148" s="22"/>
      <c r="AF148" s="22"/>
      <c r="AG148" s="22"/>
      <c r="AH148" s="22"/>
      <c r="AI148" s="22"/>
      <c r="AJ148" s="22"/>
      <c r="AK148" s="22"/>
    </row>
    <row r="149" spans="13:37" x14ac:dyDescent="0.25">
      <c r="M149" s="22"/>
      <c r="AB149" s="22"/>
      <c r="AC149" s="22"/>
      <c r="AD149" s="22"/>
      <c r="AE149" s="22"/>
      <c r="AF149" s="22"/>
      <c r="AG149" s="22"/>
      <c r="AH149" s="22"/>
      <c r="AI149" s="22"/>
      <c r="AJ149" s="22"/>
      <c r="AK149" s="22"/>
    </row>
    <row r="150" spans="13:37" x14ac:dyDescent="0.25">
      <c r="M150" s="22"/>
      <c r="AB150" s="22"/>
      <c r="AC150" s="22"/>
      <c r="AD150" s="22"/>
      <c r="AE150" s="22"/>
      <c r="AF150" s="22"/>
      <c r="AG150" s="22"/>
      <c r="AH150" s="22"/>
      <c r="AI150" s="22"/>
      <c r="AJ150" s="22"/>
      <c r="AK150" s="22"/>
    </row>
    <row r="151" spans="13:37" x14ac:dyDescent="0.25">
      <c r="AB151" s="22"/>
      <c r="AC151" s="22"/>
      <c r="AD151" s="22"/>
      <c r="AE151" s="22"/>
      <c r="AF151" s="22"/>
      <c r="AG151" s="22"/>
      <c r="AH151" s="22"/>
      <c r="AI151" s="22"/>
      <c r="AJ151" s="22"/>
      <c r="AK151" s="22"/>
    </row>
    <row r="152" spans="13:37" x14ac:dyDescent="0.25">
      <c r="AB152" s="22"/>
      <c r="AC152" s="22"/>
      <c r="AD152" s="22"/>
      <c r="AE152" s="22"/>
      <c r="AF152" s="22"/>
      <c r="AG152" s="22"/>
      <c r="AH152" s="22"/>
      <c r="AI152" s="22"/>
      <c r="AJ152" s="22"/>
      <c r="AK152" s="22"/>
    </row>
    <row r="153" spans="13:37" x14ac:dyDescent="0.25">
      <c r="AB153" s="22"/>
      <c r="AC153" s="22"/>
      <c r="AD153" s="22"/>
      <c r="AE153" s="22"/>
      <c r="AF153" s="22"/>
      <c r="AG153" s="22"/>
      <c r="AH153" s="22"/>
      <c r="AI153" s="22"/>
      <c r="AJ153" s="22"/>
      <c r="AK153" s="22"/>
    </row>
    <row r="154" spans="13:37" x14ac:dyDescent="0.25">
      <c r="AB154" s="22"/>
      <c r="AC154" s="22"/>
      <c r="AD154" s="22"/>
      <c r="AE154" s="22"/>
      <c r="AF154" s="22"/>
      <c r="AG154" s="22"/>
      <c r="AH154" s="22"/>
      <c r="AI154" s="22"/>
      <c r="AJ154" s="22"/>
      <c r="AK154" s="22"/>
    </row>
    <row r="155" spans="13:37" x14ac:dyDescent="0.25">
      <c r="AB155" s="22"/>
      <c r="AC155" s="22"/>
      <c r="AD155" s="22"/>
      <c r="AE155" s="22"/>
      <c r="AF155" s="22"/>
      <c r="AG155" s="22"/>
      <c r="AH155" s="22"/>
      <c r="AI155" s="22"/>
      <c r="AJ155" s="22"/>
      <c r="AK155" s="22"/>
    </row>
    <row r="156" spans="13:37" x14ac:dyDescent="0.25">
      <c r="AB156" s="22"/>
      <c r="AC156" s="22"/>
      <c r="AD156" s="22"/>
      <c r="AE156" s="22"/>
      <c r="AF156" s="22"/>
      <c r="AG156" s="22"/>
      <c r="AH156" s="22"/>
      <c r="AI156" s="22"/>
      <c r="AJ156" s="22"/>
      <c r="AK156" s="22"/>
    </row>
  </sheetData>
  <sortState ref="A24:A33">
    <sortCondition ref="A6"/>
  </sortState>
  <mergeCells count="2">
    <mergeCell ref="C45:E45"/>
    <mergeCell ref="A1:V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abSelected="1" workbookViewId="0">
      <selection activeCell="G27" sqref="G27"/>
    </sheetView>
  </sheetViews>
  <sheetFormatPr defaultRowHeight="12.75" x14ac:dyDescent="0.2"/>
  <cols>
    <col min="1" max="1" width="26.85546875" style="68" customWidth="1"/>
    <col min="2" max="2" width="24.7109375" style="68" customWidth="1"/>
    <col min="3" max="3" width="18.28515625" style="68" bestFit="1" customWidth="1"/>
    <col min="4" max="4" width="15.42578125" style="68" bestFit="1" customWidth="1"/>
    <col min="5" max="5" width="34.7109375" style="68" bestFit="1" customWidth="1"/>
    <col min="6" max="6" width="23.28515625" style="68" bestFit="1" customWidth="1"/>
    <col min="7" max="7" width="36.28515625" style="68" bestFit="1" customWidth="1"/>
    <col min="8" max="16384" width="9.140625" style="68"/>
  </cols>
  <sheetData>
    <row r="1" spans="1:7" x14ac:dyDescent="0.2">
      <c r="A1" s="68" t="s">
        <v>277</v>
      </c>
    </row>
    <row r="3" spans="1:7" ht="15" x14ac:dyDescent="0.25">
      <c r="A3" s="104" t="s">
        <v>432</v>
      </c>
    </row>
    <row r="4" spans="1:7" ht="15" x14ac:dyDescent="0.25">
      <c r="A4" s="104"/>
    </row>
    <row r="5" spans="1:7" ht="15" x14ac:dyDescent="0.25">
      <c r="A5" s="104"/>
      <c r="B5" s="166" t="s">
        <v>278</v>
      </c>
      <c r="C5" s="166" t="s">
        <v>279</v>
      </c>
      <c r="D5" s="166" t="s">
        <v>280</v>
      </c>
      <c r="E5" s="166" t="s">
        <v>281</v>
      </c>
      <c r="F5" s="166" t="s">
        <v>282</v>
      </c>
      <c r="G5" s="166" t="s">
        <v>283</v>
      </c>
    </row>
    <row r="6" spans="1:7" x14ac:dyDescent="0.2">
      <c r="A6" s="36" t="s">
        <v>452</v>
      </c>
      <c r="B6" s="106">
        <v>4202200000</v>
      </c>
      <c r="C6" s="105">
        <v>66950</v>
      </c>
      <c r="D6" s="106">
        <v>3186000000</v>
      </c>
      <c r="E6" s="105">
        <f>B6/C6</f>
        <v>62766.243465272593</v>
      </c>
      <c r="F6" s="105">
        <f>D6/C6</f>
        <v>47587.752053771474</v>
      </c>
      <c r="G6" s="105">
        <f>D6/B6*100</f>
        <v>75.817428965779825</v>
      </c>
    </row>
    <row r="7" spans="1:7" x14ac:dyDescent="0.2">
      <c r="A7" s="36" t="s">
        <v>457</v>
      </c>
      <c r="B7" s="106">
        <v>355400000</v>
      </c>
      <c r="C7" s="105">
        <v>2257</v>
      </c>
      <c r="D7" s="179" t="s">
        <v>197</v>
      </c>
      <c r="E7" s="105">
        <f>B7/C7</f>
        <v>157465.66238369516</v>
      </c>
      <c r="F7" s="179" t="s">
        <v>197</v>
      </c>
      <c r="G7" s="179" t="s">
        <v>197</v>
      </c>
    </row>
    <row r="8" spans="1:7" x14ac:dyDescent="0.2">
      <c r="A8" s="36" t="s">
        <v>57</v>
      </c>
      <c r="B8" s="106">
        <v>314800000</v>
      </c>
      <c r="C8" s="105">
        <v>4223</v>
      </c>
      <c r="D8" s="179" t="s">
        <v>197</v>
      </c>
      <c r="E8" s="105">
        <f>B8/C8</f>
        <v>74544.162917357331</v>
      </c>
      <c r="F8" s="179" t="s">
        <v>197</v>
      </c>
      <c r="G8" s="179" t="s">
        <v>197</v>
      </c>
    </row>
    <row r="9" spans="1:7" x14ac:dyDescent="0.2">
      <c r="A9" s="36" t="s">
        <v>456</v>
      </c>
      <c r="B9" s="179">
        <f>B7+B8</f>
        <v>670200000</v>
      </c>
      <c r="C9" s="105">
        <f>C7+C8</f>
        <v>6480</v>
      </c>
      <c r="D9" s="179">
        <v>499300000</v>
      </c>
      <c r="E9" s="105">
        <f>B9/C9</f>
        <v>103425.92592592593</v>
      </c>
      <c r="F9" s="105">
        <f t="shared" ref="F9" si="0">D9/C9</f>
        <v>77052.469135802472</v>
      </c>
      <c r="G9" s="105">
        <f t="shared" ref="G9" si="1">D9/B9*100</f>
        <v>74.500149209191292</v>
      </c>
    </row>
    <row r="10" spans="1:7" x14ac:dyDescent="0.2">
      <c r="A10" s="36" t="s">
        <v>453</v>
      </c>
      <c r="B10" s="106">
        <v>5914800000</v>
      </c>
      <c r="C10" s="105">
        <v>52671</v>
      </c>
      <c r="D10" s="179">
        <v>3024700000</v>
      </c>
      <c r="E10" s="105">
        <f t="shared" ref="E10:E12" si="2">B10/C10</f>
        <v>112297.08947997949</v>
      </c>
      <c r="F10" s="105">
        <f t="shared" ref="F10:F12" si="3">D10/C10</f>
        <v>57426.287710504832</v>
      </c>
      <c r="G10" s="105">
        <f t="shared" ref="G10:G12" si="4">D10/B10*100</f>
        <v>51.13782376411713</v>
      </c>
    </row>
    <row r="11" spans="1:7" x14ac:dyDescent="0.2">
      <c r="A11" s="36" t="s">
        <v>454</v>
      </c>
      <c r="B11" s="106">
        <f>B6+B7+B8+B10</f>
        <v>10787200000</v>
      </c>
      <c r="C11" s="105">
        <f>C6+C7+C8+C10</f>
        <v>126101</v>
      </c>
      <c r="D11" s="106">
        <f>SUM(D6,D10,D9)</f>
        <v>6710000000</v>
      </c>
      <c r="E11" s="105">
        <f t="shared" si="2"/>
        <v>85544.127326508111</v>
      </c>
      <c r="F11" s="105">
        <f t="shared" si="3"/>
        <v>53211.31473977209</v>
      </c>
      <c r="G11" s="105">
        <f t="shared" si="4"/>
        <v>62.203352121032331</v>
      </c>
    </row>
    <row r="12" spans="1:7" x14ac:dyDescent="0.2">
      <c r="A12" s="36" t="s">
        <v>455</v>
      </c>
      <c r="B12" s="105">
        <v>189805200000</v>
      </c>
      <c r="C12" s="105">
        <v>2173700</v>
      </c>
      <c r="D12" s="106">
        <v>107067000000</v>
      </c>
      <c r="E12" s="105">
        <f t="shared" si="2"/>
        <v>87318.949257027183</v>
      </c>
      <c r="F12" s="105">
        <f t="shared" si="3"/>
        <v>49255.647053411238</v>
      </c>
      <c r="G12" s="105">
        <f t="shared" si="4"/>
        <v>56.408886584772176</v>
      </c>
    </row>
    <row r="16" spans="1:7" x14ac:dyDescent="0.2">
      <c r="A16" s="11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election activeCell="F20" sqref="F20"/>
    </sheetView>
  </sheetViews>
  <sheetFormatPr defaultRowHeight="12.75" x14ac:dyDescent="0.2"/>
  <cols>
    <col min="1" max="1" width="9.140625" style="140"/>
    <col min="2" max="2" width="47.85546875" style="141" customWidth="1"/>
  </cols>
  <sheetData>
    <row r="1" spans="1:2" ht="22.5" x14ac:dyDescent="0.2">
      <c r="A1" s="137" t="s">
        <v>308</v>
      </c>
      <c r="B1" s="138" t="s">
        <v>366</v>
      </c>
    </row>
    <row r="2" spans="1:2" x14ac:dyDescent="0.2">
      <c r="A2" s="137" t="s">
        <v>309</v>
      </c>
      <c r="B2" s="138" t="s">
        <v>367</v>
      </c>
    </row>
    <row r="3" spans="1:2" x14ac:dyDescent="0.2">
      <c r="A3" s="137" t="s">
        <v>310</v>
      </c>
      <c r="B3" s="138" t="s">
        <v>368</v>
      </c>
    </row>
    <row r="4" spans="1:2" ht="22.5" x14ac:dyDescent="0.2">
      <c r="A4" s="137" t="s">
        <v>311</v>
      </c>
      <c r="B4" s="138" t="s">
        <v>369</v>
      </c>
    </row>
    <row r="5" spans="1:2" x14ac:dyDescent="0.2">
      <c r="A5" s="137" t="s">
        <v>312</v>
      </c>
      <c r="B5" s="138" t="s">
        <v>370</v>
      </c>
    </row>
    <row r="6" spans="1:2" x14ac:dyDescent="0.2">
      <c r="A6" s="137" t="s">
        <v>313</v>
      </c>
      <c r="B6" s="138" t="s">
        <v>371</v>
      </c>
    </row>
    <row r="7" spans="1:2" ht="33.75" x14ac:dyDescent="0.2">
      <c r="A7" s="137" t="s">
        <v>314</v>
      </c>
      <c r="B7" s="138" t="s">
        <v>372</v>
      </c>
    </row>
    <row r="8" spans="1:2" x14ac:dyDescent="0.2">
      <c r="A8" s="137" t="s">
        <v>315</v>
      </c>
      <c r="B8" s="138" t="s">
        <v>373</v>
      </c>
    </row>
    <row r="9" spans="1:2" x14ac:dyDescent="0.2">
      <c r="A9" s="137" t="s">
        <v>316</v>
      </c>
      <c r="B9" s="138" t="s">
        <v>374</v>
      </c>
    </row>
    <row r="10" spans="1:2" x14ac:dyDescent="0.2">
      <c r="A10" s="137" t="s">
        <v>317</v>
      </c>
      <c r="B10" s="138" t="s">
        <v>375</v>
      </c>
    </row>
    <row r="11" spans="1:2" x14ac:dyDescent="0.2">
      <c r="A11" s="137" t="s">
        <v>318</v>
      </c>
      <c r="B11" s="138" t="s">
        <v>376</v>
      </c>
    </row>
    <row r="12" spans="1:2" x14ac:dyDescent="0.2">
      <c r="A12" s="137" t="s">
        <v>319</v>
      </c>
      <c r="B12" s="138" t="s">
        <v>377</v>
      </c>
    </row>
    <row r="13" spans="1:2" x14ac:dyDescent="0.2">
      <c r="A13" s="137" t="s">
        <v>320</v>
      </c>
      <c r="B13" s="138" t="s">
        <v>378</v>
      </c>
    </row>
    <row r="14" spans="1:2" ht="12.75" customHeight="1" x14ac:dyDescent="0.2">
      <c r="A14" s="137" t="s">
        <v>321</v>
      </c>
      <c r="B14" s="138" t="s">
        <v>379</v>
      </c>
    </row>
    <row r="15" spans="1:2" x14ac:dyDescent="0.2">
      <c r="A15" s="137" t="s">
        <v>322</v>
      </c>
      <c r="B15" s="138" t="s">
        <v>380</v>
      </c>
    </row>
    <row r="16" spans="1:2" ht="22.5" x14ac:dyDescent="0.2">
      <c r="A16" s="137" t="s">
        <v>323</v>
      </c>
      <c r="B16" s="138" t="s">
        <v>381</v>
      </c>
    </row>
    <row r="17" spans="1:2" ht="22.5" x14ac:dyDescent="0.2">
      <c r="A17" s="137" t="s">
        <v>324</v>
      </c>
      <c r="B17" s="138" t="s">
        <v>382</v>
      </c>
    </row>
    <row r="18" spans="1:2" x14ac:dyDescent="0.2">
      <c r="A18" s="137" t="s">
        <v>325</v>
      </c>
      <c r="B18" s="138" t="s">
        <v>383</v>
      </c>
    </row>
    <row r="19" spans="1:2" x14ac:dyDescent="0.2">
      <c r="A19" s="137" t="s">
        <v>326</v>
      </c>
      <c r="B19" s="138" t="s">
        <v>384</v>
      </c>
    </row>
    <row r="20" spans="1:2" ht="22.5" x14ac:dyDescent="0.2">
      <c r="A20" s="137" t="s">
        <v>327</v>
      </c>
      <c r="B20" s="138" t="s">
        <v>385</v>
      </c>
    </row>
    <row r="21" spans="1:2" x14ac:dyDescent="0.2">
      <c r="A21" s="137" t="s">
        <v>328</v>
      </c>
      <c r="B21" s="138" t="s">
        <v>386</v>
      </c>
    </row>
    <row r="22" spans="1:2" x14ac:dyDescent="0.2">
      <c r="A22" s="137" t="s">
        <v>329</v>
      </c>
      <c r="B22" s="138" t="s">
        <v>387</v>
      </c>
    </row>
    <row r="23" spans="1:2" ht="15" customHeight="1" x14ac:dyDescent="0.2">
      <c r="A23" s="137" t="s">
        <v>330</v>
      </c>
      <c r="B23" s="138" t="s">
        <v>388</v>
      </c>
    </row>
    <row r="24" spans="1:2" ht="13.5" customHeight="1" x14ac:dyDescent="0.2">
      <c r="A24" s="137" t="s">
        <v>331</v>
      </c>
      <c r="B24" s="138" t="s">
        <v>389</v>
      </c>
    </row>
    <row r="25" spans="1:2" x14ac:dyDescent="0.2">
      <c r="A25" s="137" t="s">
        <v>332</v>
      </c>
      <c r="B25" s="138" t="s">
        <v>390</v>
      </c>
    </row>
    <row r="26" spans="1:2" ht="22.5" x14ac:dyDescent="0.2">
      <c r="A26" s="137" t="s">
        <v>333</v>
      </c>
      <c r="B26" s="138" t="s">
        <v>391</v>
      </c>
    </row>
    <row r="27" spans="1:2" x14ac:dyDescent="0.2">
      <c r="A27" s="137" t="s">
        <v>334</v>
      </c>
      <c r="B27" s="138" t="s">
        <v>392</v>
      </c>
    </row>
    <row r="28" spans="1:2" ht="22.5" x14ac:dyDescent="0.2">
      <c r="A28" s="137" t="s">
        <v>335</v>
      </c>
      <c r="B28" s="138" t="s">
        <v>393</v>
      </c>
    </row>
    <row r="29" spans="1:2" ht="22.5" x14ac:dyDescent="0.2">
      <c r="A29" s="137" t="s">
        <v>336</v>
      </c>
      <c r="B29" s="138" t="s">
        <v>394</v>
      </c>
    </row>
    <row r="30" spans="1:2" ht="22.5" x14ac:dyDescent="0.2">
      <c r="A30" s="137" t="s">
        <v>337</v>
      </c>
      <c r="B30" s="138" t="s">
        <v>395</v>
      </c>
    </row>
    <row r="31" spans="1:2" x14ac:dyDescent="0.2">
      <c r="A31" s="139">
        <v>49</v>
      </c>
      <c r="B31" s="138" t="s">
        <v>396</v>
      </c>
    </row>
    <row r="32" spans="1:2" x14ac:dyDescent="0.2">
      <c r="A32" s="139">
        <v>50</v>
      </c>
      <c r="B32" s="138" t="s">
        <v>305</v>
      </c>
    </row>
    <row r="33" spans="1:2" x14ac:dyDescent="0.2">
      <c r="A33" s="139">
        <v>51</v>
      </c>
      <c r="B33" s="138" t="s">
        <v>306</v>
      </c>
    </row>
    <row r="34" spans="1:2" x14ac:dyDescent="0.2">
      <c r="A34" s="139">
        <v>52</v>
      </c>
      <c r="B34" s="138" t="s">
        <v>397</v>
      </c>
    </row>
    <row r="35" spans="1:2" x14ac:dyDescent="0.2">
      <c r="A35" s="137" t="s">
        <v>338</v>
      </c>
      <c r="B35" s="138" t="s">
        <v>398</v>
      </c>
    </row>
    <row r="36" spans="1:2" x14ac:dyDescent="0.2">
      <c r="A36" s="137" t="s">
        <v>339</v>
      </c>
      <c r="B36" s="138" t="s">
        <v>399</v>
      </c>
    </row>
    <row r="37" spans="1:2" x14ac:dyDescent="0.2">
      <c r="A37" s="137" t="s">
        <v>340</v>
      </c>
      <c r="B37" s="138" t="s">
        <v>400</v>
      </c>
    </row>
    <row r="38" spans="1:2" ht="22.5" x14ac:dyDescent="0.2">
      <c r="A38" s="137" t="s">
        <v>341</v>
      </c>
      <c r="B38" s="138" t="s">
        <v>401</v>
      </c>
    </row>
    <row r="39" spans="1:2" ht="22.5" x14ac:dyDescent="0.2">
      <c r="A39" s="137" t="s">
        <v>342</v>
      </c>
      <c r="B39" s="138" t="s">
        <v>402</v>
      </c>
    </row>
    <row r="40" spans="1:2" ht="22.5" x14ac:dyDescent="0.2">
      <c r="A40" s="137" t="s">
        <v>343</v>
      </c>
      <c r="B40" s="138" t="s">
        <v>403</v>
      </c>
    </row>
    <row r="41" spans="1:2" ht="22.5" x14ac:dyDescent="0.2">
      <c r="A41" s="137" t="s">
        <v>344</v>
      </c>
      <c r="B41" s="138" t="s">
        <v>404</v>
      </c>
    </row>
    <row r="42" spans="1:2" ht="13.5" customHeight="1" x14ac:dyDescent="0.2">
      <c r="A42" s="137" t="s">
        <v>345</v>
      </c>
      <c r="B42" s="138" t="s">
        <v>405</v>
      </c>
    </row>
    <row r="43" spans="1:2" x14ac:dyDescent="0.2">
      <c r="A43" s="137" t="s">
        <v>346</v>
      </c>
      <c r="B43" s="138" t="s">
        <v>406</v>
      </c>
    </row>
    <row r="44" spans="1:2" ht="22.5" customHeight="1" x14ac:dyDescent="0.2">
      <c r="A44" s="137" t="s">
        <v>347</v>
      </c>
      <c r="B44" s="138" t="s">
        <v>407</v>
      </c>
    </row>
    <row r="45" spans="1:2" x14ac:dyDescent="0.2">
      <c r="A45" s="137" t="s">
        <v>348</v>
      </c>
      <c r="B45" s="138" t="s">
        <v>408</v>
      </c>
    </row>
    <row r="46" spans="1:2" x14ac:dyDescent="0.2">
      <c r="A46" s="137" t="s">
        <v>349</v>
      </c>
      <c r="B46" s="138" t="s">
        <v>409</v>
      </c>
    </row>
    <row r="47" spans="1:2" x14ac:dyDescent="0.2">
      <c r="A47" s="137" t="s">
        <v>350</v>
      </c>
      <c r="B47" s="138" t="s">
        <v>410</v>
      </c>
    </row>
    <row r="48" spans="1:2" ht="22.5" x14ac:dyDescent="0.2">
      <c r="A48" s="137" t="s">
        <v>351</v>
      </c>
      <c r="B48" s="138" t="s">
        <v>411</v>
      </c>
    </row>
    <row r="49" spans="1:2" x14ac:dyDescent="0.2">
      <c r="A49" s="137" t="s">
        <v>352</v>
      </c>
      <c r="B49" s="138" t="s">
        <v>412</v>
      </c>
    </row>
    <row r="50" spans="1:2" x14ac:dyDescent="0.2">
      <c r="A50" s="137" t="s">
        <v>353</v>
      </c>
      <c r="B50" s="138" t="s">
        <v>413</v>
      </c>
    </row>
    <row r="51" spans="1:2" ht="22.5" x14ac:dyDescent="0.2">
      <c r="A51" s="137" t="s">
        <v>354</v>
      </c>
      <c r="B51" s="138" t="s">
        <v>414</v>
      </c>
    </row>
    <row r="52" spans="1:2" ht="45" x14ac:dyDescent="0.2">
      <c r="A52" s="137" t="s">
        <v>355</v>
      </c>
      <c r="B52" s="138" t="s">
        <v>415</v>
      </c>
    </row>
    <row r="53" spans="1:2" x14ac:dyDescent="0.2">
      <c r="A53" s="137" t="s">
        <v>356</v>
      </c>
      <c r="B53" s="138" t="s">
        <v>416</v>
      </c>
    </row>
    <row r="54" spans="1:2" x14ac:dyDescent="0.2">
      <c r="A54" s="137" t="s">
        <v>357</v>
      </c>
      <c r="B54" s="138" t="s">
        <v>417</v>
      </c>
    </row>
    <row r="55" spans="1:2" x14ac:dyDescent="0.2">
      <c r="A55" s="137" t="s">
        <v>358</v>
      </c>
      <c r="B55" s="138" t="s">
        <v>418</v>
      </c>
    </row>
    <row r="56" spans="1:2" x14ac:dyDescent="0.2">
      <c r="A56" s="137" t="s">
        <v>359</v>
      </c>
      <c r="B56" s="138" t="s">
        <v>419</v>
      </c>
    </row>
    <row r="57" spans="1:2" ht="24.75" customHeight="1" x14ac:dyDescent="0.2">
      <c r="A57" s="137" t="s">
        <v>360</v>
      </c>
      <c r="B57" s="138" t="s">
        <v>420</v>
      </c>
    </row>
    <row r="58" spans="1:2" x14ac:dyDescent="0.2">
      <c r="A58" s="137" t="s">
        <v>361</v>
      </c>
      <c r="B58" s="138" t="s">
        <v>421</v>
      </c>
    </row>
    <row r="59" spans="1:2" x14ac:dyDescent="0.2">
      <c r="A59" s="137" t="s">
        <v>362</v>
      </c>
      <c r="B59" s="138" t="s">
        <v>422</v>
      </c>
    </row>
    <row r="60" spans="1:2" x14ac:dyDescent="0.2">
      <c r="A60" s="137" t="s">
        <v>363</v>
      </c>
      <c r="B60" s="138" t="s">
        <v>423</v>
      </c>
    </row>
    <row r="61" spans="1:2" x14ac:dyDescent="0.2">
      <c r="A61" s="137" t="s">
        <v>364</v>
      </c>
      <c r="B61" s="138" t="s">
        <v>424</v>
      </c>
    </row>
    <row r="62" spans="1:2" ht="33.75" x14ac:dyDescent="0.2">
      <c r="A62" s="137" t="s">
        <v>365</v>
      </c>
      <c r="B62" s="138" t="s">
        <v>425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5"/>
  <sheetViews>
    <sheetView topLeftCell="Y1" zoomScaleNormal="100" workbookViewId="0">
      <selection activeCell="AD19" sqref="AD19"/>
    </sheetView>
  </sheetViews>
  <sheetFormatPr defaultRowHeight="12.75" x14ac:dyDescent="0.2"/>
  <cols>
    <col min="1" max="1" width="14.5703125" customWidth="1"/>
    <col min="2" max="2" width="10.85546875" customWidth="1"/>
    <col min="3" max="3" width="13.7109375" customWidth="1"/>
    <col min="4" max="4" width="9.5703125" customWidth="1"/>
    <col min="5" max="5" width="9" customWidth="1"/>
    <col min="7" max="7" width="11" customWidth="1"/>
    <col min="8" max="8" width="12.140625" customWidth="1"/>
    <col min="9" max="9" width="10.42578125" style="68" customWidth="1"/>
    <col min="10" max="10" width="23.28515625" customWidth="1"/>
    <col min="11" max="11" width="17" customWidth="1"/>
    <col min="12" max="12" width="19.140625" customWidth="1"/>
    <col min="13" max="13" width="11.42578125" customWidth="1"/>
    <col min="14" max="14" width="14.28515625" customWidth="1"/>
    <col min="15" max="15" width="13.42578125" customWidth="1"/>
    <col min="17" max="17" width="12.140625" customWidth="1"/>
    <col min="18" max="18" width="13.42578125" customWidth="1"/>
    <col min="19" max="19" width="15.5703125" customWidth="1"/>
    <col min="20" max="20" width="16.85546875" customWidth="1"/>
    <col min="21" max="21" width="17.85546875" customWidth="1"/>
    <col min="22" max="22" width="16" customWidth="1"/>
    <col min="24" max="24" width="13.140625" customWidth="1"/>
    <col min="25" max="25" width="16.28515625" customWidth="1"/>
    <col min="26" max="26" width="16.5703125" customWidth="1"/>
    <col min="27" max="27" width="12" customWidth="1"/>
    <col min="29" max="29" width="12.42578125" customWidth="1"/>
    <col min="30" max="30" width="11.5703125" customWidth="1"/>
    <col min="31" max="31" width="12.85546875" customWidth="1"/>
    <col min="32" max="32" width="10.7109375" customWidth="1"/>
    <col min="33" max="33" width="13.5703125" customWidth="1"/>
    <col min="36" max="36" width="13" customWidth="1"/>
    <col min="37" max="37" width="13.7109375" customWidth="1"/>
    <col min="38" max="38" width="11.42578125" customWidth="1"/>
    <col min="39" max="39" width="14.28515625" customWidth="1"/>
    <col min="40" max="40" width="15.5703125" customWidth="1"/>
    <col min="41" max="41" width="12.5703125" customWidth="1"/>
    <col min="42" max="42" width="15.42578125" customWidth="1"/>
    <col min="43" max="43" width="12" customWidth="1"/>
    <col min="44" max="44" width="12.85546875" customWidth="1"/>
    <col min="45" max="45" width="12.140625" customWidth="1"/>
    <col min="46" max="46" width="18" customWidth="1"/>
    <col min="48" max="48" width="18" customWidth="1"/>
    <col min="53" max="53" width="11.5703125" customWidth="1"/>
  </cols>
  <sheetData>
    <row r="1" spans="1:102" ht="16.5" customHeight="1" x14ac:dyDescent="0.2">
      <c r="A1" s="231" t="s">
        <v>468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09"/>
      <c r="BD1" s="209"/>
      <c r="BE1" s="166"/>
      <c r="BF1" s="166"/>
      <c r="BG1" s="166"/>
      <c r="BH1" s="166"/>
      <c r="BI1" s="166"/>
      <c r="BJ1" s="166"/>
      <c r="BK1" s="166"/>
      <c r="BL1" s="166"/>
    </row>
    <row r="2" spans="1:102" ht="33.75" customHeight="1" x14ac:dyDescent="0.2">
      <c r="A2" s="233" t="s">
        <v>179</v>
      </c>
      <c r="B2" s="234"/>
      <c r="C2" s="234"/>
      <c r="D2" s="234"/>
      <c r="E2" s="234"/>
      <c r="F2" s="234"/>
      <c r="G2" s="234"/>
      <c r="H2" s="234"/>
      <c r="I2" s="234"/>
      <c r="J2" s="234"/>
      <c r="K2" s="233"/>
      <c r="L2" s="234"/>
      <c r="M2" s="234"/>
      <c r="N2" s="234"/>
      <c r="O2" s="234"/>
      <c r="P2" s="234"/>
      <c r="Q2" s="234"/>
      <c r="R2" s="234"/>
      <c r="S2" s="234"/>
      <c r="T2" s="234"/>
      <c r="U2" s="233"/>
      <c r="V2" s="234"/>
      <c r="W2" s="234"/>
      <c r="X2" s="234"/>
      <c r="Y2" s="234"/>
      <c r="Z2" s="234"/>
      <c r="AA2" s="234"/>
      <c r="AB2" s="234"/>
      <c r="AC2" s="234"/>
      <c r="AD2" s="234"/>
      <c r="AE2" s="233"/>
      <c r="AF2" s="234"/>
      <c r="AG2" s="234"/>
      <c r="AH2" s="234"/>
      <c r="AI2" s="234"/>
      <c r="AJ2" s="234"/>
      <c r="AK2" s="234"/>
      <c r="AL2" s="234"/>
      <c r="AM2" s="234"/>
      <c r="AN2" s="234"/>
      <c r="AO2" s="233"/>
      <c r="AP2" s="234"/>
      <c r="AQ2" s="234"/>
      <c r="AR2" s="234"/>
      <c r="AS2" s="234"/>
      <c r="AT2" s="234"/>
      <c r="AU2" s="234"/>
      <c r="AV2" s="234"/>
      <c r="AW2" s="234"/>
      <c r="AX2" s="234"/>
      <c r="AY2" s="233"/>
      <c r="AZ2" s="234"/>
      <c r="BA2" s="234"/>
      <c r="BB2" s="234"/>
      <c r="BC2" s="209"/>
      <c r="BD2" s="209"/>
      <c r="BE2" s="166"/>
      <c r="BF2" s="166"/>
      <c r="BG2" s="166"/>
      <c r="BH2" s="166"/>
      <c r="BI2" s="166"/>
      <c r="BJ2" s="166"/>
      <c r="BK2" s="166"/>
      <c r="BL2" s="166"/>
    </row>
    <row r="3" spans="1:102" x14ac:dyDescent="0.2">
      <c r="A3" s="2" t="s">
        <v>180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158"/>
      <c r="BE3" s="158"/>
      <c r="BF3" s="158"/>
      <c r="BG3" s="158"/>
      <c r="BH3" s="158"/>
      <c r="BI3" s="158"/>
      <c r="BJ3" s="158"/>
      <c r="BK3" s="158"/>
      <c r="BL3" s="158"/>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row>
    <row r="4" spans="1:102" s="155" customFormat="1" ht="195" customHeight="1" x14ac:dyDescent="0.2">
      <c r="A4" s="71"/>
      <c r="B4" s="72" t="s">
        <v>111</v>
      </c>
      <c r="C4" s="72" t="s">
        <v>110</v>
      </c>
      <c r="D4" s="72" t="s">
        <v>109</v>
      </c>
      <c r="E4" s="72" t="s">
        <v>268</v>
      </c>
      <c r="F4" s="72" t="s">
        <v>269</v>
      </c>
      <c r="G4" s="72" t="s">
        <v>270</v>
      </c>
      <c r="H4" s="72" t="s">
        <v>108</v>
      </c>
      <c r="I4" s="72" t="s">
        <v>107</v>
      </c>
      <c r="J4" s="72" t="s">
        <v>106</v>
      </c>
      <c r="K4" s="72" t="s">
        <v>271</v>
      </c>
      <c r="L4" s="72" t="s">
        <v>105</v>
      </c>
      <c r="M4" s="72" t="s">
        <v>104</v>
      </c>
      <c r="N4" s="72" t="s">
        <v>103</v>
      </c>
      <c r="O4" s="72" t="s">
        <v>102</v>
      </c>
      <c r="P4" s="72" t="s">
        <v>101</v>
      </c>
      <c r="Q4" s="72" t="s">
        <v>100</v>
      </c>
      <c r="R4" s="72" t="s">
        <v>99</v>
      </c>
      <c r="S4" s="72" t="s">
        <v>98</v>
      </c>
      <c r="T4" s="72" t="s">
        <v>272</v>
      </c>
      <c r="U4" s="72" t="s">
        <v>97</v>
      </c>
      <c r="V4" s="72" t="s">
        <v>96</v>
      </c>
      <c r="W4" s="72" t="s">
        <v>95</v>
      </c>
      <c r="X4" s="72" t="s">
        <v>94</v>
      </c>
      <c r="Y4" s="72" t="s">
        <v>93</v>
      </c>
      <c r="Z4" s="72" t="s">
        <v>92</v>
      </c>
      <c r="AA4" s="72" t="s">
        <v>91</v>
      </c>
      <c r="AB4" s="72" t="s">
        <v>90</v>
      </c>
      <c r="AC4" s="72" t="s">
        <v>89</v>
      </c>
      <c r="AD4" s="72" t="s">
        <v>88</v>
      </c>
      <c r="AE4" s="72" t="s">
        <v>87</v>
      </c>
      <c r="AF4" s="72" t="s">
        <v>55</v>
      </c>
      <c r="AG4" s="72" t="s">
        <v>56</v>
      </c>
      <c r="AH4" s="72" t="s">
        <v>57</v>
      </c>
      <c r="AI4" s="72" t="s">
        <v>58</v>
      </c>
      <c r="AJ4" s="72" t="s">
        <v>254</v>
      </c>
      <c r="AK4" s="72" t="s">
        <v>86</v>
      </c>
      <c r="AL4" s="72" t="s">
        <v>85</v>
      </c>
      <c r="AM4" s="72" t="s">
        <v>273</v>
      </c>
      <c r="AN4" s="72" t="s">
        <v>274</v>
      </c>
      <c r="AO4" s="72" t="s">
        <v>84</v>
      </c>
      <c r="AP4" s="72" t="s">
        <v>83</v>
      </c>
      <c r="AQ4" s="72" t="s">
        <v>82</v>
      </c>
      <c r="AR4" s="72" t="s">
        <v>81</v>
      </c>
      <c r="AS4" s="72" t="s">
        <v>80</v>
      </c>
      <c r="AT4" s="72" t="s">
        <v>79</v>
      </c>
      <c r="AU4" s="72" t="s">
        <v>78</v>
      </c>
      <c r="AV4" s="72" t="s">
        <v>77</v>
      </c>
      <c r="AW4" s="72" t="s">
        <v>76</v>
      </c>
      <c r="AX4" s="72" t="s">
        <v>75</v>
      </c>
      <c r="AY4" s="72" t="s">
        <v>74</v>
      </c>
      <c r="AZ4" s="72" t="s">
        <v>73</v>
      </c>
      <c r="BA4" s="72" t="s">
        <v>255</v>
      </c>
      <c r="BB4" s="72" t="s">
        <v>72</v>
      </c>
      <c r="BC4" s="72" t="s">
        <v>71</v>
      </c>
      <c r="BD4" s="72" t="s">
        <v>70</v>
      </c>
      <c r="BE4" s="72" t="s">
        <v>69</v>
      </c>
      <c r="BF4" s="72" t="s">
        <v>68</v>
      </c>
      <c r="BG4" s="72" t="s">
        <v>67</v>
      </c>
      <c r="BH4" s="72" t="s">
        <v>66</v>
      </c>
      <c r="BI4" s="72" t="s">
        <v>65</v>
      </c>
      <c r="BJ4" s="72" t="s">
        <v>64</v>
      </c>
      <c r="BK4" s="72" t="s">
        <v>63</v>
      </c>
      <c r="BL4" s="72" t="s">
        <v>256</v>
      </c>
      <c r="BM4" s="154"/>
      <c r="BN4" s="154"/>
      <c r="BO4" s="154"/>
    </row>
    <row r="5" spans="1:102" s="157" customFormat="1" ht="19.5" customHeight="1" x14ac:dyDescent="0.2">
      <c r="A5" s="135"/>
      <c r="B5" s="136" t="s">
        <v>308</v>
      </c>
      <c r="C5" s="136" t="s">
        <v>309</v>
      </c>
      <c r="D5" s="136" t="s">
        <v>310</v>
      </c>
      <c r="E5" s="136" t="s">
        <v>311</v>
      </c>
      <c r="F5" s="136" t="s">
        <v>312</v>
      </c>
      <c r="G5" s="136" t="s">
        <v>313</v>
      </c>
      <c r="H5" s="136" t="s">
        <v>314</v>
      </c>
      <c r="I5" s="136" t="s">
        <v>315</v>
      </c>
      <c r="J5" s="136" t="s">
        <v>316</v>
      </c>
      <c r="K5" s="136" t="s">
        <v>317</v>
      </c>
      <c r="L5" s="136" t="s">
        <v>318</v>
      </c>
      <c r="M5" s="136" t="s">
        <v>319</v>
      </c>
      <c r="N5" s="136" t="s">
        <v>320</v>
      </c>
      <c r="O5" s="136" t="s">
        <v>321</v>
      </c>
      <c r="P5" s="136" t="s">
        <v>322</v>
      </c>
      <c r="Q5" s="136" t="s">
        <v>323</v>
      </c>
      <c r="R5" s="136" t="s">
        <v>324</v>
      </c>
      <c r="S5" s="136" t="s">
        <v>325</v>
      </c>
      <c r="T5" s="136" t="s">
        <v>326</v>
      </c>
      <c r="U5" s="136" t="s">
        <v>327</v>
      </c>
      <c r="V5" s="136" t="s">
        <v>328</v>
      </c>
      <c r="W5" s="136" t="s">
        <v>329</v>
      </c>
      <c r="X5" s="136" t="s">
        <v>330</v>
      </c>
      <c r="Y5" s="136" t="s">
        <v>331</v>
      </c>
      <c r="Z5" s="136" t="s">
        <v>332</v>
      </c>
      <c r="AA5" s="136" t="s">
        <v>333</v>
      </c>
      <c r="AB5" s="136" t="s">
        <v>334</v>
      </c>
      <c r="AC5" s="136" t="s">
        <v>335</v>
      </c>
      <c r="AD5" s="136" t="s">
        <v>336</v>
      </c>
      <c r="AE5" s="136" t="s">
        <v>337</v>
      </c>
      <c r="AF5" s="72">
        <v>49</v>
      </c>
      <c r="AG5" s="72">
        <v>50</v>
      </c>
      <c r="AH5" s="72">
        <v>51</v>
      </c>
      <c r="AI5" s="72">
        <v>52</v>
      </c>
      <c r="AJ5" s="136" t="s">
        <v>338</v>
      </c>
      <c r="AK5" s="136" t="s">
        <v>339</v>
      </c>
      <c r="AL5" s="136" t="s">
        <v>340</v>
      </c>
      <c r="AM5" s="136" t="s">
        <v>341</v>
      </c>
      <c r="AN5" s="136" t="s">
        <v>342</v>
      </c>
      <c r="AO5" s="136" t="s">
        <v>343</v>
      </c>
      <c r="AP5" s="136" t="s">
        <v>344</v>
      </c>
      <c r="AQ5" s="136" t="s">
        <v>345</v>
      </c>
      <c r="AR5" s="136" t="s">
        <v>346</v>
      </c>
      <c r="AS5" s="136" t="s">
        <v>347</v>
      </c>
      <c r="AT5" s="136" t="s">
        <v>348</v>
      </c>
      <c r="AU5" s="136" t="s">
        <v>349</v>
      </c>
      <c r="AV5" s="136" t="s">
        <v>350</v>
      </c>
      <c r="AW5" s="136" t="s">
        <v>351</v>
      </c>
      <c r="AX5" s="136" t="s">
        <v>352</v>
      </c>
      <c r="AY5" s="136" t="s">
        <v>353</v>
      </c>
      <c r="AZ5" s="136" t="s">
        <v>354</v>
      </c>
      <c r="BA5" s="136" t="s">
        <v>355</v>
      </c>
      <c r="BB5" s="136" t="s">
        <v>356</v>
      </c>
      <c r="BC5" s="136" t="s">
        <v>357</v>
      </c>
      <c r="BD5" s="136" t="s">
        <v>358</v>
      </c>
      <c r="BE5" s="136" t="s">
        <v>359</v>
      </c>
      <c r="BF5" s="136" t="s">
        <v>360</v>
      </c>
      <c r="BG5" s="136" t="s">
        <v>361</v>
      </c>
      <c r="BH5" s="136" t="s">
        <v>362</v>
      </c>
      <c r="BI5" s="136" t="s">
        <v>363</v>
      </c>
      <c r="BJ5" s="136" t="s">
        <v>364</v>
      </c>
      <c r="BK5" s="136" t="s">
        <v>365</v>
      </c>
      <c r="BL5" s="136"/>
      <c r="BM5" s="156"/>
      <c r="BN5" s="156"/>
      <c r="BO5" s="156"/>
    </row>
    <row r="6" spans="1:102" x14ac:dyDescent="0.2">
      <c r="A6" s="73">
        <v>2003</v>
      </c>
      <c r="B6" s="68">
        <v>1.2</v>
      </c>
      <c r="C6" s="68">
        <v>0</v>
      </c>
      <c r="D6" s="68">
        <v>0</v>
      </c>
      <c r="E6" s="68">
        <v>0.1</v>
      </c>
      <c r="F6" s="68">
        <v>3</v>
      </c>
      <c r="G6" s="68">
        <v>1.2</v>
      </c>
      <c r="H6" s="68">
        <v>0.4</v>
      </c>
      <c r="I6" s="68">
        <v>0.5</v>
      </c>
      <c r="J6" s="68">
        <v>0.6</v>
      </c>
      <c r="K6" s="68">
        <v>0.7</v>
      </c>
      <c r="L6" s="68">
        <v>3.4</v>
      </c>
      <c r="M6" s="68">
        <v>0.8</v>
      </c>
      <c r="N6" s="68">
        <v>0.9</v>
      </c>
      <c r="O6" s="68">
        <v>0.8</v>
      </c>
      <c r="P6" s="68">
        <v>1.3</v>
      </c>
      <c r="Q6" s="68">
        <v>1.7</v>
      </c>
      <c r="R6" s="68">
        <v>0.8</v>
      </c>
      <c r="S6" s="68">
        <v>0.8</v>
      </c>
      <c r="T6" s="68">
        <v>1.1000000000000001</v>
      </c>
      <c r="U6" s="68">
        <v>2.1</v>
      </c>
      <c r="V6" s="68">
        <v>0.1</v>
      </c>
      <c r="W6" s="68">
        <v>0.7</v>
      </c>
      <c r="X6" s="68">
        <v>0.2</v>
      </c>
      <c r="Y6" s="68">
        <v>1.7</v>
      </c>
      <c r="Z6" s="68">
        <v>0.2</v>
      </c>
      <c r="AA6" s="68">
        <v>0.6</v>
      </c>
      <c r="AB6" s="68">
        <v>5.8</v>
      </c>
      <c r="AC6" s="68">
        <v>1.8</v>
      </c>
      <c r="AD6" s="68">
        <v>7.8</v>
      </c>
      <c r="AE6" s="68">
        <v>4.3</v>
      </c>
      <c r="AF6" s="74">
        <v>2.8</v>
      </c>
      <c r="AG6" s="74">
        <v>0.1</v>
      </c>
      <c r="AH6" s="74">
        <v>0.2</v>
      </c>
      <c r="AI6" s="74">
        <v>2.6</v>
      </c>
      <c r="AJ6" s="74">
        <v>1.4</v>
      </c>
      <c r="AK6" s="74">
        <v>1.7</v>
      </c>
      <c r="AL6" s="74">
        <v>0.4</v>
      </c>
      <c r="AM6" s="74">
        <v>0.2</v>
      </c>
      <c r="AN6" s="68">
        <v>1.5</v>
      </c>
      <c r="AO6" s="68">
        <v>2.1</v>
      </c>
      <c r="AP6" s="68">
        <v>0.6</v>
      </c>
      <c r="AQ6" s="68">
        <v>0.7</v>
      </c>
      <c r="AR6" s="68">
        <v>9.1</v>
      </c>
      <c r="AS6" s="68">
        <v>6</v>
      </c>
      <c r="AT6" s="68">
        <v>1.1000000000000001</v>
      </c>
      <c r="AU6" s="68">
        <v>0.2</v>
      </c>
      <c r="AV6" s="68">
        <v>0.4</v>
      </c>
      <c r="AW6" s="68">
        <v>0.2</v>
      </c>
      <c r="AX6" s="68">
        <v>0.8</v>
      </c>
      <c r="AY6" s="68">
        <v>1.5</v>
      </c>
      <c r="AZ6" s="68">
        <v>0.2</v>
      </c>
      <c r="BA6" s="68">
        <v>1.8</v>
      </c>
      <c r="BB6" s="68">
        <v>5.2</v>
      </c>
      <c r="BC6" s="68">
        <v>6.2</v>
      </c>
      <c r="BD6" s="68">
        <v>4.5999999999999996</v>
      </c>
      <c r="BE6" s="68">
        <v>2.2000000000000002</v>
      </c>
      <c r="BF6" s="68">
        <v>0.3</v>
      </c>
      <c r="BG6" s="68">
        <v>0.3</v>
      </c>
      <c r="BH6" s="68">
        <v>0.4</v>
      </c>
      <c r="BI6" s="68">
        <v>0.1</v>
      </c>
      <c r="BJ6" s="68">
        <v>0.4</v>
      </c>
      <c r="BK6" s="68">
        <v>0.2</v>
      </c>
      <c r="BL6" s="68">
        <v>100</v>
      </c>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row>
    <row r="7" spans="1:102" x14ac:dyDescent="0.2">
      <c r="A7" s="73">
        <v>2004</v>
      </c>
      <c r="B7" s="68">
        <v>1.2</v>
      </c>
      <c r="C7" s="68">
        <v>0</v>
      </c>
      <c r="D7" s="68">
        <v>0</v>
      </c>
      <c r="E7" s="68">
        <v>0.1</v>
      </c>
      <c r="F7" s="68">
        <v>3</v>
      </c>
      <c r="G7" s="68">
        <v>1.2</v>
      </c>
      <c r="H7" s="68">
        <v>0.4</v>
      </c>
      <c r="I7" s="68">
        <v>0.5</v>
      </c>
      <c r="J7" s="68">
        <v>0.6</v>
      </c>
      <c r="K7" s="68">
        <v>0.8</v>
      </c>
      <c r="L7" s="68">
        <v>3.3</v>
      </c>
      <c r="M7" s="68">
        <v>0.7</v>
      </c>
      <c r="N7" s="68">
        <v>1</v>
      </c>
      <c r="O7" s="68">
        <v>0.8</v>
      </c>
      <c r="P7" s="68">
        <v>1.6</v>
      </c>
      <c r="Q7" s="68">
        <v>1.8</v>
      </c>
      <c r="R7" s="68">
        <v>0.7</v>
      </c>
      <c r="S7" s="68">
        <v>0.7</v>
      </c>
      <c r="T7" s="68">
        <v>1.1000000000000001</v>
      </c>
      <c r="U7" s="68">
        <v>1.8</v>
      </c>
      <c r="V7" s="68">
        <v>0.1</v>
      </c>
      <c r="W7" s="68">
        <v>0.7</v>
      </c>
      <c r="X7" s="68">
        <v>0.2</v>
      </c>
      <c r="Y7" s="68">
        <v>1.3</v>
      </c>
      <c r="Z7" s="68">
        <v>0.2</v>
      </c>
      <c r="AA7" s="68">
        <v>0.6</v>
      </c>
      <c r="AB7" s="68">
        <v>5.8</v>
      </c>
      <c r="AC7" s="68">
        <v>1.8</v>
      </c>
      <c r="AD7" s="68">
        <v>8.3000000000000007</v>
      </c>
      <c r="AE7" s="68">
        <v>4.4000000000000004</v>
      </c>
      <c r="AF7" s="74">
        <v>2.6</v>
      </c>
      <c r="AG7" s="74">
        <v>0.2</v>
      </c>
      <c r="AH7" s="74">
        <v>0.3</v>
      </c>
      <c r="AI7" s="74">
        <v>2.7</v>
      </c>
      <c r="AJ7" s="74">
        <v>1.5</v>
      </c>
      <c r="AK7" s="74">
        <v>1.6</v>
      </c>
      <c r="AL7" s="74">
        <v>0.4</v>
      </c>
      <c r="AM7" s="74">
        <v>0.2</v>
      </c>
      <c r="AN7" s="68">
        <v>1.4</v>
      </c>
      <c r="AO7" s="68">
        <v>2.1</v>
      </c>
      <c r="AP7" s="68">
        <v>0.6</v>
      </c>
      <c r="AQ7" s="68">
        <v>0.7</v>
      </c>
      <c r="AR7" s="68">
        <v>8.8000000000000007</v>
      </c>
      <c r="AS7" s="68">
        <v>6</v>
      </c>
      <c r="AT7" s="68">
        <v>1.1000000000000001</v>
      </c>
      <c r="AU7" s="68">
        <v>0.2</v>
      </c>
      <c r="AV7" s="68">
        <v>0.4</v>
      </c>
      <c r="AW7" s="68">
        <v>0.2</v>
      </c>
      <c r="AX7" s="68">
        <v>0.8</v>
      </c>
      <c r="AY7" s="68">
        <v>1.7</v>
      </c>
      <c r="AZ7" s="68">
        <v>0.2</v>
      </c>
      <c r="BA7" s="68">
        <v>1.8</v>
      </c>
      <c r="BB7" s="68">
        <v>5</v>
      </c>
      <c r="BC7" s="68">
        <v>6.1</v>
      </c>
      <c r="BD7" s="68">
        <v>4.5999999999999996</v>
      </c>
      <c r="BE7" s="68">
        <v>2.2000000000000002</v>
      </c>
      <c r="BF7" s="68">
        <v>0.3</v>
      </c>
      <c r="BG7" s="68">
        <v>0.2</v>
      </c>
      <c r="BH7" s="68">
        <v>0.4</v>
      </c>
      <c r="BI7" s="68">
        <v>0.1</v>
      </c>
      <c r="BJ7" s="68">
        <v>0.4</v>
      </c>
      <c r="BK7" s="68">
        <v>0.2</v>
      </c>
      <c r="BL7" s="68">
        <v>100</v>
      </c>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row>
    <row r="8" spans="1:102" x14ac:dyDescent="0.2">
      <c r="A8" s="73">
        <v>2005</v>
      </c>
      <c r="B8" s="68">
        <v>0.9</v>
      </c>
      <c r="C8" s="68">
        <v>0</v>
      </c>
      <c r="D8" s="68">
        <v>0</v>
      </c>
      <c r="E8" s="68">
        <v>0.1</v>
      </c>
      <c r="F8" s="68">
        <v>2.9</v>
      </c>
      <c r="G8" s="68">
        <v>1.1000000000000001</v>
      </c>
      <c r="H8" s="68">
        <v>0.4</v>
      </c>
      <c r="I8" s="68">
        <v>0.5</v>
      </c>
      <c r="J8" s="68">
        <v>0.6</v>
      </c>
      <c r="K8" s="68">
        <v>0.9</v>
      </c>
      <c r="L8" s="68">
        <v>3.5</v>
      </c>
      <c r="M8" s="68">
        <v>0.6</v>
      </c>
      <c r="N8" s="68">
        <v>1</v>
      </c>
      <c r="O8" s="68">
        <v>0.7</v>
      </c>
      <c r="P8" s="68">
        <v>1.4</v>
      </c>
      <c r="Q8" s="68">
        <v>1.7</v>
      </c>
      <c r="R8" s="68">
        <v>0.7</v>
      </c>
      <c r="S8" s="68">
        <v>0.7</v>
      </c>
      <c r="T8" s="68">
        <v>1.2</v>
      </c>
      <c r="U8" s="68">
        <v>1.7</v>
      </c>
      <c r="V8" s="68">
        <v>0.1</v>
      </c>
      <c r="W8" s="68">
        <v>0.6</v>
      </c>
      <c r="X8" s="68">
        <v>0.2</v>
      </c>
      <c r="Y8" s="68">
        <v>1.3</v>
      </c>
      <c r="Z8" s="68">
        <v>0.2</v>
      </c>
      <c r="AA8" s="68">
        <v>0.7</v>
      </c>
      <c r="AB8" s="68">
        <v>5.9</v>
      </c>
      <c r="AC8" s="68">
        <v>1.8</v>
      </c>
      <c r="AD8" s="68">
        <v>8.1</v>
      </c>
      <c r="AE8" s="68">
        <v>4.4000000000000004</v>
      </c>
      <c r="AF8" s="74">
        <v>2.2999999999999998</v>
      </c>
      <c r="AG8" s="74">
        <v>0.5</v>
      </c>
      <c r="AH8" s="74">
        <v>0.3</v>
      </c>
      <c r="AI8" s="74">
        <v>3</v>
      </c>
      <c r="AJ8" s="74">
        <v>1.5</v>
      </c>
      <c r="AK8" s="74">
        <v>1.6</v>
      </c>
      <c r="AL8" s="74">
        <v>0.4</v>
      </c>
      <c r="AM8" s="74">
        <v>0.2</v>
      </c>
      <c r="AN8" s="68">
        <v>1.5</v>
      </c>
      <c r="AO8" s="68">
        <v>2.1</v>
      </c>
      <c r="AP8" s="68">
        <v>0.5</v>
      </c>
      <c r="AQ8" s="68">
        <v>0.8</v>
      </c>
      <c r="AR8" s="68">
        <v>9</v>
      </c>
      <c r="AS8" s="68">
        <v>6.2</v>
      </c>
      <c r="AT8" s="68">
        <v>1.1000000000000001</v>
      </c>
      <c r="AU8" s="68">
        <v>0.2</v>
      </c>
      <c r="AV8" s="68">
        <v>0.4</v>
      </c>
      <c r="AW8" s="68">
        <v>0.2</v>
      </c>
      <c r="AX8" s="68">
        <v>0.8</v>
      </c>
      <c r="AY8" s="68">
        <v>1.7</v>
      </c>
      <c r="AZ8" s="68">
        <v>0.2</v>
      </c>
      <c r="BA8" s="68">
        <v>1.9</v>
      </c>
      <c r="BB8" s="68">
        <v>5</v>
      </c>
      <c r="BC8" s="68">
        <v>6.1</v>
      </c>
      <c r="BD8" s="68">
        <v>4.5999999999999996</v>
      </c>
      <c r="BE8" s="68">
        <v>2.2999999999999998</v>
      </c>
      <c r="BF8" s="68">
        <v>0.3</v>
      </c>
      <c r="BG8" s="68">
        <v>0.2</v>
      </c>
      <c r="BH8" s="68">
        <v>0.4</v>
      </c>
      <c r="BI8" s="68">
        <v>0.1</v>
      </c>
      <c r="BJ8" s="68">
        <v>0.4</v>
      </c>
      <c r="BK8" s="68">
        <v>0.2</v>
      </c>
      <c r="BL8" s="68">
        <v>100</v>
      </c>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row>
    <row r="9" spans="1:102" x14ac:dyDescent="0.2">
      <c r="A9" s="73">
        <v>2006</v>
      </c>
      <c r="B9" s="68">
        <v>1</v>
      </c>
      <c r="C9" s="68">
        <v>0</v>
      </c>
      <c r="D9" s="68">
        <v>0</v>
      </c>
      <c r="E9" s="68">
        <v>0.1</v>
      </c>
      <c r="F9" s="68">
        <v>2.7</v>
      </c>
      <c r="G9" s="68">
        <v>1</v>
      </c>
      <c r="H9" s="68">
        <v>0.4</v>
      </c>
      <c r="I9" s="68">
        <v>0.5</v>
      </c>
      <c r="J9" s="68">
        <v>0.5</v>
      </c>
      <c r="K9" s="68">
        <v>0.8</v>
      </c>
      <c r="L9" s="68">
        <v>3.2</v>
      </c>
      <c r="M9" s="68">
        <v>0.6</v>
      </c>
      <c r="N9" s="68">
        <v>0.9</v>
      </c>
      <c r="O9" s="68">
        <v>0.8</v>
      </c>
      <c r="P9" s="68">
        <v>1.3</v>
      </c>
      <c r="Q9" s="68">
        <v>1.7</v>
      </c>
      <c r="R9" s="68">
        <v>0.7</v>
      </c>
      <c r="S9" s="68">
        <v>0.7</v>
      </c>
      <c r="T9" s="68">
        <v>1.3</v>
      </c>
      <c r="U9" s="68">
        <v>1.7</v>
      </c>
      <c r="V9" s="68">
        <v>0.1</v>
      </c>
      <c r="W9" s="68">
        <v>0.6</v>
      </c>
      <c r="X9" s="68">
        <v>0.2</v>
      </c>
      <c r="Y9" s="68">
        <v>1.4</v>
      </c>
      <c r="Z9" s="68">
        <v>0.2</v>
      </c>
      <c r="AA9" s="68">
        <v>0.7</v>
      </c>
      <c r="AB9" s="68">
        <v>6.1</v>
      </c>
      <c r="AC9" s="68">
        <v>1.9</v>
      </c>
      <c r="AD9" s="68">
        <v>7.9</v>
      </c>
      <c r="AE9" s="68">
        <v>4.3</v>
      </c>
      <c r="AF9" s="74">
        <v>2.2999999999999998</v>
      </c>
      <c r="AG9" s="74">
        <v>0.4</v>
      </c>
      <c r="AH9" s="74">
        <v>0.3</v>
      </c>
      <c r="AI9" s="74">
        <v>3.1</v>
      </c>
      <c r="AJ9" s="74">
        <v>1.6</v>
      </c>
      <c r="AK9" s="74">
        <v>1.6</v>
      </c>
      <c r="AL9" s="74">
        <v>0.4</v>
      </c>
      <c r="AM9" s="74">
        <v>0.2</v>
      </c>
      <c r="AN9" s="68">
        <v>1.5</v>
      </c>
      <c r="AO9" s="68">
        <v>2.1</v>
      </c>
      <c r="AP9" s="68">
        <v>0.5</v>
      </c>
      <c r="AQ9" s="68">
        <v>0.8</v>
      </c>
      <c r="AR9" s="68">
        <v>9.1999999999999993</v>
      </c>
      <c r="AS9" s="68">
        <v>6.4</v>
      </c>
      <c r="AT9" s="68">
        <v>1.2</v>
      </c>
      <c r="AU9" s="68">
        <v>0.2</v>
      </c>
      <c r="AV9" s="68">
        <v>0.4</v>
      </c>
      <c r="AW9" s="68">
        <v>0.2</v>
      </c>
      <c r="AX9" s="68">
        <v>0.8</v>
      </c>
      <c r="AY9" s="68">
        <v>1.8</v>
      </c>
      <c r="AZ9" s="68">
        <v>0.2</v>
      </c>
      <c r="BA9" s="68">
        <v>1.9</v>
      </c>
      <c r="BB9" s="68">
        <v>5.2</v>
      </c>
      <c r="BC9" s="68">
        <v>6</v>
      </c>
      <c r="BD9" s="68">
        <v>4.5</v>
      </c>
      <c r="BE9" s="68">
        <v>2.2999999999999998</v>
      </c>
      <c r="BF9" s="68">
        <v>0.3</v>
      </c>
      <c r="BG9" s="68">
        <v>0.2</v>
      </c>
      <c r="BH9" s="68">
        <v>0.4</v>
      </c>
      <c r="BI9" s="68">
        <v>0.1</v>
      </c>
      <c r="BJ9" s="68">
        <v>0.4</v>
      </c>
      <c r="BK9" s="68">
        <v>0.2</v>
      </c>
      <c r="BL9" s="68">
        <v>100</v>
      </c>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row>
    <row r="10" spans="1:102" x14ac:dyDescent="0.2">
      <c r="A10" s="73">
        <v>2007</v>
      </c>
      <c r="B10" s="68">
        <v>0.9</v>
      </c>
      <c r="C10" s="68">
        <v>0</v>
      </c>
      <c r="D10" s="68">
        <v>0</v>
      </c>
      <c r="E10" s="68">
        <v>0.1</v>
      </c>
      <c r="F10" s="68">
        <v>2.6</v>
      </c>
      <c r="G10" s="68">
        <v>1</v>
      </c>
      <c r="H10" s="68">
        <v>0.4</v>
      </c>
      <c r="I10" s="68">
        <v>0.4</v>
      </c>
      <c r="J10" s="68">
        <v>0.5</v>
      </c>
      <c r="K10" s="68">
        <v>0.8</v>
      </c>
      <c r="L10" s="68">
        <v>3.1</v>
      </c>
      <c r="M10" s="68">
        <v>0.5</v>
      </c>
      <c r="N10" s="68">
        <v>0.9</v>
      </c>
      <c r="O10" s="68">
        <v>0.8</v>
      </c>
      <c r="P10" s="68">
        <v>1.5</v>
      </c>
      <c r="Q10" s="68">
        <v>1.7</v>
      </c>
      <c r="R10" s="68">
        <v>0.7</v>
      </c>
      <c r="S10" s="68">
        <v>0.5</v>
      </c>
      <c r="T10" s="68">
        <v>1.4</v>
      </c>
      <c r="U10" s="68">
        <v>1.6</v>
      </c>
      <c r="V10" s="68">
        <v>0.1</v>
      </c>
      <c r="W10" s="68">
        <v>0.6</v>
      </c>
      <c r="X10" s="68">
        <v>0.2</v>
      </c>
      <c r="Y10" s="68">
        <v>1.4</v>
      </c>
      <c r="Z10" s="68">
        <v>0.1</v>
      </c>
      <c r="AA10" s="68">
        <v>0.7</v>
      </c>
      <c r="AB10" s="68">
        <v>6.3</v>
      </c>
      <c r="AC10" s="68">
        <v>1.9</v>
      </c>
      <c r="AD10" s="68">
        <v>8</v>
      </c>
      <c r="AE10" s="68">
        <v>4.3</v>
      </c>
      <c r="AF10" s="74">
        <v>2.4</v>
      </c>
      <c r="AG10" s="74">
        <v>0.4</v>
      </c>
      <c r="AH10" s="74">
        <v>0.3</v>
      </c>
      <c r="AI10" s="74">
        <v>3.1</v>
      </c>
      <c r="AJ10" s="74">
        <v>1.5</v>
      </c>
      <c r="AK10" s="74">
        <v>1.6</v>
      </c>
      <c r="AL10" s="74">
        <v>0.4</v>
      </c>
      <c r="AM10" s="74">
        <v>0.3</v>
      </c>
      <c r="AN10" s="68">
        <v>1.6</v>
      </c>
      <c r="AO10" s="68">
        <v>2</v>
      </c>
      <c r="AP10" s="68">
        <v>0.5</v>
      </c>
      <c r="AQ10" s="68">
        <v>0.8</v>
      </c>
      <c r="AR10" s="68">
        <v>9.3000000000000007</v>
      </c>
      <c r="AS10" s="68">
        <v>6.4</v>
      </c>
      <c r="AT10" s="68">
        <v>1.2</v>
      </c>
      <c r="AU10" s="68">
        <v>0.2</v>
      </c>
      <c r="AV10" s="68">
        <v>0.4</v>
      </c>
      <c r="AW10" s="68">
        <v>0.2</v>
      </c>
      <c r="AX10" s="68">
        <v>0.9</v>
      </c>
      <c r="AY10" s="68">
        <v>1.8</v>
      </c>
      <c r="AZ10" s="68">
        <v>0.2</v>
      </c>
      <c r="BA10" s="68">
        <v>1.9</v>
      </c>
      <c r="BB10" s="68">
        <v>5.0999999999999996</v>
      </c>
      <c r="BC10" s="68">
        <v>5.9</v>
      </c>
      <c r="BD10" s="68">
        <v>4.5</v>
      </c>
      <c r="BE10" s="68">
        <v>2.2999999999999998</v>
      </c>
      <c r="BF10" s="68">
        <v>0.3</v>
      </c>
      <c r="BG10" s="68">
        <v>0.3</v>
      </c>
      <c r="BH10" s="68">
        <v>0.4</v>
      </c>
      <c r="BI10" s="68">
        <v>0.1</v>
      </c>
      <c r="BJ10" s="68">
        <v>0.4</v>
      </c>
      <c r="BK10" s="68">
        <v>0.2</v>
      </c>
      <c r="BL10" s="68">
        <v>100</v>
      </c>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row>
    <row r="11" spans="1:102" x14ac:dyDescent="0.2">
      <c r="A11" s="73">
        <v>2008</v>
      </c>
      <c r="B11" s="68">
        <v>0.8</v>
      </c>
      <c r="C11" s="68">
        <v>0</v>
      </c>
      <c r="D11" s="68">
        <v>0</v>
      </c>
      <c r="E11" s="68">
        <v>0.1</v>
      </c>
      <c r="F11" s="68">
        <v>2.6</v>
      </c>
      <c r="G11" s="68">
        <v>0.8</v>
      </c>
      <c r="H11" s="68">
        <v>0.4</v>
      </c>
      <c r="I11" s="68">
        <v>0.4</v>
      </c>
      <c r="J11" s="68">
        <v>0.5</v>
      </c>
      <c r="K11" s="68">
        <v>0.7</v>
      </c>
      <c r="L11" s="68">
        <v>2.7</v>
      </c>
      <c r="M11" s="68">
        <v>0.5</v>
      </c>
      <c r="N11" s="68">
        <v>0.8</v>
      </c>
      <c r="O11" s="68">
        <v>0.7</v>
      </c>
      <c r="P11" s="68">
        <v>1.2</v>
      </c>
      <c r="Q11" s="68">
        <v>1.7</v>
      </c>
      <c r="R11" s="68">
        <v>0.6</v>
      </c>
      <c r="S11" s="68">
        <v>0.5</v>
      </c>
      <c r="T11" s="68">
        <v>1.4</v>
      </c>
      <c r="U11" s="68">
        <v>1.5</v>
      </c>
      <c r="V11" s="68">
        <v>0.1</v>
      </c>
      <c r="W11" s="68">
        <v>0.6</v>
      </c>
      <c r="X11" s="68">
        <v>0.2</v>
      </c>
      <c r="Y11" s="68">
        <v>1.4</v>
      </c>
      <c r="Z11" s="68">
        <v>0.2</v>
      </c>
      <c r="AA11" s="68">
        <v>0.7</v>
      </c>
      <c r="AB11" s="68">
        <v>6.6</v>
      </c>
      <c r="AC11" s="68">
        <v>1.7</v>
      </c>
      <c r="AD11" s="68">
        <v>8</v>
      </c>
      <c r="AE11" s="68">
        <v>4.3</v>
      </c>
      <c r="AF11" s="74">
        <v>2.4</v>
      </c>
      <c r="AG11" s="74">
        <v>0.5</v>
      </c>
      <c r="AH11" s="74">
        <v>0.3</v>
      </c>
      <c r="AI11" s="74">
        <v>3.2</v>
      </c>
      <c r="AJ11" s="74">
        <v>1.7</v>
      </c>
      <c r="AK11" s="74">
        <v>1.6</v>
      </c>
      <c r="AL11" s="74">
        <v>0.4</v>
      </c>
      <c r="AM11" s="74">
        <v>0.3</v>
      </c>
      <c r="AN11" s="68">
        <v>1.7</v>
      </c>
      <c r="AO11" s="68">
        <v>1.7</v>
      </c>
      <c r="AP11" s="68">
        <v>0.5</v>
      </c>
      <c r="AQ11" s="68">
        <v>0.7</v>
      </c>
      <c r="AR11" s="68">
        <v>9.3000000000000007</v>
      </c>
      <c r="AS11" s="68">
        <v>6.8</v>
      </c>
      <c r="AT11" s="68">
        <v>1.3</v>
      </c>
      <c r="AU11" s="68">
        <v>0.2</v>
      </c>
      <c r="AV11" s="68">
        <v>0.5</v>
      </c>
      <c r="AW11" s="68">
        <v>0.2</v>
      </c>
      <c r="AX11" s="68">
        <v>1</v>
      </c>
      <c r="AY11" s="68">
        <v>1.7</v>
      </c>
      <c r="AZ11" s="68">
        <v>0.2</v>
      </c>
      <c r="BA11" s="68">
        <v>2</v>
      </c>
      <c r="BB11" s="68">
        <v>5.2</v>
      </c>
      <c r="BC11" s="68">
        <v>6.1</v>
      </c>
      <c r="BD11" s="68">
        <v>4.7</v>
      </c>
      <c r="BE11" s="68">
        <v>2.4</v>
      </c>
      <c r="BF11" s="68">
        <v>0.3</v>
      </c>
      <c r="BG11" s="68">
        <v>0.3</v>
      </c>
      <c r="BH11" s="68">
        <v>0.4</v>
      </c>
      <c r="BI11" s="68">
        <v>0.1</v>
      </c>
      <c r="BJ11" s="68">
        <v>0.4</v>
      </c>
      <c r="BK11" s="68">
        <v>0.2</v>
      </c>
      <c r="BL11" s="68">
        <v>100</v>
      </c>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row>
    <row r="12" spans="1:102" x14ac:dyDescent="0.2">
      <c r="A12" s="73">
        <v>2009</v>
      </c>
      <c r="B12" s="68">
        <v>0.8</v>
      </c>
      <c r="C12" s="68">
        <v>0</v>
      </c>
      <c r="D12" s="68">
        <v>0</v>
      </c>
      <c r="E12" s="68">
        <v>0</v>
      </c>
      <c r="F12" s="68">
        <v>2.9</v>
      </c>
      <c r="G12" s="68">
        <v>0.7</v>
      </c>
      <c r="H12" s="68">
        <v>0.3</v>
      </c>
      <c r="I12" s="68">
        <v>0.4</v>
      </c>
      <c r="J12" s="68">
        <v>0.5</v>
      </c>
      <c r="K12" s="68">
        <v>0.5</v>
      </c>
      <c r="L12" s="68">
        <v>2.7</v>
      </c>
      <c r="M12" s="68">
        <v>0.7</v>
      </c>
      <c r="N12" s="68">
        <v>0.8</v>
      </c>
      <c r="O12" s="68">
        <v>0.7</v>
      </c>
      <c r="P12" s="68">
        <v>0.9</v>
      </c>
      <c r="Q12" s="68">
        <v>1.5</v>
      </c>
      <c r="R12" s="68">
        <v>0.5</v>
      </c>
      <c r="S12" s="68">
        <v>0.5</v>
      </c>
      <c r="T12" s="68">
        <v>1.1000000000000001</v>
      </c>
      <c r="U12" s="68">
        <v>1.2</v>
      </c>
      <c r="V12" s="68">
        <v>0.1</v>
      </c>
      <c r="W12" s="68">
        <v>0.6</v>
      </c>
      <c r="X12" s="68">
        <v>0.3</v>
      </c>
      <c r="Y12" s="68">
        <v>1.7</v>
      </c>
      <c r="Z12" s="68">
        <v>0.1</v>
      </c>
      <c r="AA12" s="68">
        <v>0.6</v>
      </c>
      <c r="AB12" s="68">
        <v>6.7</v>
      </c>
      <c r="AC12" s="68">
        <v>1.7</v>
      </c>
      <c r="AD12" s="68">
        <v>7.8</v>
      </c>
      <c r="AE12" s="68">
        <v>4.5</v>
      </c>
      <c r="AF12" s="74">
        <v>2.2999999999999998</v>
      </c>
      <c r="AG12" s="74">
        <v>0.3</v>
      </c>
      <c r="AH12" s="74">
        <v>0.2</v>
      </c>
      <c r="AI12" s="74">
        <v>3.2</v>
      </c>
      <c r="AJ12" s="74">
        <v>1.7</v>
      </c>
      <c r="AK12" s="74">
        <v>1.6</v>
      </c>
      <c r="AL12" s="74">
        <v>0.5</v>
      </c>
      <c r="AM12" s="74">
        <v>0.3</v>
      </c>
      <c r="AN12" s="68">
        <v>1.7</v>
      </c>
      <c r="AO12" s="68">
        <v>2.1</v>
      </c>
      <c r="AP12" s="68">
        <v>0.5</v>
      </c>
      <c r="AQ12" s="68">
        <v>0.7</v>
      </c>
      <c r="AR12" s="68">
        <v>9.1999999999999993</v>
      </c>
      <c r="AS12" s="68">
        <v>7.1</v>
      </c>
      <c r="AT12" s="68">
        <v>1.3</v>
      </c>
      <c r="AU12" s="68">
        <v>0.2</v>
      </c>
      <c r="AV12" s="68">
        <v>0.5</v>
      </c>
      <c r="AW12" s="68">
        <v>0.2</v>
      </c>
      <c r="AX12" s="68">
        <v>0.9</v>
      </c>
      <c r="AY12" s="68">
        <v>1.5</v>
      </c>
      <c r="AZ12" s="68">
        <v>0.2</v>
      </c>
      <c r="BA12" s="68">
        <v>1.9</v>
      </c>
      <c r="BB12" s="68">
        <v>5.4</v>
      </c>
      <c r="BC12" s="68">
        <v>6.4</v>
      </c>
      <c r="BD12" s="68">
        <v>5</v>
      </c>
      <c r="BE12" s="68">
        <v>2.6</v>
      </c>
      <c r="BF12" s="68">
        <v>0.3</v>
      </c>
      <c r="BG12" s="68">
        <v>0.3</v>
      </c>
      <c r="BH12" s="68">
        <v>0.4</v>
      </c>
      <c r="BI12" s="68">
        <v>0.1</v>
      </c>
      <c r="BJ12" s="68">
        <v>0.4</v>
      </c>
      <c r="BK12" s="68">
        <v>0.2</v>
      </c>
      <c r="BL12" s="68">
        <v>100</v>
      </c>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row>
    <row r="13" spans="1:102" x14ac:dyDescent="0.2">
      <c r="A13" s="73">
        <v>2010</v>
      </c>
      <c r="B13" s="68">
        <v>0.9</v>
      </c>
      <c r="C13" s="68">
        <v>0</v>
      </c>
      <c r="D13" s="68">
        <v>0</v>
      </c>
      <c r="E13" s="68">
        <v>0.1</v>
      </c>
      <c r="F13" s="68">
        <v>2.6</v>
      </c>
      <c r="G13" s="68">
        <v>0.7</v>
      </c>
      <c r="H13" s="68">
        <v>0.3</v>
      </c>
      <c r="I13" s="68">
        <v>0.4</v>
      </c>
      <c r="J13" s="68">
        <v>0.4</v>
      </c>
      <c r="K13" s="68">
        <v>0.7</v>
      </c>
      <c r="L13" s="68">
        <v>2.8</v>
      </c>
      <c r="M13" s="68">
        <v>0.6</v>
      </c>
      <c r="N13" s="68">
        <v>0.8</v>
      </c>
      <c r="O13" s="68">
        <v>0.6</v>
      </c>
      <c r="P13" s="68">
        <v>1.1000000000000001</v>
      </c>
      <c r="Q13" s="68">
        <v>1.4</v>
      </c>
      <c r="R13" s="68">
        <v>0.6</v>
      </c>
      <c r="S13" s="68">
        <v>0.5</v>
      </c>
      <c r="T13" s="68">
        <v>1.1000000000000001</v>
      </c>
      <c r="U13" s="68">
        <v>1.2</v>
      </c>
      <c r="V13" s="68">
        <v>0.1</v>
      </c>
      <c r="W13" s="68">
        <v>0.6</v>
      </c>
      <c r="X13" s="68">
        <v>0.3</v>
      </c>
      <c r="Y13" s="68">
        <v>1.7</v>
      </c>
      <c r="Z13" s="68">
        <v>0.2</v>
      </c>
      <c r="AA13" s="68">
        <v>0.7</v>
      </c>
      <c r="AB13" s="68">
        <v>6.6</v>
      </c>
      <c r="AC13" s="68">
        <v>1.8</v>
      </c>
      <c r="AD13" s="68">
        <v>7.8</v>
      </c>
      <c r="AE13" s="68">
        <v>4.4000000000000004</v>
      </c>
      <c r="AF13" s="74">
        <v>2.2000000000000002</v>
      </c>
      <c r="AG13" s="74">
        <v>0.4</v>
      </c>
      <c r="AH13" s="74">
        <v>0.2</v>
      </c>
      <c r="AI13" s="74">
        <v>3.1</v>
      </c>
      <c r="AJ13" s="74">
        <v>1.9</v>
      </c>
      <c r="AK13" s="74">
        <v>1.7</v>
      </c>
      <c r="AL13" s="74">
        <v>0.4</v>
      </c>
      <c r="AM13" s="74">
        <v>0.3</v>
      </c>
      <c r="AN13" s="68">
        <v>1.6</v>
      </c>
      <c r="AO13" s="68">
        <v>2.2999999999999998</v>
      </c>
      <c r="AP13" s="68">
        <v>0.5</v>
      </c>
      <c r="AQ13" s="68">
        <v>0.8</v>
      </c>
      <c r="AR13" s="68">
        <v>9.1</v>
      </c>
      <c r="AS13" s="68">
        <v>6.9</v>
      </c>
      <c r="AT13" s="68">
        <v>1.2</v>
      </c>
      <c r="AU13" s="68">
        <v>0.2</v>
      </c>
      <c r="AV13" s="68">
        <v>0.5</v>
      </c>
      <c r="AW13" s="68">
        <v>0.2</v>
      </c>
      <c r="AX13" s="68">
        <v>1</v>
      </c>
      <c r="AY13" s="68">
        <v>1.7</v>
      </c>
      <c r="AZ13" s="68">
        <v>0.2</v>
      </c>
      <c r="BA13" s="68">
        <v>1.9</v>
      </c>
      <c r="BB13" s="68">
        <v>5.3</v>
      </c>
      <c r="BC13" s="68">
        <v>6.4</v>
      </c>
      <c r="BD13" s="68">
        <v>4.9000000000000004</v>
      </c>
      <c r="BE13" s="68">
        <v>2.6</v>
      </c>
      <c r="BF13" s="68">
        <v>0.3</v>
      </c>
      <c r="BG13" s="68">
        <v>0.3</v>
      </c>
      <c r="BH13" s="68">
        <v>0.4</v>
      </c>
      <c r="BI13" s="68">
        <v>0.1</v>
      </c>
      <c r="BJ13" s="68">
        <v>0.4</v>
      </c>
      <c r="BK13" s="68">
        <v>0.1</v>
      </c>
      <c r="BL13" s="68">
        <v>100</v>
      </c>
    </row>
    <row r="14" spans="1:102" x14ac:dyDescent="0.2">
      <c r="A14" s="83">
        <v>2011</v>
      </c>
      <c r="B14">
        <v>0.7</v>
      </c>
      <c r="C14">
        <v>0</v>
      </c>
      <c r="D14">
        <v>0</v>
      </c>
      <c r="E14">
        <v>0</v>
      </c>
      <c r="F14">
        <v>2.5</v>
      </c>
      <c r="G14">
        <v>0.7</v>
      </c>
      <c r="H14">
        <v>0.3</v>
      </c>
      <c r="I14" s="68">
        <v>0.4</v>
      </c>
      <c r="J14">
        <v>0.4</v>
      </c>
      <c r="K14">
        <v>0.5</v>
      </c>
      <c r="L14">
        <v>2.9</v>
      </c>
      <c r="M14">
        <v>0.7</v>
      </c>
      <c r="N14">
        <v>0.8</v>
      </c>
      <c r="O14">
        <v>0.6</v>
      </c>
      <c r="P14">
        <v>1</v>
      </c>
      <c r="Q14">
        <v>1.5</v>
      </c>
      <c r="R14">
        <v>0.6</v>
      </c>
      <c r="S14">
        <v>0.5</v>
      </c>
      <c r="T14">
        <v>1.3</v>
      </c>
      <c r="U14">
        <v>1.1000000000000001</v>
      </c>
      <c r="V14">
        <v>0.2</v>
      </c>
      <c r="W14">
        <v>0.6</v>
      </c>
      <c r="X14">
        <v>0.3</v>
      </c>
      <c r="Y14">
        <v>1.8</v>
      </c>
      <c r="Z14">
        <v>0.2</v>
      </c>
      <c r="AA14">
        <v>0.6</v>
      </c>
      <c r="AB14">
        <v>6.8</v>
      </c>
      <c r="AC14">
        <v>1.8</v>
      </c>
      <c r="AD14">
        <v>7.8</v>
      </c>
      <c r="AE14">
        <v>4.5</v>
      </c>
      <c r="AF14" s="74">
        <v>2.2000000000000002</v>
      </c>
      <c r="AG14" s="74">
        <v>0.2</v>
      </c>
      <c r="AH14" s="74">
        <v>0.2</v>
      </c>
      <c r="AI14" s="74">
        <v>3.1</v>
      </c>
      <c r="AJ14" s="74">
        <v>1.7</v>
      </c>
      <c r="AK14" s="74">
        <v>1.7</v>
      </c>
      <c r="AL14" s="74">
        <v>0.4</v>
      </c>
      <c r="AM14" s="74">
        <v>0.3</v>
      </c>
      <c r="AN14">
        <v>1.7</v>
      </c>
      <c r="AO14">
        <v>2.2000000000000002</v>
      </c>
      <c r="AP14">
        <v>0.6</v>
      </c>
      <c r="AQ14">
        <v>0.8</v>
      </c>
      <c r="AR14">
        <v>9</v>
      </c>
      <c r="AS14">
        <v>6.9</v>
      </c>
      <c r="AT14">
        <v>1.3</v>
      </c>
      <c r="AU14">
        <v>0.2</v>
      </c>
      <c r="AV14">
        <v>0.5</v>
      </c>
      <c r="AW14">
        <v>0.2</v>
      </c>
      <c r="AX14">
        <v>1.1000000000000001</v>
      </c>
      <c r="AY14">
        <v>1.9</v>
      </c>
      <c r="AZ14">
        <v>0.2</v>
      </c>
      <c r="BA14">
        <v>2</v>
      </c>
      <c r="BB14">
        <v>5.2</v>
      </c>
      <c r="BC14">
        <v>6.4</v>
      </c>
      <c r="BD14">
        <v>4.9000000000000004</v>
      </c>
      <c r="BE14">
        <v>2.6</v>
      </c>
      <c r="BF14">
        <v>0.3</v>
      </c>
      <c r="BG14">
        <v>0.3</v>
      </c>
      <c r="BH14">
        <v>0.4</v>
      </c>
      <c r="BI14">
        <v>0.1</v>
      </c>
      <c r="BJ14">
        <v>0.4</v>
      </c>
      <c r="BK14">
        <v>0.1</v>
      </c>
      <c r="BL14">
        <v>100</v>
      </c>
    </row>
    <row r="15" spans="1:102" s="73" customFormat="1" x14ac:dyDescent="0.2">
      <c r="A15" s="83">
        <v>2012</v>
      </c>
      <c r="E15" s="73">
        <v>0</v>
      </c>
      <c r="F15" s="73">
        <v>2.5</v>
      </c>
      <c r="G15" s="73">
        <v>0.7</v>
      </c>
      <c r="K15" s="73">
        <v>0.3</v>
      </c>
      <c r="L15" s="73">
        <v>2.9</v>
      </c>
      <c r="M15" s="73">
        <v>0.6</v>
      </c>
      <c r="R15" s="73">
        <v>0.5</v>
      </c>
      <c r="S15" s="73">
        <v>0.5</v>
      </c>
      <c r="T15" s="73">
        <v>1.3</v>
      </c>
      <c r="Y15" s="73">
        <v>1.8</v>
      </c>
      <c r="AB15" s="73">
        <v>6.8</v>
      </c>
      <c r="AF15" s="170"/>
      <c r="AG15" s="170"/>
      <c r="AH15" s="170"/>
      <c r="AI15" s="170"/>
      <c r="AJ15" s="170"/>
      <c r="AK15" s="170">
        <v>1.7</v>
      </c>
      <c r="AL15" s="170"/>
      <c r="AM15" s="170"/>
      <c r="AN15" s="73">
        <v>1.7</v>
      </c>
      <c r="AR15" s="73">
        <v>9</v>
      </c>
      <c r="AU15" s="73">
        <v>0.2</v>
      </c>
      <c r="BB15" s="73">
        <v>5.3</v>
      </c>
      <c r="BC15" s="73">
        <v>6.6</v>
      </c>
      <c r="BD15" s="73">
        <v>5.0999999999999996</v>
      </c>
      <c r="BE15" s="73">
        <v>2.7</v>
      </c>
      <c r="BK15" s="73">
        <v>0.1</v>
      </c>
      <c r="BL15" s="73">
        <v>100</v>
      </c>
    </row>
    <row r="16" spans="1:102" x14ac:dyDescent="0.2">
      <c r="A16" s="36"/>
    </row>
    <row r="18" spans="1:1" x14ac:dyDescent="0.2">
      <c r="A18" s="36" t="s">
        <v>265</v>
      </c>
    </row>
    <row r="19" spans="1:1" x14ac:dyDescent="0.2">
      <c r="A19" s="36" t="s">
        <v>266</v>
      </c>
    </row>
    <row r="20" spans="1:1" x14ac:dyDescent="0.2">
      <c r="A20" s="84" t="s">
        <v>267</v>
      </c>
    </row>
    <row r="66" spans="1:5" x14ac:dyDescent="0.2">
      <c r="A66" s="36"/>
    </row>
    <row r="68" spans="1:5" x14ac:dyDescent="0.2">
      <c r="A68" s="68"/>
    </row>
    <row r="69" spans="1:5" x14ac:dyDescent="0.2">
      <c r="A69" s="36"/>
    </row>
    <row r="71" spans="1:5" x14ac:dyDescent="0.2">
      <c r="A71" s="36"/>
    </row>
    <row r="75" spans="1:5" x14ac:dyDescent="0.2">
      <c r="A75" s="133"/>
      <c r="B75" s="153"/>
      <c r="C75" s="153"/>
      <c r="D75" s="153"/>
      <c r="E75" s="153"/>
    </row>
  </sheetData>
  <mergeCells count="6">
    <mergeCell ref="AY2:BB2"/>
    <mergeCell ref="A2:J2"/>
    <mergeCell ref="K2:T2"/>
    <mergeCell ref="U2:AD2"/>
    <mergeCell ref="AE2:AN2"/>
    <mergeCell ref="AO2:AX2"/>
  </mergeCells>
  <phoneticPr fontId="19" type="noConversion"/>
  <pageMargins left="0.75" right="0.75" top="1" bottom="1" header="0.5" footer="0.5"/>
  <pageSetup paperSize="9" orientation="portrait" horizontalDpi="120" verticalDpi="12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selection activeCell="O26" sqref="O26"/>
    </sheetView>
  </sheetViews>
  <sheetFormatPr defaultRowHeight="12.75" x14ac:dyDescent="0.2"/>
  <cols>
    <col min="1" max="1" width="14.140625" style="68" customWidth="1"/>
    <col min="2" max="2" width="17.42578125" style="68" customWidth="1"/>
    <col min="3" max="3" width="20.5703125" style="68" customWidth="1"/>
    <col min="4" max="4" width="20" style="68" bestFit="1" customWidth="1"/>
    <col min="5" max="5" width="14.5703125" style="68" bestFit="1" customWidth="1"/>
    <col min="6" max="6" width="24" style="68" customWidth="1"/>
    <col min="7" max="7" width="21.28515625" style="68" customWidth="1"/>
    <col min="8" max="8" width="13.5703125" style="68" customWidth="1"/>
    <col min="9" max="9" width="17.140625" style="68" customWidth="1"/>
    <col min="10" max="10" width="16.140625" style="68" customWidth="1"/>
    <col min="11" max="13" width="9.140625" style="68"/>
    <col min="14" max="14" width="11.42578125" style="68" customWidth="1"/>
    <col min="15" max="16384" width="9.140625" style="68"/>
  </cols>
  <sheetData>
    <row r="1" spans="1:19" x14ac:dyDescent="0.2">
      <c r="A1" s="185" t="s">
        <v>469</v>
      </c>
      <c r="B1" s="185"/>
      <c r="C1" s="185"/>
      <c r="D1" s="185"/>
      <c r="E1" s="185"/>
      <c r="F1" s="185"/>
      <c r="G1" s="185"/>
      <c r="H1" s="185"/>
      <c r="I1" s="185"/>
      <c r="J1" s="185"/>
    </row>
    <row r="2" spans="1:19" ht="23.25" customHeight="1" x14ac:dyDescent="0.2">
      <c r="A2" s="235" t="s">
        <v>460</v>
      </c>
      <c r="B2" s="235"/>
      <c r="C2" s="235"/>
      <c r="D2" s="235"/>
      <c r="E2" s="235"/>
      <c r="F2" s="235"/>
      <c r="G2" s="235"/>
      <c r="H2" s="235"/>
      <c r="I2" s="235"/>
      <c r="J2" s="235"/>
    </row>
    <row r="3" spans="1:19" x14ac:dyDescent="0.2">
      <c r="A3" s="185"/>
      <c r="B3" s="185"/>
      <c r="C3" s="185"/>
      <c r="D3" s="185"/>
      <c r="E3" s="185"/>
      <c r="F3" s="185"/>
      <c r="G3" s="185"/>
      <c r="H3" s="185"/>
      <c r="I3" s="185"/>
      <c r="J3" s="185"/>
    </row>
    <row r="4" spans="1:19" x14ac:dyDescent="0.2">
      <c r="A4" s="2" t="s">
        <v>1</v>
      </c>
      <c r="B4" s="2"/>
      <c r="C4" s="2"/>
      <c r="D4" s="2"/>
      <c r="E4" s="2"/>
      <c r="F4" s="2"/>
      <c r="G4" s="2"/>
      <c r="H4" s="2"/>
      <c r="I4" s="2"/>
      <c r="J4" s="2"/>
    </row>
    <row r="5" spans="1:19" x14ac:dyDescent="0.2">
      <c r="A5" s="189"/>
      <c r="B5" s="188" t="s">
        <v>51</v>
      </c>
      <c r="C5" s="187"/>
      <c r="D5" s="189"/>
      <c r="E5" s="187"/>
      <c r="F5" s="187"/>
      <c r="G5" s="189"/>
      <c r="H5" s="187"/>
      <c r="I5" s="187"/>
      <c r="J5" s="189"/>
    </row>
    <row r="6" spans="1:19" ht="36" x14ac:dyDescent="0.2">
      <c r="A6" s="189" t="s">
        <v>2</v>
      </c>
      <c r="B6" s="186" t="s">
        <v>0</v>
      </c>
      <c r="C6" s="186" t="s">
        <v>55</v>
      </c>
      <c r="D6" s="186" t="s">
        <v>56</v>
      </c>
      <c r="E6" s="186" t="s">
        <v>57</v>
      </c>
      <c r="F6" s="186" t="s">
        <v>58</v>
      </c>
      <c r="G6" s="186" t="s">
        <v>59</v>
      </c>
      <c r="H6" s="186" t="s">
        <v>121</v>
      </c>
      <c r="I6" s="186" t="s">
        <v>62</v>
      </c>
      <c r="J6" s="186" t="s">
        <v>120</v>
      </c>
      <c r="K6" s="14"/>
    </row>
    <row r="7" spans="1:19" x14ac:dyDescent="0.2">
      <c r="A7" s="53">
        <v>2003</v>
      </c>
      <c r="B7" s="68">
        <v>247349</v>
      </c>
      <c r="C7" s="68">
        <v>6863.4</v>
      </c>
      <c r="D7" s="68">
        <v>109</v>
      </c>
      <c r="E7" s="68">
        <v>397.3</v>
      </c>
      <c r="F7" s="68">
        <v>5656.5</v>
      </c>
      <c r="G7" s="68">
        <f>C7+D7+E7+F7</f>
        <v>13026.2</v>
      </c>
      <c r="H7" s="68">
        <f>100*G7/B7</f>
        <v>5.266324100764507</v>
      </c>
      <c r="I7" s="68">
        <f t="shared" ref="I7:I15" si="0">C7+D7+E7</f>
        <v>7369.7</v>
      </c>
      <c r="J7" s="68">
        <f>100*I7/B7</f>
        <v>2.9794743459646087</v>
      </c>
      <c r="M7" s="13"/>
      <c r="N7" s="4"/>
      <c r="O7" s="4"/>
      <c r="P7" s="4"/>
      <c r="Q7" s="4"/>
      <c r="R7" s="4"/>
      <c r="S7" s="4"/>
    </row>
    <row r="8" spans="1:19" x14ac:dyDescent="0.2">
      <c r="A8" s="53">
        <v>2004</v>
      </c>
      <c r="B8" s="68">
        <v>259622.7</v>
      </c>
      <c r="C8" s="68">
        <v>6652.7</v>
      </c>
      <c r="D8" s="68">
        <v>318.7</v>
      </c>
      <c r="E8" s="68">
        <v>437.2</v>
      </c>
      <c r="F8" s="68">
        <v>5948.3</v>
      </c>
      <c r="G8" s="68">
        <f>C8+D8+E8+F8</f>
        <v>13356.9</v>
      </c>
      <c r="H8" s="68">
        <f t="shared" ref="H8:H15" si="1">100*G8/B8</f>
        <v>5.1447350327995203</v>
      </c>
      <c r="I8" s="68">
        <f t="shared" si="0"/>
        <v>7408.5999999999995</v>
      </c>
      <c r="J8" s="68">
        <f t="shared" ref="J8:J15" si="2">100*I8/B8</f>
        <v>2.8536025547843082</v>
      </c>
      <c r="M8" s="13"/>
      <c r="N8" s="4"/>
      <c r="O8" s="4"/>
      <c r="P8" s="4"/>
      <c r="Q8" s="4"/>
      <c r="R8" s="4"/>
      <c r="S8" s="4"/>
    </row>
    <row r="9" spans="1:19" x14ac:dyDescent="0.2">
      <c r="A9" s="53">
        <v>2005</v>
      </c>
      <c r="B9" s="68">
        <v>270429.59999999998</v>
      </c>
      <c r="C9" s="68">
        <v>5778.8</v>
      </c>
      <c r="D9" s="68">
        <v>805.8</v>
      </c>
      <c r="E9" s="68">
        <v>482.9</v>
      </c>
      <c r="F9" s="68">
        <v>7816.3</v>
      </c>
      <c r="G9" s="68">
        <f t="shared" ref="G9:G15" si="3">C9+D9+E9+F9</f>
        <v>14883.8</v>
      </c>
      <c r="H9" s="68">
        <f t="shared" si="1"/>
        <v>5.5037614225661695</v>
      </c>
      <c r="I9" s="68">
        <f t="shared" si="0"/>
        <v>7067.5</v>
      </c>
      <c r="J9" s="68">
        <f t="shared" si="2"/>
        <v>2.6134343281948427</v>
      </c>
      <c r="M9" s="13"/>
      <c r="N9" s="4"/>
      <c r="O9" s="4"/>
      <c r="P9" s="4"/>
      <c r="Q9" s="4"/>
      <c r="R9" s="4"/>
      <c r="S9" s="4"/>
    </row>
    <row r="10" spans="1:19" x14ac:dyDescent="0.2">
      <c r="A10" s="53">
        <v>2006</v>
      </c>
      <c r="B10" s="68">
        <v>284137.90000000002</v>
      </c>
      <c r="C10" s="68">
        <v>6160.8</v>
      </c>
      <c r="D10" s="68">
        <v>740.8</v>
      </c>
      <c r="E10" s="68">
        <v>534.4</v>
      </c>
      <c r="F10" s="68">
        <v>8319.7000000000007</v>
      </c>
      <c r="G10" s="68">
        <f t="shared" si="3"/>
        <v>15755.7</v>
      </c>
      <c r="H10" s="68">
        <f t="shared" si="1"/>
        <v>5.5450891978859556</v>
      </c>
      <c r="I10" s="68">
        <f t="shared" si="0"/>
        <v>7436</v>
      </c>
      <c r="J10" s="68">
        <f t="shared" si="2"/>
        <v>2.6170391207931076</v>
      </c>
      <c r="M10" s="13"/>
      <c r="N10" s="4"/>
      <c r="O10" s="4"/>
      <c r="P10" s="4"/>
      <c r="Q10" s="4"/>
      <c r="R10" s="4"/>
      <c r="S10" s="4"/>
    </row>
    <row r="11" spans="1:19" x14ac:dyDescent="0.2">
      <c r="A11" s="53">
        <v>2007</v>
      </c>
      <c r="B11" s="68">
        <v>299309</v>
      </c>
      <c r="C11" s="68">
        <v>6572.9</v>
      </c>
      <c r="D11" s="68">
        <v>711.6</v>
      </c>
      <c r="E11" s="68">
        <v>530.20000000000005</v>
      </c>
      <c r="F11" s="68">
        <v>8766.2000000000007</v>
      </c>
      <c r="G11" s="68">
        <f t="shared" si="3"/>
        <v>16580.900000000001</v>
      </c>
      <c r="H11" s="68">
        <f t="shared" si="1"/>
        <v>5.5397265033794518</v>
      </c>
      <c r="I11" s="68">
        <f t="shared" si="0"/>
        <v>7814.7</v>
      </c>
      <c r="J11" s="68">
        <f t="shared" si="2"/>
        <v>2.610913804797049</v>
      </c>
      <c r="M11" s="13"/>
      <c r="N11" s="4"/>
      <c r="O11" s="4"/>
      <c r="P11" s="4"/>
      <c r="Q11" s="4"/>
      <c r="R11" s="4"/>
      <c r="S11" s="4"/>
    </row>
    <row r="12" spans="1:19" x14ac:dyDescent="0.2">
      <c r="A12" s="50">
        <v>2008</v>
      </c>
      <c r="B12" s="52">
        <v>309669.8</v>
      </c>
      <c r="C12" s="52">
        <v>6668.1</v>
      </c>
      <c r="D12" s="52">
        <v>990.7</v>
      </c>
      <c r="E12" s="52">
        <v>552.29999999999995</v>
      </c>
      <c r="F12" s="52">
        <v>9190.4</v>
      </c>
      <c r="G12" s="52">
        <f t="shared" si="3"/>
        <v>17401.5</v>
      </c>
      <c r="H12" s="52">
        <f t="shared" si="1"/>
        <v>5.6193726349808735</v>
      </c>
      <c r="I12" s="52">
        <f t="shared" si="0"/>
        <v>8211.1</v>
      </c>
      <c r="J12" s="52">
        <f t="shared" si="2"/>
        <v>2.6515662812453784</v>
      </c>
      <c r="M12" s="13"/>
      <c r="N12" s="4"/>
      <c r="O12" s="4"/>
      <c r="P12" s="4"/>
      <c r="Q12" s="4"/>
      <c r="R12" s="4"/>
      <c r="S12" s="4"/>
    </row>
    <row r="13" spans="1:19" x14ac:dyDescent="0.2">
      <c r="A13" s="50">
        <v>2009</v>
      </c>
      <c r="B13" s="52">
        <v>304718.2</v>
      </c>
      <c r="C13" s="52">
        <v>6332.3</v>
      </c>
      <c r="D13" s="52">
        <v>487.6</v>
      </c>
      <c r="E13" s="52">
        <v>522.9</v>
      </c>
      <c r="F13" s="52">
        <v>9037</v>
      </c>
      <c r="G13" s="52">
        <f t="shared" si="3"/>
        <v>16379.8</v>
      </c>
      <c r="H13" s="52">
        <f t="shared" si="1"/>
        <v>5.3753927399151085</v>
      </c>
      <c r="I13" s="52">
        <f t="shared" si="0"/>
        <v>7342.8</v>
      </c>
      <c r="J13" s="52">
        <f t="shared" si="2"/>
        <v>2.4097018163010939</v>
      </c>
      <c r="K13" s="143"/>
      <c r="L13" s="15"/>
      <c r="M13" s="144"/>
      <c r="N13" s="4"/>
      <c r="O13" s="4"/>
      <c r="P13" s="4"/>
      <c r="Q13" s="4"/>
      <c r="R13" s="4"/>
      <c r="S13" s="4"/>
    </row>
    <row r="14" spans="1:19" x14ac:dyDescent="0.2">
      <c r="A14" s="50">
        <v>2010</v>
      </c>
      <c r="B14" s="52">
        <v>317473.3</v>
      </c>
      <c r="C14" s="52">
        <v>6561.7</v>
      </c>
      <c r="D14" s="52">
        <v>717.2</v>
      </c>
      <c r="E14" s="52">
        <v>414.5</v>
      </c>
      <c r="F14" s="52">
        <v>8968.5</v>
      </c>
      <c r="G14" s="52">
        <f t="shared" si="3"/>
        <v>16661.900000000001</v>
      </c>
      <c r="H14" s="52">
        <f t="shared" si="1"/>
        <v>5.2482838714310791</v>
      </c>
      <c r="I14" s="52">
        <f t="shared" si="0"/>
        <v>7693.4</v>
      </c>
      <c r="J14" s="52">
        <f t="shared" si="2"/>
        <v>2.423321898250971</v>
      </c>
      <c r="K14" s="15"/>
      <c r="L14" s="15"/>
      <c r="M14" s="144"/>
      <c r="N14" s="4"/>
      <c r="O14" s="4"/>
      <c r="P14" s="4"/>
      <c r="Q14" s="4"/>
      <c r="R14" s="4"/>
      <c r="S14" s="4"/>
    </row>
    <row r="15" spans="1:19" x14ac:dyDescent="0.2">
      <c r="A15" s="50">
        <v>2011</v>
      </c>
      <c r="B15" s="52">
        <v>330049.09999999998</v>
      </c>
      <c r="C15" s="52">
        <v>6751.8</v>
      </c>
      <c r="D15" s="52">
        <v>388.8</v>
      </c>
      <c r="E15" s="52">
        <v>405.9</v>
      </c>
      <c r="F15" s="52">
        <v>9548.4</v>
      </c>
      <c r="G15" s="52">
        <f t="shared" si="3"/>
        <v>17094.900000000001</v>
      </c>
      <c r="H15" s="52">
        <f t="shared" si="1"/>
        <v>5.1795020801450464</v>
      </c>
      <c r="I15" s="52">
        <f t="shared" si="0"/>
        <v>7546.5</v>
      </c>
      <c r="J15" s="52">
        <f t="shared" si="2"/>
        <v>2.2864779816094032</v>
      </c>
      <c r="K15" s="15"/>
      <c r="L15" s="15"/>
      <c r="M15" s="144"/>
      <c r="N15" s="4"/>
      <c r="O15" s="4"/>
      <c r="P15" s="4"/>
      <c r="Q15" s="4"/>
      <c r="R15" s="4"/>
      <c r="S15" s="4"/>
    </row>
    <row r="16" spans="1:19" x14ac:dyDescent="0.2">
      <c r="A16" s="50">
        <v>2012</v>
      </c>
      <c r="B16" s="52">
        <v>335381.5</v>
      </c>
      <c r="C16" s="52"/>
      <c r="D16" s="52"/>
      <c r="E16" s="52"/>
      <c r="F16" s="52"/>
      <c r="G16" s="52"/>
      <c r="H16" s="52"/>
      <c r="I16" s="52"/>
      <c r="J16" s="52"/>
      <c r="K16" s="15"/>
      <c r="L16" s="15"/>
      <c r="M16" s="144"/>
      <c r="N16" s="4"/>
      <c r="O16" s="4"/>
      <c r="P16" s="4"/>
      <c r="Q16" s="4"/>
      <c r="R16" s="4"/>
      <c r="S16" s="4"/>
    </row>
    <row r="17" spans="1:19" ht="15" x14ac:dyDescent="0.25">
      <c r="A17" s="55"/>
      <c r="K17" s="17"/>
      <c r="M17" s="13"/>
      <c r="N17" s="4"/>
      <c r="O17" s="4"/>
      <c r="P17" s="4"/>
      <c r="Q17" s="4"/>
      <c r="R17" s="4"/>
      <c r="S17" s="4"/>
    </row>
    <row r="18" spans="1:19" s="52" customFormat="1" x14ac:dyDescent="0.2">
      <c r="A18" s="189"/>
      <c r="B18" s="187" t="s">
        <v>461</v>
      </c>
      <c r="C18" s="187"/>
      <c r="D18" s="187"/>
      <c r="E18" s="187"/>
      <c r="F18" s="187"/>
      <c r="G18" s="187"/>
      <c r="H18" s="187"/>
      <c r="I18" s="187"/>
      <c r="J18" s="187"/>
    </row>
    <row r="19" spans="1:19" s="52" customFormat="1" ht="36" x14ac:dyDescent="0.25">
      <c r="A19" s="189" t="s">
        <v>2</v>
      </c>
      <c r="B19" s="186" t="s">
        <v>61</v>
      </c>
      <c r="C19" s="186" t="s">
        <v>55</v>
      </c>
      <c r="D19" s="186" t="s">
        <v>56</v>
      </c>
      <c r="E19" s="186" t="s">
        <v>57</v>
      </c>
      <c r="F19" s="186" t="s">
        <v>58</v>
      </c>
      <c r="G19" s="186" t="s">
        <v>59</v>
      </c>
      <c r="H19" s="186" t="s">
        <v>121</v>
      </c>
      <c r="I19" s="186" t="s">
        <v>62</v>
      </c>
      <c r="J19" s="186" t="s">
        <v>120</v>
      </c>
      <c r="K19" s="191"/>
    </row>
    <row r="20" spans="1:19" s="52" customFormat="1" x14ac:dyDescent="0.2">
      <c r="A20" s="50">
        <v>2003</v>
      </c>
      <c r="B20" s="190">
        <f>B7/'deflator lopende div volume'!G31</f>
        <v>290783.5</v>
      </c>
      <c r="C20" s="190">
        <f>C7/'deflator lopende div volume'!C31</f>
        <v>7511.4</v>
      </c>
      <c r="D20" s="190">
        <f>D7/'deflator lopende div volume'!D31</f>
        <v>428.90000000000003</v>
      </c>
      <c r="E20" s="50">
        <f>E7/'deflator lopende div volume'!E31</f>
        <v>400</v>
      </c>
      <c r="F20" s="50">
        <f>F7/'deflator lopende div volume'!F31</f>
        <v>6851.1</v>
      </c>
      <c r="G20" s="145">
        <f>SUM(C20:F20)</f>
        <v>15191.4</v>
      </c>
      <c r="H20" s="145">
        <f>100*G20/B20</f>
        <v>5.224299177910714</v>
      </c>
      <c r="I20" s="23">
        <f>SUM(C20:E20)</f>
        <v>8340.2999999999993</v>
      </c>
      <c r="J20" s="145">
        <f>100*I20/B20</f>
        <v>2.8682163877936673</v>
      </c>
    </row>
    <row r="21" spans="1:19" s="52" customFormat="1" x14ac:dyDescent="0.2">
      <c r="A21" s="50">
        <v>2004</v>
      </c>
      <c r="B21" s="190">
        <f>B8/'deflator lopende div volume'!G32</f>
        <v>298735.5</v>
      </c>
      <c r="C21" s="190">
        <v>7472.8</v>
      </c>
      <c r="D21" s="190">
        <f>D8/'deflator lopende div volume'!D32</f>
        <v>581.9</v>
      </c>
      <c r="E21" s="50">
        <f>E8/'deflator lopende div volume'!E32</f>
        <v>390.69999999999993</v>
      </c>
      <c r="F21" s="50">
        <f>F8/'deflator lopende div volume'!F32</f>
        <v>6393.9</v>
      </c>
      <c r="G21" s="145">
        <f t="shared" ref="G21:G28" si="4">SUM(C21:F21)</f>
        <v>14839.3</v>
      </c>
      <c r="H21" s="145">
        <f t="shared" ref="H21:H28" si="5">100*G21/B21</f>
        <v>4.967370801260647</v>
      </c>
      <c r="I21" s="23">
        <f t="shared" ref="I21:I28" si="6">SUM(C21:E21)</f>
        <v>8445.4</v>
      </c>
      <c r="J21" s="145">
        <f t="shared" ref="J21:J28" si="7">100*I21/B21</f>
        <v>2.8270493463281063</v>
      </c>
    </row>
    <row r="22" spans="1:19" s="52" customFormat="1" x14ac:dyDescent="0.2">
      <c r="A22" s="50">
        <v>2005</v>
      </c>
      <c r="B22" s="190">
        <f>B9/'deflator lopende div volume'!G33</f>
        <v>304023.09999999998</v>
      </c>
      <c r="C22" s="190">
        <v>6564.1</v>
      </c>
      <c r="D22" s="190">
        <f>D9/'deflator lopende div volume'!D33</f>
        <v>654.4</v>
      </c>
      <c r="E22" s="50">
        <f>E9/'deflator lopende div volume'!E33</f>
        <v>389.9</v>
      </c>
      <c r="F22" s="50">
        <f>F9/'deflator lopende div volume'!F33</f>
        <v>8271.2000000000007</v>
      </c>
      <c r="G22" s="145">
        <f t="shared" si="4"/>
        <v>15879.6</v>
      </c>
      <c r="H22" s="145">
        <f t="shared" si="5"/>
        <v>5.2231557404684059</v>
      </c>
      <c r="I22" s="23">
        <f t="shared" si="6"/>
        <v>7608.4</v>
      </c>
      <c r="J22" s="145">
        <f t="shared" si="7"/>
        <v>2.5025729952756883</v>
      </c>
    </row>
    <row r="23" spans="1:19" s="52" customFormat="1" x14ac:dyDescent="0.2">
      <c r="A23" s="50">
        <v>2006</v>
      </c>
      <c r="B23" s="190">
        <f>B10/'deflator lopende div volume'!G34</f>
        <v>312100.3</v>
      </c>
      <c r="C23" s="190">
        <v>6587.5</v>
      </c>
      <c r="D23" s="190">
        <f>D10/'deflator lopende div volume'!D34</f>
        <v>552.1</v>
      </c>
      <c r="E23" s="50">
        <f>E10/'deflator lopende div volume'!E34</f>
        <v>402.2</v>
      </c>
      <c r="F23" s="50">
        <f>F10/'deflator lopende div volume'!F34</f>
        <v>8409.5</v>
      </c>
      <c r="G23" s="145">
        <f t="shared" si="4"/>
        <v>15951.3</v>
      </c>
      <c r="H23" s="145">
        <f t="shared" si="5"/>
        <v>5.1109531134702531</v>
      </c>
      <c r="I23" s="23">
        <f t="shared" si="6"/>
        <v>7541.8</v>
      </c>
      <c r="J23" s="145">
        <f t="shared" si="7"/>
        <v>2.4164667576416941</v>
      </c>
    </row>
    <row r="24" spans="1:19" s="52" customFormat="1" x14ac:dyDescent="0.2">
      <c r="A24" s="50">
        <v>2007</v>
      </c>
      <c r="B24" s="190">
        <f>B11/'deflator lopende div volume'!G35</f>
        <v>321029.8</v>
      </c>
      <c r="C24" s="190">
        <v>6867.4</v>
      </c>
      <c r="D24" s="190">
        <f>D11/'deflator lopende div volume'!D35</f>
        <v>462.4</v>
      </c>
      <c r="E24" s="50">
        <f>E11/'deflator lopende div volume'!E35</f>
        <v>422</v>
      </c>
      <c r="F24" s="50">
        <f>F11/'deflator lopende div volume'!F35</f>
        <v>8591.7000000000007</v>
      </c>
      <c r="G24" s="145">
        <f t="shared" si="4"/>
        <v>16343.5</v>
      </c>
      <c r="H24" s="145">
        <f t="shared" si="5"/>
        <v>5.0909604030529252</v>
      </c>
      <c r="I24" s="23">
        <f t="shared" si="6"/>
        <v>7751.7999999999993</v>
      </c>
      <c r="J24" s="145">
        <f t="shared" si="7"/>
        <v>2.4146668004029528</v>
      </c>
    </row>
    <row r="25" spans="1:19" s="52" customFormat="1" x14ac:dyDescent="0.2">
      <c r="A25" s="50">
        <v>2008</v>
      </c>
      <c r="B25" s="190">
        <f>B12/'deflator lopende div volume'!G36</f>
        <v>326036.59999999998</v>
      </c>
      <c r="C25" s="190">
        <v>6887.3</v>
      </c>
      <c r="D25" s="190">
        <f>D12/'deflator lopende div volume'!D36</f>
        <v>627.79999999999995</v>
      </c>
      <c r="E25" s="50">
        <f>E12/'deflator lopende div volume'!E36</f>
        <v>467.1</v>
      </c>
      <c r="F25" s="50">
        <f>F12/'deflator lopende div volume'!F36</f>
        <v>8780.6</v>
      </c>
      <c r="G25" s="145">
        <f>SUM(C25:F25)</f>
        <v>16762.800000000003</v>
      </c>
      <c r="H25" s="145">
        <f t="shared" si="5"/>
        <v>5.1413859670969471</v>
      </c>
      <c r="I25" s="23">
        <f t="shared" si="6"/>
        <v>7982.2000000000007</v>
      </c>
      <c r="J25" s="145">
        <f t="shared" si="7"/>
        <v>2.4482527421767992</v>
      </c>
    </row>
    <row r="26" spans="1:19" s="52" customFormat="1" x14ac:dyDescent="0.2">
      <c r="A26" s="50">
        <v>2009</v>
      </c>
      <c r="B26" s="190">
        <f>B13/'deflator lopende div volume'!G37</f>
        <v>316579.3</v>
      </c>
      <c r="C26" s="190">
        <v>6332.1</v>
      </c>
      <c r="D26" s="190">
        <f>D13/'deflator lopende div volume'!D37</f>
        <v>521.20000000000005</v>
      </c>
      <c r="E26" s="50">
        <f>E13/'deflator lopende div volume'!E37</f>
        <v>443.5</v>
      </c>
      <c r="F26" s="50">
        <f>F13/'deflator lopende div volume'!F37</f>
        <v>8530.2000000000007</v>
      </c>
      <c r="G26" s="145">
        <f t="shared" si="4"/>
        <v>15827</v>
      </c>
      <c r="H26" s="145">
        <f t="shared" si="5"/>
        <v>4.9993793024370197</v>
      </c>
      <c r="I26" s="23">
        <f t="shared" si="6"/>
        <v>7296.8</v>
      </c>
      <c r="J26" s="145">
        <f t="shared" si="7"/>
        <v>2.3048885381956432</v>
      </c>
      <c r="K26" s="147"/>
    </row>
    <row r="27" spans="1:19" s="52" customFormat="1" x14ac:dyDescent="0.2">
      <c r="A27" s="50">
        <v>2010</v>
      </c>
      <c r="B27" s="190">
        <f>B14/'deflator lopende div volume'!G38</f>
        <v>323251.7</v>
      </c>
      <c r="C27" s="190">
        <f>C14/'deflator lopende div volume'!C38</f>
        <v>6608.8</v>
      </c>
      <c r="D27" s="190">
        <f>D14/'deflator lopende div volume'!D38</f>
        <v>638.1</v>
      </c>
      <c r="E27" s="50">
        <f>E14/'deflator lopende div volume'!E38</f>
        <v>399.29999999999995</v>
      </c>
      <c r="F27" s="50">
        <f>F14/'deflator lopende div volume'!F38</f>
        <v>8586.7000000000007</v>
      </c>
      <c r="G27" s="145">
        <f>SUM(C27:F27)</f>
        <v>16232.900000000001</v>
      </c>
      <c r="H27" s="145">
        <f>100*G27/B27</f>
        <v>5.0217523991366484</v>
      </c>
      <c r="I27" s="23">
        <f>SUM(C27:E27)</f>
        <v>7646.2000000000007</v>
      </c>
      <c r="J27" s="145">
        <f t="shared" si="7"/>
        <v>2.3654013265823508</v>
      </c>
    </row>
    <row r="28" spans="1:19" s="52" customFormat="1" x14ac:dyDescent="0.2">
      <c r="A28" s="50">
        <v>2011</v>
      </c>
      <c r="B28" s="190">
        <f>B15/'deflator lopende div volume'!G39</f>
        <v>330048</v>
      </c>
      <c r="C28" s="190">
        <v>6339.8</v>
      </c>
      <c r="D28" s="190">
        <f>D15/'deflator lopende div volume'!D39</f>
        <v>388.8</v>
      </c>
      <c r="E28" s="50">
        <f>E15/'deflator lopende div volume'!E39</f>
        <v>405.9</v>
      </c>
      <c r="F28" s="50">
        <f>F15/'deflator lopende div volume'!F39</f>
        <v>9548.4</v>
      </c>
      <c r="G28" s="145">
        <f t="shared" si="4"/>
        <v>16682.900000000001</v>
      </c>
      <c r="H28" s="145">
        <f t="shared" si="5"/>
        <v>5.0546890149311619</v>
      </c>
      <c r="I28" s="23">
        <f t="shared" si="6"/>
        <v>7134.5</v>
      </c>
      <c r="J28" s="145">
        <f t="shared" si="7"/>
        <v>2.1616552743843318</v>
      </c>
    </row>
    <row r="29" spans="1:19" s="52" customFormat="1" x14ac:dyDescent="0.2">
      <c r="A29" s="50">
        <v>2012</v>
      </c>
      <c r="B29" s="190">
        <f>B16/'deflator lopende div volume'!G40</f>
        <v>329359.2</v>
      </c>
      <c r="C29" s="190"/>
      <c r="D29" s="190"/>
      <c r="E29" s="50"/>
      <c r="F29" s="50"/>
      <c r="G29" s="145"/>
      <c r="H29" s="145"/>
      <c r="I29" s="23"/>
      <c r="J29" s="145"/>
    </row>
    <row r="30" spans="1:19" x14ac:dyDescent="0.2">
      <c r="A30" s="55"/>
      <c r="B30" s="51"/>
      <c r="C30" s="51"/>
      <c r="D30" s="51"/>
      <c r="E30" s="51"/>
      <c r="F30" s="51"/>
      <c r="G30" s="51"/>
      <c r="H30" s="51"/>
      <c r="I30" s="54"/>
      <c r="J30" s="51"/>
    </row>
    <row r="31" spans="1:19" s="36" customFormat="1" x14ac:dyDescent="0.2">
      <c r="A31" s="189"/>
      <c r="B31" s="188" t="s">
        <v>52</v>
      </c>
      <c r="C31" s="187"/>
      <c r="D31" s="187"/>
      <c r="E31" s="187"/>
      <c r="F31" s="187"/>
      <c r="G31" s="187"/>
      <c r="H31" s="187"/>
      <c r="I31" s="187"/>
      <c r="J31" s="187"/>
    </row>
    <row r="32" spans="1:19" s="36" customFormat="1" ht="36" x14ac:dyDescent="0.2">
      <c r="A32" s="189" t="s">
        <v>3</v>
      </c>
      <c r="B32" s="186" t="s">
        <v>0</v>
      </c>
      <c r="C32" s="186" t="s">
        <v>55</v>
      </c>
      <c r="D32" s="186" t="s">
        <v>56</v>
      </c>
      <c r="E32" s="186" t="s">
        <v>57</v>
      </c>
      <c r="F32" s="186" t="s">
        <v>58</v>
      </c>
      <c r="G32" s="186" t="s">
        <v>59</v>
      </c>
      <c r="H32" s="186" t="s">
        <v>121</v>
      </c>
      <c r="I32" s="186" t="s">
        <v>62</v>
      </c>
      <c r="J32" s="186" t="s">
        <v>120</v>
      </c>
      <c r="K32" s="14"/>
    </row>
    <row r="33" spans="1:22" x14ac:dyDescent="0.2">
      <c r="A33" s="53">
        <v>2003</v>
      </c>
      <c r="B33" s="68">
        <v>57837.2</v>
      </c>
      <c r="C33" s="68">
        <v>1863.3</v>
      </c>
      <c r="D33" s="68">
        <v>6.9</v>
      </c>
      <c r="E33" s="68">
        <v>21.6</v>
      </c>
      <c r="F33" s="68">
        <v>1172.5</v>
      </c>
      <c r="G33" s="51">
        <f>SUM(C33:F33)</f>
        <v>3064.3</v>
      </c>
      <c r="H33" s="51">
        <f>100*G33/B33</f>
        <v>5.2981472132122578</v>
      </c>
      <c r="I33" s="54">
        <f>SUM(C33:E33)</f>
        <v>1891.8</v>
      </c>
      <c r="J33" s="51">
        <f>100*I33/B33</f>
        <v>3.2709052305436641</v>
      </c>
      <c r="M33" s="3"/>
      <c r="N33" s="3"/>
      <c r="O33" s="3"/>
      <c r="P33" s="3"/>
      <c r="Q33" s="3"/>
      <c r="R33" s="3"/>
      <c r="S33" s="3"/>
      <c r="T33" s="3"/>
      <c r="U33" s="3"/>
      <c r="V33" s="3"/>
    </row>
    <row r="34" spans="1:22" x14ac:dyDescent="0.2">
      <c r="A34" s="53">
        <v>2004</v>
      </c>
      <c r="B34" s="68">
        <v>60756.7</v>
      </c>
      <c r="C34" s="68">
        <v>1753.8</v>
      </c>
      <c r="D34" s="68">
        <v>8.4</v>
      </c>
      <c r="E34" s="68">
        <v>25.9</v>
      </c>
      <c r="F34" s="68">
        <v>1169.2</v>
      </c>
      <c r="G34" s="51">
        <f>SUM(C34:F34)</f>
        <v>2957.3</v>
      </c>
      <c r="H34" s="51">
        <f t="shared" ref="H34:H41" si="8">100*G34/B34</f>
        <v>4.8674467178105463</v>
      </c>
      <c r="I34" s="54">
        <f t="shared" ref="I34:I41" si="9">SUM(C34:E34)</f>
        <v>1788.1000000000001</v>
      </c>
      <c r="J34" s="51">
        <f t="shared" ref="J34:J41" si="10">100*I34/B34</f>
        <v>2.9430499023153005</v>
      </c>
      <c r="M34" s="3"/>
      <c r="N34" s="3"/>
      <c r="O34" s="3"/>
      <c r="P34" s="3"/>
      <c r="Q34" s="3"/>
      <c r="R34" s="3"/>
      <c r="S34" s="3"/>
      <c r="T34" s="3"/>
      <c r="U34" s="3"/>
      <c r="V34" s="3"/>
    </row>
    <row r="35" spans="1:22" x14ac:dyDescent="0.2">
      <c r="A35" s="53">
        <v>2005</v>
      </c>
      <c r="B35" s="68">
        <v>63335.7</v>
      </c>
      <c r="C35" s="68">
        <v>1415.1</v>
      </c>
      <c r="D35" s="68">
        <v>9.1</v>
      </c>
      <c r="E35" s="68">
        <v>29.8</v>
      </c>
      <c r="F35" s="68">
        <v>1683.8</v>
      </c>
      <c r="G35" s="51">
        <f t="shared" ref="G35:G38" si="11">SUM(C35:F35)</f>
        <v>3137.7999999999997</v>
      </c>
      <c r="H35" s="51">
        <f t="shared" si="8"/>
        <v>4.9542359206577018</v>
      </c>
      <c r="I35" s="54">
        <f t="shared" si="9"/>
        <v>1453.9999999999998</v>
      </c>
      <c r="J35" s="51">
        <f t="shared" si="10"/>
        <v>2.2957036868622276</v>
      </c>
      <c r="M35" s="3"/>
      <c r="N35" s="3"/>
      <c r="O35" s="3"/>
      <c r="P35" s="3"/>
      <c r="Q35" s="3"/>
      <c r="R35" s="3"/>
      <c r="S35" s="3"/>
      <c r="T35" s="3"/>
      <c r="U35" s="3"/>
      <c r="V35" s="3"/>
    </row>
    <row r="36" spans="1:22" x14ac:dyDescent="0.2">
      <c r="A36" s="53">
        <v>2006</v>
      </c>
      <c r="B36" s="68">
        <v>66749.3</v>
      </c>
      <c r="C36" s="68">
        <v>1513.6</v>
      </c>
      <c r="D36" s="68">
        <v>8.8000000000000007</v>
      </c>
      <c r="E36" s="68">
        <v>38.1</v>
      </c>
      <c r="F36" s="68">
        <v>1749.6</v>
      </c>
      <c r="G36" s="51">
        <f t="shared" si="11"/>
        <v>3310.0999999999995</v>
      </c>
      <c r="H36" s="51">
        <f t="shared" si="8"/>
        <v>4.9590033153905724</v>
      </c>
      <c r="I36" s="54">
        <f t="shared" si="9"/>
        <v>1560.4999999999998</v>
      </c>
      <c r="J36" s="51">
        <f t="shared" si="10"/>
        <v>2.3378522321582391</v>
      </c>
    </row>
    <row r="37" spans="1:22" x14ac:dyDescent="0.2">
      <c r="A37" s="53">
        <v>2007</v>
      </c>
      <c r="B37" s="68">
        <v>69826.600000000006</v>
      </c>
      <c r="C37" s="68">
        <v>1588.2</v>
      </c>
      <c r="D37" s="68">
        <v>9.3000000000000007</v>
      </c>
      <c r="E37" s="68">
        <v>50.9</v>
      </c>
      <c r="F37" s="68">
        <v>1806</v>
      </c>
      <c r="G37" s="51">
        <f t="shared" si="11"/>
        <v>3454.4</v>
      </c>
      <c r="H37" s="51">
        <f t="shared" si="8"/>
        <v>4.9471118456290295</v>
      </c>
      <c r="I37" s="54">
        <f t="shared" si="9"/>
        <v>1648.4</v>
      </c>
      <c r="J37" s="51">
        <f t="shared" si="10"/>
        <v>2.3607049462525742</v>
      </c>
      <c r="K37" s="52"/>
      <c r="L37" s="52"/>
      <c r="M37" s="52"/>
      <c r="N37" s="52"/>
      <c r="O37" s="52"/>
    </row>
    <row r="38" spans="1:22" x14ac:dyDescent="0.2">
      <c r="A38" s="53">
        <v>2008</v>
      </c>
      <c r="B38" s="68">
        <v>73349.899999999994</v>
      </c>
      <c r="C38" s="68">
        <v>1598</v>
      </c>
      <c r="D38" s="68">
        <v>11.2</v>
      </c>
      <c r="E38" s="68">
        <v>55.7</v>
      </c>
      <c r="F38" s="68">
        <v>1847.3</v>
      </c>
      <c r="G38" s="51">
        <f t="shared" si="11"/>
        <v>3512.2</v>
      </c>
      <c r="H38" s="51">
        <f t="shared" si="8"/>
        <v>4.7882819199480853</v>
      </c>
      <c r="I38" s="54">
        <f t="shared" si="9"/>
        <v>1664.9</v>
      </c>
      <c r="J38" s="51">
        <f t="shared" si="10"/>
        <v>2.2698054121409847</v>
      </c>
      <c r="K38" s="147"/>
      <c r="L38" s="52"/>
      <c r="M38" s="147"/>
      <c r="N38" s="52"/>
      <c r="O38" s="52"/>
    </row>
    <row r="39" spans="1:22" s="12" customFormat="1" x14ac:dyDescent="0.2">
      <c r="A39" s="50">
        <v>2009</v>
      </c>
      <c r="B39" s="74">
        <v>71922.5</v>
      </c>
      <c r="C39" s="52">
        <v>1499.5</v>
      </c>
      <c r="D39" s="52">
        <v>5.3</v>
      </c>
      <c r="E39" s="52">
        <v>80.099999999999994</v>
      </c>
      <c r="F39" s="52">
        <v>1887.7</v>
      </c>
      <c r="G39" s="145">
        <f t="shared" ref="G39:G41" si="12">SUM(C39:F39)</f>
        <v>3472.6</v>
      </c>
      <c r="H39" s="145">
        <f t="shared" si="8"/>
        <v>4.8282526330425108</v>
      </c>
      <c r="I39" s="23">
        <f t="shared" si="9"/>
        <v>1584.8999999999999</v>
      </c>
      <c r="J39" s="145">
        <f t="shared" si="10"/>
        <v>2.2036219541867981</v>
      </c>
      <c r="K39" s="147"/>
      <c r="L39" s="52"/>
      <c r="M39" s="147"/>
      <c r="N39" s="52"/>
      <c r="O39" s="52"/>
    </row>
    <row r="40" spans="1:22" s="12" customFormat="1" x14ac:dyDescent="0.2">
      <c r="A40" s="50">
        <v>2010</v>
      </c>
      <c r="B40" s="74">
        <v>75411.600000000006</v>
      </c>
      <c r="C40" s="52">
        <v>1533.8</v>
      </c>
      <c r="D40" s="52">
        <v>7.2</v>
      </c>
      <c r="E40" s="52">
        <v>53.6</v>
      </c>
      <c r="F40" s="52">
        <v>1824.9</v>
      </c>
      <c r="G40" s="145">
        <f t="shared" si="12"/>
        <v>3419.5</v>
      </c>
      <c r="H40" s="145">
        <f t="shared" si="8"/>
        <v>4.5344482811662923</v>
      </c>
      <c r="I40" s="23">
        <f t="shared" si="9"/>
        <v>1594.6</v>
      </c>
      <c r="J40" s="145">
        <f t="shared" si="10"/>
        <v>2.1145287992828687</v>
      </c>
      <c r="K40" s="147"/>
      <c r="L40" s="52"/>
      <c r="M40" s="147"/>
      <c r="N40" s="52"/>
      <c r="O40" s="52"/>
    </row>
    <row r="41" spans="1:22" s="12" customFormat="1" x14ac:dyDescent="0.2">
      <c r="A41" s="50">
        <v>2011</v>
      </c>
      <c r="B41" s="74">
        <v>77553.8</v>
      </c>
      <c r="C41" s="52">
        <v>1553.2</v>
      </c>
      <c r="D41" s="52">
        <v>9.1999999999999993</v>
      </c>
      <c r="E41" s="52">
        <v>66.099999999999994</v>
      </c>
      <c r="F41" s="52">
        <v>1925.5</v>
      </c>
      <c r="G41" s="145">
        <f t="shared" si="12"/>
        <v>3554</v>
      </c>
      <c r="H41" s="145">
        <f t="shared" si="8"/>
        <v>4.5826252227485949</v>
      </c>
      <c r="I41" s="23">
        <f t="shared" si="9"/>
        <v>1628.5</v>
      </c>
      <c r="J41" s="145">
        <f t="shared" si="10"/>
        <v>2.0998326323145995</v>
      </c>
      <c r="K41" s="147"/>
      <c r="L41" s="52"/>
      <c r="M41" s="147"/>
      <c r="N41" s="52"/>
      <c r="O41" s="52"/>
    </row>
    <row r="42" spans="1:22" s="12" customFormat="1" x14ac:dyDescent="0.2">
      <c r="A42" s="50">
        <v>2012</v>
      </c>
      <c r="B42" s="74">
        <v>78692.100000000006</v>
      </c>
      <c r="C42" s="52"/>
      <c r="D42" s="52"/>
      <c r="E42" s="52"/>
      <c r="F42" s="52"/>
      <c r="G42" s="145"/>
      <c r="H42" s="145"/>
      <c r="I42" s="23"/>
      <c r="J42" s="145"/>
      <c r="K42" s="147"/>
      <c r="L42" s="52"/>
      <c r="M42" s="147"/>
      <c r="N42" s="52"/>
      <c r="O42" s="52"/>
    </row>
    <row r="43" spans="1:22" s="12" customFormat="1" x14ac:dyDescent="0.2">
      <c r="A43" s="50"/>
      <c r="B43" s="74"/>
      <c r="C43" s="52"/>
      <c r="D43" s="52"/>
      <c r="E43" s="52"/>
      <c r="F43" s="52"/>
      <c r="G43" s="145"/>
      <c r="H43" s="145"/>
      <c r="I43" s="23"/>
      <c r="J43" s="145"/>
      <c r="K43" s="147"/>
      <c r="L43" s="147"/>
      <c r="M43" s="147"/>
      <c r="N43" s="52"/>
      <c r="O43" s="52"/>
    </row>
    <row r="44" spans="1:22" s="52" customFormat="1" x14ac:dyDescent="0.2">
      <c r="A44" s="189"/>
      <c r="B44" s="188" t="s">
        <v>462</v>
      </c>
      <c r="C44" s="187"/>
      <c r="D44" s="187"/>
      <c r="E44" s="187"/>
      <c r="F44" s="187"/>
      <c r="G44" s="187"/>
      <c r="H44" s="187"/>
      <c r="I44" s="187"/>
      <c r="J44" s="187"/>
    </row>
    <row r="45" spans="1:22" s="52" customFormat="1" ht="36" x14ac:dyDescent="0.2">
      <c r="A45" s="189" t="s">
        <v>3</v>
      </c>
      <c r="B45" s="186" t="s">
        <v>0</v>
      </c>
      <c r="C45" s="186" t="s">
        <v>55</v>
      </c>
      <c r="D45" s="186" t="s">
        <v>56</v>
      </c>
      <c r="E45" s="186" t="s">
        <v>57</v>
      </c>
      <c r="F45" s="186" t="s">
        <v>58</v>
      </c>
      <c r="G45" s="186" t="s">
        <v>59</v>
      </c>
      <c r="H45" s="186" t="s">
        <v>121</v>
      </c>
      <c r="I45" s="186" t="s">
        <v>62</v>
      </c>
      <c r="J45" s="186" t="s">
        <v>120</v>
      </c>
    </row>
    <row r="46" spans="1:22" s="52" customFormat="1" x14ac:dyDescent="0.2">
      <c r="A46" s="50">
        <v>2003</v>
      </c>
      <c r="B46" s="50">
        <f>B33/'deflator lopende div volume'!G31</f>
        <v>67993.415967721725</v>
      </c>
      <c r="C46" s="50">
        <f>C33/'deflator lopende div volume'!C31</f>
        <v>2039.2213217938629</v>
      </c>
      <c r="D46" s="50">
        <f>D33/'deflator lopende div volume'!D31</f>
        <v>27.1505504587156</v>
      </c>
      <c r="E46" s="50">
        <f>E33/'deflator lopende div volume'!E31</f>
        <v>21.746790838157562</v>
      </c>
      <c r="F46" s="50">
        <f>F33/'deflator lopende div volume'!F31</f>
        <v>1420.1210554229647</v>
      </c>
      <c r="G46" s="50">
        <f>SUM(C46:F46)</f>
        <v>3508.2397185137011</v>
      </c>
      <c r="H46" s="50">
        <f>100*G46/B46</f>
        <v>5.1596756370927963</v>
      </c>
      <c r="I46" s="50">
        <f>SUM(C46:E46)</f>
        <v>2088.1186630907364</v>
      </c>
      <c r="J46" s="50">
        <f t="shared" ref="J46:J54" si="13">100*I46/B46</f>
        <v>3.0710600921742506</v>
      </c>
      <c r="K46" s="50"/>
      <c r="L46" s="50"/>
    </row>
    <row r="47" spans="1:22" s="52" customFormat="1" x14ac:dyDescent="0.2">
      <c r="A47" s="50">
        <v>2004</v>
      </c>
      <c r="B47" s="50">
        <f>B34/'deflator lopende div volume'!G32</f>
        <v>69909.846684631193</v>
      </c>
      <c r="C47" s="50">
        <f>C34/'deflator lopende div volume'!C32</f>
        <v>1919.8318131256951</v>
      </c>
      <c r="D47" s="50">
        <f>D34/'deflator lopende div volume'!D32</f>
        <v>15.337182303106371</v>
      </c>
      <c r="E47" s="50">
        <f>E34/'deflator lopende div volume'!E32</f>
        <v>23.145311070448304</v>
      </c>
      <c r="F47" s="50">
        <f>F34/'deflator lopende div volume'!F32</f>
        <v>1256.7872972109678</v>
      </c>
      <c r="G47" s="50">
        <f t="shared" ref="G47:G50" si="14">SUM(C47:F47)</f>
        <v>3215.1016037102177</v>
      </c>
      <c r="H47" s="50">
        <f t="shared" ref="H47:H54" si="15">100*G47/B47</f>
        <v>4.5989252675861145</v>
      </c>
      <c r="I47" s="50">
        <f t="shared" ref="I47:I54" si="16">SUM(C47:E47)</f>
        <v>1958.3143064992498</v>
      </c>
      <c r="J47" s="50">
        <f t="shared" si="13"/>
        <v>2.8011995439402972</v>
      </c>
      <c r="K47" s="50"/>
      <c r="L47" s="50"/>
    </row>
    <row r="48" spans="1:22" s="52" customFormat="1" x14ac:dyDescent="0.2">
      <c r="A48" s="50">
        <v>2005</v>
      </c>
      <c r="B48" s="50">
        <f>B35/'deflator lopende div volume'!G33</f>
        <v>71203.432814566157</v>
      </c>
      <c r="C48" s="50">
        <f>C35/'deflator lopende div volume'!C33</f>
        <v>1566.3855229459402</v>
      </c>
      <c r="D48" s="50">
        <f>D35/'deflator lopende div volume'!D33</f>
        <v>7.3902208984859765</v>
      </c>
      <c r="E48" s="50">
        <f>E35/'deflator lopende div volume'!E33</f>
        <v>24.060923586663904</v>
      </c>
      <c r="F48" s="50">
        <f>F35/'deflator lopende div volume'!F33</f>
        <v>1781.7952944487802</v>
      </c>
      <c r="G48" s="50">
        <f t="shared" si="14"/>
        <v>3379.6319618798702</v>
      </c>
      <c r="H48" s="50">
        <f t="shared" si="15"/>
        <v>4.7464452601342781</v>
      </c>
      <c r="I48" s="50">
        <f t="shared" si="16"/>
        <v>1597.8366674310901</v>
      </c>
      <c r="J48" s="50">
        <f t="shared" si="13"/>
        <v>2.2440444291391231</v>
      </c>
      <c r="K48" s="50"/>
      <c r="L48" s="50"/>
    </row>
    <row r="49" spans="1:14" s="52" customFormat="1" x14ac:dyDescent="0.2">
      <c r="A49" s="50">
        <v>2006</v>
      </c>
      <c r="B49" s="50">
        <f>B36/'deflator lopende div volume'!G34</f>
        <v>73318.190057679734</v>
      </c>
      <c r="C49" s="50">
        <f>C36/'deflator lopende div volume'!C34</f>
        <v>1576.9860537592519</v>
      </c>
      <c r="D49" s="50">
        <f>D36/'deflator lopende div volume'!D34</f>
        <v>6.5584233261339113</v>
      </c>
      <c r="E49" s="50">
        <f>E36/'deflator lopende div volume'!E34</f>
        <v>28.674812874251497</v>
      </c>
      <c r="F49" s="50">
        <f>F36/'deflator lopende div volume'!F34</f>
        <v>1768.484584780701</v>
      </c>
      <c r="G49" s="50">
        <f t="shared" si="14"/>
        <v>3380.7038747403385</v>
      </c>
      <c r="H49" s="50">
        <f t="shared" si="15"/>
        <v>4.6110029067557781</v>
      </c>
      <c r="I49" s="50">
        <f t="shared" si="16"/>
        <v>1612.2192899596373</v>
      </c>
      <c r="J49" s="50">
        <f t="shared" si="13"/>
        <v>2.1989349282780952</v>
      </c>
      <c r="K49" s="50"/>
      <c r="L49" s="50"/>
    </row>
    <row r="50" spans="1:14" s="52" customFormat="1" x14ac:dyDescent="0.2">
      <c r="A50" s="50">
        <v>2007</v>
      </c>
      <c r="B50" s="50">
        <f>B37/'deflator lopende div volume'!G35</f>
        <v>74893.903733867002</v>
      </c>
      <c r="C50" s="50">
        <f>C37/'deflator lopende div volume'!C35</f>
        <v>1616.8813035342089</v>
      </c>
      <c r="D50" s="50">
        <f>D37/'deflator lopende div volume'!D35</f>
        <v>6.0431703204047222</v>
      </c>
      <c r="E50" s="50">
        <f>E37/'deflator lopende div volume'!E35</f>
        <v>40.512636740852507</v>
      </c>
      <c r="F50" s="50">
        <f>F37/'deflator lopende div volume'!F35</f>
        <v>1770.0497593027765</v>
      </c>
      <c r="G50" s="50">
        <f t="shared" si="14"/>
        <v>3433.4868698982427</v>
      </c>
      <c r="H50" s="50">
        <f t="shared" si="15"/>
        <v>4.5844677586830356</v>
      </c>
      <c r="I50" s="50">
        <f t="shared" si="16"/>
        <v>1663.437110595466</v>
      </c>
      <c r="J50" s="50">
        <f t="shared" si="13"/>
        <v>2.2210580937354187</v>
      </c>
      <c r="K50" s="50"/>
      <c r="L50" s="50"/>
    </row>
    <row r="51" spans="1:14" s="52" customFormat="1" x14ac:dyDescent="0.2">
      <c r="A51" s="50">
        <v>2008</v>
      </c>
      <c r="B51" s="50">
        <f>B38/'deflator lopende div volume'!G36</f>
        <v>77226.620117105369</v>
      </c>
      <c r="C51" s="50">
        <f>C38/'deflator lopende div volume'!C36</f>
        <v>1608.6164274680943</v>
      </c>
      <c r="D51" s="50">
        <f>D38/'deflator lopende div volume'!D36</f>
        <v>7.0973654991420192</v>
      </c>
      <c r="E51" s="50">
        <f>E38/'deflator lopende div volume'!E36</f>
        <v>47.107495926127115</v>
      </c>
      <c r="F51" s="50">
        <f>F38/'deflator lopende div volume'!F36</f>
        <v>1764.9288801357939</v>
      </c>
      <c r="G51" s="50">
        <f>SUM(C51:F51)</f>
        <v>3427.7501690291574</v>
      </c>
      <c r="H51" s="50">
        <f t="shared" si="15"/>
        <v>4.4385603873785549</v>
      </c>
      <c r="I51" s="50">
        <f t="shared" si="16"/>
        <v>1662.8212888933633</v>
      </c>
      <c r="J51" s="50">
        <f t="shared" si="13"/>
        <v>2.1531711298149321</v>
      </c>
      <c r="K51" s="50"/>
      <c r="L51" s="50"/>
    </row>
    <row r="52" spans="1:14" s="52" customFormat="1" x14ac:dyDescent="0.2">
      <c r="A52" s="50">
        <v>2009</v>
      </c>
      <c r="B52" s="50">
        <f>B39/'deflator lopende div volume'!G37</f>
        <v>74722.070110187051</v>
      </c>
      <c r="C52" s="50">
        <f>C39/'deflator lopende div volume'!C37</f>
        <v>1462.629960677795</v>
      </c>
      <c r="D52" s="50">
        <f>D39/'deflator lopende div volume'!D37</f>
        <v>5.6652173913043482</v>
      </c>
      <c r="E52" s="50">
        <f>E39/'deflator lopende div volume'!E37</f>
        <v>67.93717728055077</v>
      </c>
      <c r="F52" s="50">
        <f>F39/'deflator lopende div volume'!F37</f>
        <v>1781.8367312161115</v>
      </c>
      <c r="G52" s="50">
        <f t="shared" ref="G52:G53" si="17">SUM(C52:F52)</f>
        <v>3318.0690865657616</v>
      </c>
      <c r="H52" s="50">
        <f t="shared" si="15"/>
        <v>4.4405475941349772</v>
      </c>
      <c r="I52" s="50">
        <f t="shared" si="16"/>
        <v>1536.2323553496501</v>
      </c>
      <c r="J52" s="50">
        <f t="shared" si="13"/>
        <v>2.0559285269857797</v>
      </c>
      <c r="K52" s="147"/>
      <c r="L52" s="147"/>
      <c r="M52" s="147"/>
    </row>
    <row r="53" spans="1:14" s="52" customFormat="1" x14ac:dyDescent="0.2">
      <c r="A53" s="50">
        <v>2010</v>
      </c>
      <c r="B53" s="50">
        <f>B40/'deflator lopende div volume'!G38</f>
        <v>76784.182794962617</v>
      </c>
      <c r="C53" s="50">
        <f>C40/'deflator lopende div volume'!C38</f>
        <v>1544.809643842297</v>
      </c>
      <c r="D53" s="50">
        <f>D40/'deflator lopende div volume'!D38</f>
        <v>6.4059118795315113</v>
      </c>
      <c r="E53" s="50">
        <f>E40/'deflator lopende div volume'!E38</f>
        <v>51.634451145958984</v>
      </c>
      <c r="F53" s="50">
        <f>F40/'deflator lopende div volume'!F38</f>
        <v>1747.2117778892793</v>
      </c>
      <c r="G53" s="50">
        <f t="shared" si="17"/>
        <v>3350.0617847570666</v>
      </c>
      <c r="H53" s="50">
        <f t="shared" si="15"/>
        <v>4.3629581807268325</v>
      </c>
      <c r="I53" s="50">
        <f t="shared" si="16"/>
        <v>1602.8500068677874</v>
      </c>
      <c r="J53" s="50">
        <f t="shared" si="13"/>
        <v>2.0874742017478911</v>
      </c>
      <c r="K53" s="147"/>
      <c r="L53" s="147"/>
      <c r="M53" s="147"/>
    </row>
    <row r="54" spans="1:14" s="52" customFormat="1" x14ac:dyDescent="0.2">
      <c r="A54" s="50">
        <v>2011</v>
      </c>
      <c r="B54" s="50">
        <f>B41/'deflator lopende div volume'!G39</f>
        <v>77553.541525791166</v>
      </c>
      <c r="C54" s="50">
        <f>C41/'deflator lopende div volume'!C39</f>
        <v>1553.2</v>
      </c>
      <c r="D54" s="50">
        <f>D41/'deflator lopende div volume'!D39</f>
        <v>9.1999999999999993</v>
      </c>
      <c r="E54" s="50">
        <f>E41/'deflator lopende div volume'!E39</f>
        <v>66.099999999999994</v>
      </c>
      <c r="F54" s="50">
        <f>F41/'deflator lopende div volume'!F39</f>
        <v>1925.5</v>
      </c>
      <c r="G54" s="50">
        <f>SUM(C54:F54)</f>
        <v>3554</v>
      </c>
      <c r="H54" s="50">
        <f t="shared" si="15"/>
        <v>4.5826404959444487</v>
      </c>
      <c r="I54" s="50">
        <f t="shared" si="16"/>
        <v>1628.5</v>
      </c>
      <c r="J54" s="50">
        <f t="shared" si="13"/>
        <v>2.0998396307387548</v>
      </c>
      <c r="K54" s="147"/>
      <c r="L54" s="147"/>
      <c r="M54" s="147"/>
    </row>
    <row r="55" spans="1:14" s="52" customFormat="1" x14ac:dyDescent="0.2">
      <c r="A55" s="50">
        <v>2012</v>
      </c>
      <c r="B55" s="50">
        <f>B42/'deflator lopende div volume'!G40</f>
        <v>77279.060122040129</v>
      </c>
      <c r="C55" s="50"/>
      <c r="D55" s="50"/>
      <c r="E55" s="50"/>
      <c r="F55" s="50"/>
      <c r="G55" s="50"/>
      <c r="H55" s="50"/>
      <c r="I55" s="50"/>
      <c r="J55" s="50"/>
      <c r="K55" s="147"/>
      <c r="L55" s="147"/>
      <c r="M55" s="147"/>
    </row>
    <row r="56" spans="1:14" s="52" customFormat="1" x14ac:dyDescent="0.2">
      <c r="A56" s="50"/>
      <c r="B56" s="50"/>
      <c r="C56" s="50"/>
      <c r="D56" s="50"/>
      <c r="E56" s="50"/>
      <c r="F56" s="50"/>
      <c r="G56" s="50"/>
      <c r="H56" s="50"/>
      <c r="I56" s="50"/>
      <c r="J56" s="50"/>
      <c r="K56" s="147"/>
      <c r="L56" s="147"/>
      <c r="M56" s="147"/>
    </row>
    <row r="57" spans="1:14" s="52" customFormat="1" x14ac:dyDescent="0.2">
      <c r="A57" s="187"/>
      <c r="B57" s="187" t="s">
        <v>53</v>
      </c>
      <c r="C57" s="187"/>
      <c r="D57" s="187"/>
      <c r="E57" s="187"/>
      <c r="F57" s="187"/>
      <c r="G57" s="187"/>
      <c r="H57" s="187"/>
      <c r="I57" s="187"/>
      <c r="J57" s="187"/>
      <c r="K57" s="147"/>
      <c r="L57" s="147"/>
      <c r="M57" s="147"/>
    </row>
    <row r="58" spans="1:14" s="52" customFormat="1" ht="36" x14ac:dyDescent="0.2">
      <c r="A58" s="186" t="s">
        <v>4</v>
      </c>
      <c r="B58" s="186" t="s">
        <v>0</v>
      </c>
      <c r="C58" s="186" t="s">
        <v>55</v>
      </c>
      <c r="D58" s="186" t="s">
        <v>56</v>
      </c>
      <c r="E58" s="186" t="s">
        <v>57</v>
      </c>
      <c r="F58" s="186" t="s">
        <v>58</v>
      </c>
      <c r="G58" s="186" t="s">
        <v>59</v>
      </c>
      <c r="H58" s="186" t="s">
        <v>121</v>
      </c>
      <c r="I58" s="186" t="s">
        <v>62</v>
      </c>
      <c r="J58" s="186" t="s">
        <v>120</v>
      </c>
      <c r="M58" s="24"/>
      <c r="N58" s="24"/>
    </row>
    <row r="59" spans="1:14" x14ac:dyDescent="0.2">
      <c r="A59" s="53">
        <v>2003</v>
      </c>
      <c r="B59" s="68">
        <v>141669.5</v>
      </c>
      <c r="C59" s="68">
        <v>3915.6</v>
      </c>
      <c r="D59" s="68">
        <v>102</v>
      </c>
      <c r="E59" s="68">
        <v>327.39999999999998</v>
      </c>
      <c r="F59" s="68">
        <v>3639.3</v>
      </c>
      <c r="G59" s="51">
        <f>SUM(C59:F59)</f>
        <v>7984.3</v>
      </c>
      <c r="H59" s="51">
        <f t="shared" ref="H59:H65" si="18">100*G59/B59</f>
        <v>5.6358637533131688</v>
      </c>
      <c r="I59" s="54">
        <f t="shared" ref="I59:I66" si="19">SUM(C59:E59)</f>
        <v>4345</v>
      </c>
      <c r="J59" s="51">
        <f t="shared" ref="J59:J66" si="20">100*I59/B59</f>
        <v>3.06699748357974</v>
      </c>
    </row>
    <row r="60" spans="1:14" x14ac:dyDescent="0.2">
      <c r="A60" s="53">
        <v>2004</v>
      </c>
      <c r="B60" s="68">
        <v>149229.29999999999</v>
      </c>
      <c r="C60" s="68">
        <v>3892.5</v>
      </c>
      <c r="D60" s="68">
        <v>310.5</v>
      </c>
      <c r="E60" s="68">
        <v>380.7</v>
      </c>
      <c r="F60" s="68">
        <v>4002.5</v>
      </c>
      <c r="G60" s="51">
        <f t="shared" ref="G60:G63" si="21">SUM(C60:F60)</f>
        <v>8586.2000000000007</v>
      </c>
      <c r="H60" s="51">
        <f t="shared" si="18"/>
        <v>5.7536958224691812</v>
      </c>
      <c r="I60" s="54">
        <f t="shared" si="19"/>
        <v>4583.7</v>
      </c>
      <c r="J60" s="51">
        <f t="shared" si="20"/>
        <v>3.0715817872227507</v>
      </c>
    </row>
    <row r="61" spans="1:14" x14ac:dyDescent="0.2">
      <c r="A61" s="53">
        <v>2005</v>
      </c>
      <c r="B61" s="68">
        <v>155276.6</v>
      </c>
      <c r="C61" s="68">
        <v>3602.3</v>
      </c>
      <c r="D61" s="68">
        <v>797.2</v>
      </c>
      <c r="E61" s="68">
        <v>427.7</v>
      </c>
      <c r="F61" s="68">
        <v>4676.2</v>
      </c>
      <c r="G61" s="51">
        <f>SUM(C61:F61)</f>
        <v>9503.4</v>
      </c>
      <c r="H61" s="51">
        <f t="shared" si="18"/>
        <v>6.1203040252040548</v>
      </c>
      <c r="I61" s="54">
        <f t="shared" si="19"/>
        <v>4827.2</v>
      </c>
      <c r="J61" s="51">
        <f t="shared" si="20"/>
        <v>3.1087749216559351</v>
      </c>
    </row>
    <row r="62" spans="1:14" x14ac:dyDescent="0.2">
      <c r="A62" s="53">
        <v>2006</v>
      </c>
      <c r="B62" s="68">
        <v>163941.1</v>
      </c>
      <c r="C62" s="68">
        <v>3824.1</v>
      </c>
      <c r="D62" s="68">
        <v>732</v>
      </c>
      <c r="E62" s="68">
        <v>463.4</v>
      </c>
      <c r="F62" s="68">
        <v>5077.2</v>
      </c>
      <c r="G62" s="51">
        <f t="shared" si="21"/>
        <v>10096.700000000001</v>
      </c>
      <c r="H62" s="51">
        <f t="shared" si="18"/>
        <v>6.1587362778461294</v>
      </c>
      <c r="I62" s="54">
        <f t="shared" si="19"/>
        <v>5019.5</v>
      </c>
      <c r="J62" s="51">
        <f t="shared" si="20"/>
        <v>3.0617703553288345</v>
      </c>
    </row>
    <row r="63" spans="1:14" x14ac:dyDescent="0.2">
      <c r="A63" s="53">
        <v>2007</v>
      </c>
      <c r="B63" s="68">
        <v>173661.8</v>
      </c>
      <c r="C63" s="68">
        <v>4105.8999999999996</v>
      </c>
      <c r="D63" s="68">
        <v>702.2</v>
      </c>
      <c r="E63" s="68">
        <v>435.1</v>
      </c>
      <c r="F63" s="68">
        <v>5379.9</v>
      </c>
      <c r="G63" s="51">
        <f t="shared" si="21"/>
        <v>10623.099999999999</v>
      </c>
      <c r="H63" s="51">
        <f t="shared" si="18"/>
        <v>6.1171195968255532</v>
      </c>
      <c r="I63" s="54">
        <f t="shared" si="19"/>
        <v>5243.2</v>
      </c>
      <c r="J63" s="51">
        <f t="shared" si="20"/>
        <v>3.0192016897210556</v>
      </c>
    </row>
    <row r="64" spans="1:14" x14ac:dyDescent="0.2">
      <c r="A64" s="53">
        <v>2008</v>
      </c>
      <c r="B64" s="68">
        <v>178787.3</v>
      </c>
      <c r="C64" s="68">
        <v>4215.7</v>
      </c>
      <c r="D64" s="68">
        <v>975.8</v>
      </c>
      <c r="E64" s="68">
        <v>466.6</v>
      </c>
      <c r="F64" s="68">
        <v>5667.5</v>
      </c>
      <c r="G64" s="51">
        <f>SUM(C64:F64)</f>
        <v>11325.6</v>
      </c>
      <c r="H64" s="51">
        <f t="shared" si="18"/>
        <v>6.3346781342970111</v>
      </c>
      <c r="I64" s="54">
        <f t="shared" si="19"/>
        <v>5658.1</v>
      </c>
      <c r="J64" s="51">
        <f t="shared" si="20"/>
        <v>3.1647102450789291</v>
      </c>
      <c r="K64" s="52"/>
      <c r="L64" s="52"/>
      <c r="M64" s="52"/>
      <c r="N64" s="52"/>
    </row>
    <row r="65" spans="1:14" x14ac:dyDescent="0.2">
      <c r="A65" s="50">
        <v>2009</v>
      </c>
      <c r="B65" s="52">
        <v>174915</v>
      </c>
      <c r="C65" s="52">
        <v>3950.3</v>
      </c>
      <c r="D65" s="52">
        <v>480.3</v>
      </c>
      <c r="E65" s="52">
        <v>410.3</v>
      </c>
      <c r="F65" s="52">
        <v>5608.4</v>
      </c>
      <c r="G65" s="145">
        <f t="shared" ref="G65:G66" si="22">SUM(C65:F65)</f>
        <v>10449.299999999999</v>
      </c>
      <c r="H65" s="51">
        <f t="shared" si="18"/>
        <v>5.9739301946659795</v>
      </c>
      <c r="I65" s="54">
        <f t="shared" si="19"/>
        <v>4840.9000000000005</v>
      </c>
      <c r="J65" s="145">
        <f t="shared" si="20"/>
        <v>2.767572821084527</v>
      </c>
      <c r="K65" s="147"/>
      <c r="L65" s="147"/>
      <c r="M65" s="147"/>
      <c r="N65" s="52"/>
    </row>
    <row r="66" spans="1:14" x14ac:dyDescent="0.2">
      <c r="A66" s="50">
        <v>2010</v>
      </c>
      <c r="B66" s="52">
        <v>181630.8</v>
      </c>
      <c r="C66" s="52">
        <v>4032</v>
      </c>
      <c r="D66" s="52">
        <v>693.4</v>
      </c>
      <c r="E66" s="52">
        <v>344.5</v>
      </c>
      <c r="F66" s="52">
        <v>5556.6</v>
      </c>
      <c r="G66" s="145">
        <f t="shared" si="22"/>
        <v>10626.5</v>
      </c>
      <c r="H66" s="51">
        <f>100*G66/B66</f>
        <v>5.8506046331349095</v>
      </c>
      <c r="I66" s="54">
        <f t="shared" si="19"/>
        <v>5069.8999999999996</v>
      </c>
      <c r="J66" s="145">
        <f t="shared" si="20"/>
        <v>2.7913217361813083</v>
      </c>
      <c r="K66" s="147"/>
      <c r="L66" s="147"/>
      <c r="M66" s="147"/>
      <c r="N66" s="52"/>
    </row>
    <row r="67" spans="1:14" x14ac:dyDescent="0.2">
      <c r="A67" s="50">
        <v>2011</v>
      </c>
      <c r="B67" s="52">
        <v>189805.2</v>
      </c>
      <c r="C67" s="52">
        <v>4202.2</v>
      </c>
      <c r="D67" s="52">
        <v>355.4</v>
      </c>
      <c r="E67" s="52">
        <v>314.8</v>
      </c>
      <c r="F67" s="52">
        <v>5914.8</v>
      </c>
      <c r="G67" s="51">
        <f>SUM(C67:F67)</f>
        <v>10787.2</v>
      </c>
      <c r="H67" s="51">
        <f>100*G67/B67</f>
        <v>5.6833005628929021</v>
      </c>
      <c r="I67" s="23">
        <f t="shared" ref="I67" si="23">SUM(C67:E67)</f>
        <v>4872.3999999999996</v>
      </c>
      <c r="J67" s="145">
        <f>100*I67/B67</f>
        <v>2.5670529574532202</v>
      </c>
      <c r="K67" s="147"/>
      <c r="L67" s="147"/>
      <c r="M67" s="147"/>
      <c r="N67" s="52"/>
    </row>
    <row r="68" spans="1:14" x14ac:dyDescent="0.2">
      <c r="A68" s="50">
        <v>2012</v>
      </c>
      <c r="B68" s="52">
        <v>192981.6</v>
      </c>
      <c r="C68" s="52"/>
      <c r="D68" s="52"/>
      <c r="E68" s="52"/>
      <c r="F68" s="52"/>
      <c r="G68" s="145"/>
      <c r="H68" s="145"/>
      <c r="I68" s="23"/>
      <c r="J68" s="145"/>
      <c r="K68" s="147"/>
      <c r="L68" s="147"/>
      <c r="M68" s="147"/>
      <c r="N68" s="52"/>
    </row>
    <row r="69" spans="1:14" x14ac:dyDescent="0.2">
      <c r="A69" s="50"/>
      <c r="B69" s="52"/>
      <c r="C69" s="52"/>
      <c r="D69" s="52"/>
      <c r="E69" s="52"/>
      <c r="F69" s="52"/>
      <c r="G69" s="145"/>
      <c r="H69" s="145"/>
      <c r="I69" s="23"/>
      <c r="J69" s="145"/>
      <c r="K69" s="147"/>
      <c r="L69" s="147"/>
      <c r="M69" s="147"/>
      <c r="N69" s="52"/>
    </row>
    <row r="70" spans="1:14" s="52" customFormat="1" x14ac:dyDescent="0.2">
      <c r="A70" s="187"/>
      <c r="B70" s="187" t="s">
        <v>463</v>
      </c>
      <c r="C70" s="187"/>
      <c r="D70" s="187"/>
      <c r="E70" s="187"/>
      <c r="F70" s="187"/>
      <c r="G70" s="187"/>
      <c r="H70" s="187"/>
      <c r="I70" s="187"/>
      <c r="J70" s="187"/>
      <c r="K70" s="147"/>
      <c r="L70" s="147"/>
      <c r="M70" s="147"/>
    </row>
    <row r="71" spans="1:14" s="52" customFormat="1" ht="36" x14ac:dyDescent="0.2">
      <c r="A71" s="186" t="s">
        <v>4</v>
      </c>
      <c r="B71" s="186" t="s">
        <v>0</v>
      </c>
      <c r="C71" s="186" t="s">
        <v>55</v>
      </c>
      <c r="D71" s="186" t="s">
        <v>56</v>
      </c>
      <c r="E71" s="186" t="s">
        <v>57</v>
      </c>
      <c r="F71" s="186" t="s">
        <v>58</v>
      </c>
      <c r="G71" s="186" t="s">
        <v>59</v>
      </c>
      <c r="H71" s="186" t="s">
        <v>121</v>
      </c>
      <c r="I71" s="186" t="s">
        <v>62</v>
      </c>
      <c r="J71" s="186" t="s">
        <v>120</v>
      </c>
    </row>
    <row r="72" spans="1:14" s="52" customFormat="1" x14ac:dyDescent="0.2">
      <c r="A72" s="52">
        <v>2003</v>
      </c>
      <c r="B72" s="52">
        <f>B59/'deflator lopende div volume'!G31</f>
        <v>166546.67313492272</v>
      </c>
      <c r="C72" s="52">
        <f>C59/'deflator lopende div volume'!C31</f>
        <v>4285.2868607395749</v>
      </c>
      <c r="D72" s="52">
        <f>D59/'deflator lopende div volume'!D31</f>
        <v>401.35596330275234</v>
      </c>
      <c r="E72" s="52">
        <f>E59/'deflator lopende div volume'!E31</f>
        <v>329.62496853762894</v>
      </c>
      <c r="F72" s="52">
        <f>F59/'deflator lopende div volume'!F31</f>
        <v>4407.8861893396979</v>
      </c>
      <c r="G72" s="52">
        <f>SUM(C72:F72)</f>
        <v>9424.1539819196551</v>
      </c>
      <c r="H72" s="52">
        <f>100*G72/B72</f>
        <v>5.6585663373083195</v>
      </c>
      <c r="I72" s="52">
        <f>SUM(C72:E72)</f>
        <v>5016.2677925799562</v>
      </c>
      <c r="J72" s="52">
        <f t="shared" ref="J72:J80" si="24">100*I72/B72</f>
        <v>3.0119291476427028</v>
      </c>
    </row>
    <row r="73" spans="1:14" s="52" customFormat="1" x14ac:dyDescent="0.2">
      <c r="A73" s="52">
        <v>2004</v>
      </c>
      <c r="B73" s="52">
        <f>B60/'deflator lopende div volume'!G32</f>
        <v>171711.06205331814</v>
      </c>
      <c r="C73" s="52">
        <f>C60/'deflator lopende div volume'!C32</f>
        <v>4261.0020142500671</v>
      </c>
      <c r="D73" s="52">
        <f>D60/'deflator lopende div volume'!D32</f>
        <v>566.92798870411048</v>
      </c>
      <c r="E73" s="52">
        <f>E60/'deflator lopende div volume'!E32</f>
        <v>340.20926349496796</v>
      </c>
      <c r="F73" s="52">
        <f>F60/'deflator lopende div volume'!F32</f>
        <v>4302.3359195064131</v>
      </c>
      <c r="G73" s="52">
        <f t="shared" ref="G73:G80" si="25">SUM(C73:F73)</f>
        <v>9470.4751859555581</v>
      </c>
      <c r="H73" s="52">
        <f t="shared" ref="H73:H80" si="26">100*G73/B73</f>
        <v>5.5153553141584277</v>
      </c>
      <c r="I73" s="52">
        <f t="shared" ref="I73:I80" si="27">SUM(C73:E73)</f>
        <v>5168.139266449145</v>
      </c>
      <c r="J73" s="52">
        <f t="shared" si="24"/>
        <v>3.0097881899096182</v>
      </c>
    </row>
    <row r="74" spans="1:14" s="52" customFormat="1" x14ac:dyDescent="0.2">
      <c r="A74" s="52">
        <v>2005</v>
      </c>
      <c r="B74" s="52">
        <f>B61/'deflator lopende div volume'!G33</f>
        <v>174565.48132844927</v>
      </c>
      <c r="C74" s="52">
        <f>C61/'deflator lopende div volume'!C33</f>
        <v>3987.4147193188901</v>
      </c>
      <c r="D74" s="52">
        <f>D61/'deflator lopende div volume'!D33</f>
        <v>647.41583519483754</v>
      </c>
      <c r="E74" s="52">
        <f>E61/'deflator lopende div volume'!E33</f>
        <v>345.33077241664938</v>
      </c>
      <c r="F74" s="52">
        <f>F61/'deflator lopende div volume'!F33</f>
        <v>4948.3496590458408</v>
      </c>
      <c r="G74" s="52">
        <f t="shared" si="25"/>
        <v>9928.5109859762179</v>
      </c>
      <c r="H74" s="52">
        <f t="shared" si="26"/>
        <v>5.687556847103969</v>
      </c>
      <c r="I74" s="52">
        <f t="shared" si="27"/>
        <v>4980.1613269303771</v>
      </c>
      <c r="J74" s="52">
        <f t="shared" si="24"/>
        <v>2.852890095470868</v>
      </c>
    </row>
    <row r="75" spans="1:14" s="52" customFormat="1" x14ac:dyDescent="0.2">
      <c r="A75" s="52">
        <v>2006</v>
      </c>
      <c r="B75" s="52">
        <f>B62/'deflator lopende div volume'!G34</f>
        <v>180074.76824573561</v>
      </c>
      <c r="C75" s="52">
        <f>C62/'deflator lopende div volume'!C34</f>
        <v>3984.2444292948967</v>
      </c>
      <c r="D75" s="52">
        <f>D62/'deflator lopende div volume'!D34</f>
        <v>545.54157667386619</v>
      </c>
      <c r="E75" s="52">
        <f>E62/'deflator lopende div volume'!E34</f>
        <v>348.76399700598802</v>
      </c>
      <c r="F75" s="52">
        <f>F62/'deflator lopende div volume'!F34</f>
        <v>5132.0015625563419</v>
      </c>
      <c r="G75" s="52">
        <f t="shared" si="25"/>
        <v>10010.551565531092</v>
      </c>
      <c r="H75" s="52">
        <f t="shared" si="26"/>
        <v>5.5591083987237919</v>
      </c>
      <c r="I75" s="52">
        <f t="shared" si="27"/>
        <v>4878.5500029747509</v>
      </c>
      <c r="J75" s="52">
        <f t="shared" si="24"/>
        <v>2.7091802202501407</v>
      </c>
    </row>
    <row r="76" spans="1:14" s="52" customFormat="1" x14ac:dyDescent="0.2">
      <c r="A76" s="52">
        <v>2007</v>
      </c>
      <c r="B76" s="52">
        <f>B63/'deflator lopende div volume'!G35</f>
        <v>186264.40541928238</v>
      </c>
      <c r="C76" s="52">
        <f>C63/'deflator lopende div volume'!C35</f>
        <v>4180.0484474128625</v>
      </c>
      <c r="D76" s="52">
        <f>D63/'deflator lopende div volume'!D35</f>
        <v>456.29184935356943</v>
      </c>
      <c r="E76" s="52">
        <f>E63/'deflator lopende div volume'!E35</f>
        <v>346.30743115805359</v>
      </c>
      <c r="F76" s="52">
        <f>F63/'deflator lopende div volume'!F35</f>
        <v>5272.8076966074232</v>
      </c>
      <c r="G76" s="52">
        <f t="shared" si="25"/>
        <v>10255.455424531909</v>
      </c>
      <c r="H76" s="52">
        <f t="shared" si="26"/>
        <v>5.5058589436058982</v>
      </c>
      <c r="I76" s="52">
        <f t="shared" si="27"/>
        <v>4982.6477279244855</v>
      </c>
      <c r="J76" s="52">
        <f t="shared" si="24"/>
        <v>2.6750402025059552</v>
      </c>
    </row>
    <row r="77" spans="1:14" s="52" customFormat="1" x14ac:dyDescent="0.2">
      <c r="A77" s="52">
        <v>2008</v>
      </c>
      <c r="B77" s="52">
        <f>B64/'deflator lopende div volume'!G36</f>
        <v>188236.64243390862</v>
      </c>
      <c r="C77" s="52">
        <f>C64/'deflator lopende div volume'!C36</f>
        <v>4243.7073049294395</v>
      </c>
      <c r="D77" s="52">
        <f>D64/'deflator lopende div volume'!D36</f>
        <v>618.35796911274838</v>
      </c>
      <c r="E77" s="52">
        <f>E64/'deflator lopende div volume'!E36</f>
        <v>394.62042368278117</v>
      </c>
      <c r="F77" s="52">
        <f>F64/'deflator lopende div volume'!F36</f>
        <v>5414.7861355327295</v>
      </c>
      <c r="G77" s="52">
        <f t="shared" si="25"/>
        <v>10671.471833257699</v>
      </c>
      <c r="H77" s="52">
        <f t="shared" si="26"/>
        <v>5.6691788034864343</v>
      </c>
      <c r="I77" s="52">
        <f t="shared" si="27"/>
        <v>5256.6856977249699</v>
      </c>
      <c r="J77" s="52">
        <f t="shared" si="24"/>
        <v>2.7925942737586995</v>
      </c>
    </row>
    <row r="78" spans="1:14" s="52" customFormat="1" x14ac:dyDescent="0.2">
      <c r="A78" s="52">
        <v>2009</v>
      </c>
      <c r="B78" s="52">
        <f>B65/'deflator lopende div volume'!G37</f>
        <v>181723.53426707035</v>
      </c>
      <c r="C78" s="52">
        <f>C65/'deflator lopende div volume'!C37</f>
        <v>3853.1691454921597</v>
      </c>
      <c r="D78" s="52">
        <f>D65/'deflator lopende div volume'!D37</f>
        <v>513.3969647251846</v>
      </c>
      <c r="E78" s="52">
        <f>E65/'deflator lopende div volume'!E37</f>
        <v>347.99780072671638</v>
      </c>
      <c r="F78" s="52">
        <f>F65/'deflator lopende div volume'!F37</f>
        <v>5293.8778001549181</v>
      </c>
      <c r="G78" s="52">
        <f t="shared" si="25"/>
        <v>10008.441711098978</v>
      </c>
      <c r="H78" s="52">
        <f t="shared" si="26"/>
        <v>5.5075099389108573</v>
      </c>
      <c r="I78" s="52">
        <f t="shared" si="27"/>
        <v>4714.5639109440608</v>
      </c>
      <c r="J78" s="52">
        <f t="shared" si="24"/>
        <v>2.5943606753846713</v>
      </c>
      <c r="K78" s="147"/>
      <c r="L78" s="147"/>
      <c r="M78" s="147"/>
    </row>
    <row r="79" spans="1:14" s="52" customFormat="1" x14ac:dyDescent="0.2">
      <c r="A79" s="52">
        <v>2010</v>
      </c>
      <c r="B79" s="52">
        <f>B66/'deflator lopende div volume'!G38</f>
        <v>184936.70136153183</v>
      </c>
      <c r="C79" s="52">
        <f>C66/'deflator lopende div volume'!C38</f>
        <v>4060.9417681393547</v>
      </c>
      <c r="D79" s="52">
        <f>D66/'deflator lopende div volume'!D38</f>
        <v>616.92490239821529</v>
      </c>
      <c r="E79" s="52">
        <f>E66/'deflator lopende div volume'!E38</f>
        <v>331.86694813027742</v>
      </c>
      <c r="F79" s="52">
        <f>F66/'deflator lopende div volume'!F38</f>
        <v>5320.0487506271966</v>
      </c>
      <c r="G79" s="52">
        <f t="shared" si="25"/>
        <v>10329.782369295044</v>
      </c>
      <c r="H79" s="52">
        <f t="shared" si="26"/>
        <v>5.5855772776553447</v>
      </c>
      <c r="I79" s="52">
        <f t="shared" si="27"/>
        <v>5009.7336186678476</v>
      </c>
      <c r="J79" s="52">
        <f t="shared" si="24"/>
        <v>2.7088909782565791</v>
      </c>
      <c r="K79" s="147"/>
      <c r="L79" s="147"/>
      <c r="M79" s="147"/>
    </row>
    <row r="80" spans="1:14" s="52" customFormat="1" x14ac:dyDescent="0.2">
      <c r="A80" s="52">
        <v>2011</v>
      </c>
      <c r="B80" s="52">
        <f>B67/'deflator lopende div volume'!G39</f>
        <v>189804.56741012173</v>
      </c>
      <c r="C80" s="52">
        <f>C67/'deflator lopende div volume'!C39</f>
        <v>4202.2</v>
      </c>
      <c r="D80" s="52">
        <f>D67/'deflator lopende div volume'!D39</f>
        <v>355.4</v>
      </c>
      <c r="E80" s="52">
        <f>E67/'deflator lopende div volume'!E39</f>
        <v>314.8</v>
      </c>
      <c r="F80" s="52">
        <f>F67/'deflator lopende div volume'!F39</f>
        <v>5914.8</v>
      </c>
      <c r="G80" s="52">
        <f t="shared" si="25"/>
        <v>10787.2</v>
      </c>
      <c r="H80" s="52">
        <f t="shared" si="26"/>
        <v>5.6833195044729727</v>
      </c>
      <c r="I80" s="52">
        <f t="shared" si="27"/>
        <v>4872.3999999999996</v>
      </c>
      <c r="J80" s="52">
        <f t="shared" si="24"/>
        <v>2.5670615130519607</v>
      </c>
      <c r="K80" s="147"/>
      <c r="L80" s="147"/>
      <c r="M80" s="147"/>
    </row>
    <row r="81" spans="1:14" s="52" customFormat="1" x14ac:dyDescent="0.2">
      <c r="A81" s="52">
        <v>2012</v>
      </c>
      <c r="B81" s="52">
        <f>B68/'deflator lopende div volume'!G40</f>
        <v>189516.31318578994</v>
      </c>
      <c r="K81" s="147"/>
      <c r="L81" s="147"/>
      <c r="M81" s="147"/>
    </row>
    <row r="82" spans="1:14" s="52" customFormat="1" x14ac:dyDescent="0.2">
      <c r="K82" s="147"/>
      <c r="L82" s="147"/>
      <c r="M82" s="147"/>
    </row>
    <row r="83" spans="1:14" s="52" customFormat="1" x14ac:dyDescent="0.2">
      <c r="A83" s="187"/>
      <c r="B83" s="187" t="s">
        <v>54</v>
      </c>
      <c r="C83" s="187"/>
      <c r="D83" s="187"/>
      <c r="E83" s="187"/>
      <c r="F83" s="187"/>
      <c r="G83" s="187"/>
      <c r="H83" s="187"/>
      <c r="I83" s="187"/>
      <c r="J83" s="187"/>
      <c r="K83" s="147"/>
      <c r="L83" s="147"/>
      <c r="M83" s="147"/>
    </row>
    <row r="84" spans="1:14" s="52" customFormat="1" ht="36" x14ac:dyDescent="0.2">
      <c r="A84" s="186" t="s">
        <v>5</v>
      </c>
      <c r="B84" s="186" t="s">
        <v>0</v>
      </c>
      <c r="C84" s="186" t="s">
        <v>55</v>
      </c>
      <c r="D84" s="186" t="s">
        <v>56</v>
      </c>
      <c r="E84" s="186" t="s">
        <v>57</v>
      </c>
      <c r="F84" s="186" t="s">
        <v>58</v>
      </c>
      <c r="G84" s="186" t="s">
        <v>59</v>
      </c>
      <c r="H84" s="186" t="s">
        <v>121</v>
      </c>
      <c r="I84" s="186" t="s">
        <v>62</v>
      </c>
      <c r="J84" s="186" t="s">
        <v>120</v>
      </c>
    </row>
    <row r="85" spans="1:14" x14ac:dyDescent="0.2">
      <c r="A85" s="50">
        <v>2003</v>
      </c>
      <c r="B85" s="52">
        <v>47595.3</v>
      </c>
      <c r="C85" s="52">
        <v>1084.5</v>
      </c>
      <c r="D85" s="52">
        <v>0.1</v>
      </c>
      <c r="E85" s="52">
        <v>48.3</v>
      </c>
      <c r="F85" s="52">
        <v>844.7</v>
      </c>
      <c r="G85" s="145">
        <f>SUM(C85:F85)</f>
        <v>1977.6</v>
      </c>
      <c r="H85" s="145">
        <f>100*G85/B85</f>
        <v>4.1550321145155085</v>
      </c>
      <c r="I85" s="23">
        <f>SUM(C85:E85)</f>
        <v>1132.8999999999999</v>
      </c>
      <c r="J85" s="145">
        <f>100*I85/B85</f>
        <v>2.380277044161923</v>
      </c>
    </row>
    <row r="86" spans="1:14" x14ac:dyDescent="0.2">
      <c r="A86" s="50">
        <v>2004</v>
      </c>
      <c r="B86" s="52">
        <v>49445.599999999999</v>
      </c>
      <c r="C86" s="52">
        <v>1006.4</v>
      </c>
      <c r="D86" s="52">
        <v>-0.2</v>
      </c>
      <c r="E86" s="52">
        <v>30.6</v>
      </c>
      <c r="F86" s="52">
        <v>776.6</v>
      </c>
      <c r="G86" s="145">
        <f t="shared" ref="G86" si="28">SUM(C86:F86)</f>
        <v>1813.4</v>
      </c>
      <c r="H86" s="145">
        <f t="shared" ref="H86:H93" si="29">100*G86/B86</f>
        <v>3.6674648502596794</v>
      </c>
      <c r="I86" s="23">
        <f t="shared" ref="I86:I92" si="30">SUM(C86:E86)</f>
        <v>1036.8</v>
      </c>
      <c r="J86" s="145">
        <f t="shared" ref="J86:J92" si="31">100*I86/B86</f>
        <v>2.0968498713737929</v>
      </c>
    </row>
    <row r="87" spans="1:14" x14ac:dyDescent="0.2">
      <c r="A87" s="50">
        <v>2005</v>
      </c>
      <c r="B87" s="52">
        <v>51662.7</v>
      </c>
      <c r="C87" s="52">
        <v>761.4</v>
      </c>
      <c r="D87" s="52">
        <v>-0.5</v>
      </c>
      <c r="E87" s="52">
        <v>25.4</v>
      </c>
      <c r="F87" s="52">
        <v>1456.3</v>
      </c>
      <c r="G87" s="145">
        <f>SUM(C87:F87)</f>
        <v>2242.6</v>
      </c>
      <c r="H87" s="145">
        <f t="shared" si="29"/>
        <v>4.3408493942438167</v>
      </c>
      <c r="I87" s="23">
        <f t="shared" si="30"/>
        <v>786.3</v>
      </c>
      <c r="J87" s="145">
        <f t="shared" si="31"/>
        <v>1.5219878171291861</v>
      </c>
    </row>
    <row r="88" spans="1:14" x14ac:dyDescent="0.2">
      <c r="A88" s="50">
        <v>2006</v>
      </c>
      <c r="B88" s="52">
        <v>53295.199999999997</v>
      </c>
      <c r="C88" s="52">
        <v>823.1</v>
      </c>
      <c r="D88" s="52">
        <v>0</v>
      </c>
      <c r="E88" s="52">
        <v>32.9</v>
      </c>
      <c r="F88" s="52">
        <v>1492.9</v>
      </c>
      <c r="G88" s="145">
        <f>SUM(C88:F88)</f>
        <v>2348.9</v>
      </c>
      <c r="H88" s="145">
        <f t="shared" si="29"/>
        <v>4.4073387472042516</v>
      </c>
      <c r="I88" s="23">
        <f t="shared" si="30"/>
        <v>856</v>
      </c>
      <c r="J88" s="145">
        <f t="shared" si="31"/>
        <v>1.6061483961032139</v>
      </c>
    </row>
    <row r="89" spans="1:14" x14ac:dyDescent="0.2">
      <c r="A89" s="50">
        <v>2007</v>
      </c>
      <c r="B89" s="52">
        <v>55664.1</v>
      </c>
      <c r="C89" s="52">
        <v>878.8</v>
      </c>
      <c r="D89" s="52">
        <v>0.1</v>
      </c>
      <c r="E89" s="52">
        <v>44.2</v>
      </c>
      <c r="F89" s="52">
        <v>1580.3</v>
      </c>
      <c r="G89" s="145">
        <f>SUM(C89:F89)</f>
        <v>2503.4</v>
      </c>
      <c r="H89" s="145">
        <f t="shared" si="29"/>
        <v>4.4973331105685714</v>
      </c>
      <c r="I89" s="23">
        <f t="shared" si="30"/>
        <v>923.1</v>
      </c>
      <c r="J89" s="145">
        <f t="shared" si="31"/>
        <v>1.6583399354341488</v>
      </c>
      <c r="K89" s="52"/>
      <c r="L89" s="52"/>
      <c r="M89" s="52"/>
      <c r="N89" s="52"/>
    </row>
    <row r="90" spans="1:14" x14ac:dyDescent="0.2">
      <c r="A90" s="50">
        <v>2008</v>
      </c>
      <c r="B90" s="52">
        <v>57369.7</v>
      </c>
      <c r="C90" s="52">
        <v>854.4</v>
      </c>
      <c r="D90" s="52">
        <v>3.7</v>
      </c>
      <c r="E90" s="52">
        <v>30</v>
      </c>
      <c r="F90" s="52">
        <v>1675.6</v>
      </c>
      <c r="G90" s="145">
        <f>SUM(C90:F90)</f>
        <v>2563.6999999999998</v>
      </c>
      <c r="H90" s="145">
        <f t="shared" si="29"/>
        <v>4.4687352382878069</v>
      </c>
      <c r="I90" s="23">
        <f t="shared" si="30"/>
        <v>888.1</v>
      </c>
      <c r="J90" s="145">
        <f t="shared" si="31"/>
        <v>1.5480297090624495</v>
      </c>
      <c r="K90" s="52"/>
      <c r="L90" s="52"/>
      <c r="M90" s="52"/>
      <c r="N90" s="52"/>
    </row>
    <row r="91" spans="1:14" x14ac:dyDescent="0.2">
      <c r="A91" s="50">
        <v>2009</v>
      </c>
      <c r="B91" s="52">
        <v>57711.5</v>
      </c>
      <c r="C91" s="52">
        <v>882.5</v>
      </c>
      <c r="D91" s="52">
        <v>2</v>
      </c>
      <c r="E91" s="52">
        <v>32.6</v>
      </c>
      <c r="F91" s="52">
        <v>1540.9</v>
      </c>
      <c r="G91" s="145">
        <f t="shared" ref="G91:G93" si="32">SUM(C91:F91)</f>
        <v>2458</v>
      </c>
      <c r="H91" s="145">
        <f t="shared" si="29"/>
        <v>4.2591164672552262</v>
      </c>
      <c r="I91" s="23">
        <f t="shared" si="30"/>
        <v>917.1</v>
      </c>
      <c r="J91" s="145">
        <f t="shared" si="31"/>
        <v>1.5891113556223631</v>
      </c>
      <c r="K91" s="147"/>
      <c r="L91" s="147"/>
      <c r="M91" s="147"/>
      <c r="N91" s="52"/>
    </row>
    <row r="92" spans="1:14" x14ac:dyDescent="0.2">
      <c r="A92" s="50">
        <v>2010</v>
      </c>
      <c r="B92" s="52">
        <v>60218.6</v>
      </c>
      <c r="C92" s="52">
        <v>995.9</v>
      </c>
      <c r="D92" s="52">
        <v>16.5</v>
      </c>
      <c r="E92" s="52">
        <v>16.399999999999999</v>
      </c>
      <c r="F92" s="52">
        <v>1587</v>
      </c>
      <c r="G92" s="145">
        <f t="shared" si="32"/>
        <v>2615.8000000000002</v>
      </c>
      <c r="H92" s="145">
        <f t="shared" si="29"/>
        <v>4.3438406073870865</v>
      </c>
      <c r="I92" s="23">
        <f t="shared" si="30"/>
        <v>1028.8</v>
      </c>
      <c r="J92" s="145">
        <f t="shared" si="31"/>
        <v>1.7084422420979566</v>
      </c>
      <c r="K92" s="147"/>
      <c r="L92" s="147"/>
      <c r="M92" s="147"/>
      <c r="N92" s="52"/>
    </row>
    <row r="93" spans="1:14" s="74" customFormat="1" x14ac:dyDescent="0.2">
      <c r="A93" s="201">
        <v>2011</v>
      </c>
      <c r="B93" s="201">
        <v>62473.5</v>
      </c>
      <c r="C93" s="202">
        <v>996.4</v>
      </c>
      <c r="D93" s="202">
        <v>24.2</v>
      </c>
      <c r="E93" s="202">
        <v>25</v>
      </c>
      <c r="F93" s="202">
        <v>1708.1</v>
      </c>
      <c r="G93" s="204">
        <f t="shared" si="32"/>
        <v>2753.7</v>
      </c>
      <c r="H93" s="204">
        <f t="shared" si="29"/>
        <v>4.4077889024946577</v>
      </c>
      <c r="I93" s="203">
        <f>SUM(C93:E93)</f>
        <v>1045.5999999999999</v>
      </c>
      <c r="J93" s="204">
        <f>100*I93/B93</f>
        <v>1.6736696359256322</v>
      </c>
    </row>
    <row r="94" spans="1:14" s="74" customFormat="1" x14ac:dyDescent="0.2">
      <c r="A94" s="201">
        <v>2012</v>
      </c>
      <c r="B94" s="201">
        <v>63477.2</v>
      </c>
      <c r="C94" s="201"/>
      <c r="D94" s="201"/>
      <c r="E94" s="201"/>
      <c r="F94" s="201"/>
      <c r="G94" s="201"/>
      <c r="H94" s="201"/>
      <c r="I94" s="201"/>
      <c r="J94" s="201"/>
    </row>
    <row r="95" spans="1:14" s="74" customFormat="1" x14ac:dyDescent="0.2"/>
    <row r="96" spans="1:14" s="52" customFormat="1" x14ac:dyDescent="0.2">
      <c r="A96" s="187"/>
      <c r="B96" s="187" t="s">
        <v>464</v>
      </c>
      <c r="C96" s="187"/>
      <c r="D96" s="187"/>
      <c r="E96" s="187"/>
      <c r="F96" s="187"/>
      <c r="G96" s="187"/>
      <c r="H96" s="187"/>
      <c r="I96" s="187"/>
      <c r="J96" s="187"/>
    </row>
    <row r="97" spans="1:13" s="52" customFormat="1" ht="36" x14ac:dyDescent="0.2">
      <c r="A97" s="205" t="s">
        <v>5</v>
      </c>
      <c r="B97" s="186" t="s">
        <v>0</v>
      </c>
      <c r="C97" s="186" t="s">
        <v>55</v>
      </c>
      <c r="D97" s="186" t="s">
        <v>56</v>
      </c>
      <c r="E97" s="186" t="s">
        <v>57</v>
      </c>
      <c r="F97" s="186" t="s">
        <v>58</v>
      </c>
      <c r="G97" s="186" t="s">
        <v>59</v>
      </c>
      <c r="H97" s="186" t="s">
        <v>121</v>
      </c>
      <c r="I97" s="186" t="s">
        <v>62</v>
      </c>
      <c r="J97" s="186" t="s">
        <v>120</v>
      </c>
    </row>
    <row r="98" spans="1:13" s="52" customFormat="1" x14ac:dyDescent="0.2">
      <c r="A98" s="50">
        <v>2003</v>
      </c>
      <c r="B98" s="145">
        <f>B85/'deflator lopende div volume'!G31</f>
        <v>55953.037681777576</v>
      </c>
      <c r="C98" s="145">
        <f>C85/'deflator lopende div volume'!C31</f>
        <v>1186.8918174665616</v>
      </c>
      <c r="D98" s="145">
        <f>D85/'deflator lopende div volume'!D31</f>
        <v>0.39348623853211012</v>
      </c>
      <c r="E98" s="145">
        <f>E85/'deflator lopende div volume'!E31</f>
        <v>48.628240624213433</v>
      </c>
      <c r="F98" s="145">
        <f>F85/'deflator lopende div volume'!F31</f>
        <v>1023.0927552373377</v>
      </c>
      <c r="G98" s="145">
        <f t="shared" ref="G98:G106" si="33">SUM(C98:F98)</f>
        <v>2259.0062995666449</v>
      </c>
      <c r="H98" s="145">
        <f t="shared" ref="H98:H106" si="34">100*G98/B98</f>
        <v>4.0373255736611124</v>
      </c>
      <c r="I98" s="23">
        <f t="shared" ref="I98:I106" si="35">SUM(C98:E98)</f>
        <v>1235.9135443293073</v>
      </c>
      <c r="J98" s="145">
        <f t="shared" ref="J98:J106" si="36">100*I98/B98</f>
        <v>2.2088408342695067</v>
      </c>
    </row>
    <row r="99" spans="1:13" s="52" customFormat="1" x14ac:dyDescent="0.2">
      <c r="A99" s="50">
        <v>2004</v>
      </c>
      <c r="B99" s="145">
        <f>B86/'deflator lopende div volume'!G32</f>
        <v>56894.701575786705</v>
      </c>
      <c r="C99" s="145">
        <f>C86/'deflator lopende div volume'!C32</f>
        <v>1101.6756395995549</v>
      </c>
      <c r="D99" s="145">
        <f>D86/'deflator lopende div volume'!D32</f>
        <v>-0.36517100721681839</v>
      </c>
      <c r="E99" s="145">
        <f>E86/'deflator lopende div volume'!E32</f>
        <v>27.345425434583714</v>
      </c>
      <c r="F99" s="145">
        <f>F86/'deflator lopende div volume'!F32</f>
        <v>834.77678328261845</v>
      </c>
      <c r="G99" s="145">
        <f t="shared" si="33"/>
        <v>1963.4326773095402</v>
      </c>
      <c r="H99" s="145">
        <f t="shared" si="34"/>
        <v>3.4509938938587199</v>
      </c>
      <c r="I99" s="23">
        <f t="shared" si="35"/>
        <v>1128.6558940269217</v>
      </c>
      <c r="J99" s="145">
        <f t="shared" si="36"/>
        <v>1.9837627455053848</v>
      </c>
    </row>
    <row r="100" spans="1:13" s="52" customFormat="1" x14ac:dyDescent="0.2">
      <c r="A100" s="50">
        <v>2005</v>
      </c>
      <c r="B100" s="145">
        <f>B87/'deflator lopende div volume'!G33</f>
        <v>58080.381024747287</v>
      </c>
      <c r="C100" s="145">
        <f>C87/'deflator lopende div volume'!C33</f>
        <v>842.79975773516992</v>
      </c>
      <c r="D100" s="145">
        <f>D87/'deflator lopende div volume'!D33</f>
        <v>-0.40605609332340536</v>
      </c>
      <c r="E100" s="145">
        <f>E87/'deflator lopende div volume'!E33</f>
        <v>20.508303996686681</v>
      </c>
      <c r="F100" s="145">
        <f>F87/'deflator lopende div volume'!F33</f>
        <v>1541.0550465053798</v>
      </c>
      <c r="G100" s="145">
        <f t="shared" si="33"/>
        <v>2403.9570521439127</v>
      </c>
      <c r="H100" s="145">
        <f t="shared" si="34"/>
        <v>4.1390173578916754</v>
      </c>
      <c r="I100" s="23">
        <f t="shared" si="35"/>
        <v>862.90200563853318</v>
      </c>
      <c r="J100" s="145">
        <f t="shared" si="36"/>
        <v>1.485703072903158</v>
      </c>
    </row>
    <row r="101" spans="1:13" s="52" customFormat="1" x14ac:dyDescent="0.2">
      <c r="A101" s="50">
        <v>2006</v>
      </c>
      <c r="B101" s="145">
        <f>B88/'deflator lopende div volume'!G34</f>
        <v>58540.053644937892</v>
      </c>
      <c r="C101" s="145">
        <f>C88/'deflator lopende div volume'!C34</f>
        <v>857.56951694585121</v>
      </c>
      <c r="D101" s="145">
        <f>D88/'deflator lopende div volume'!D34</f>
        <v>0</v>
      </c>
      <c r="E101" s="145">
        <f>E88/'deflator lopende div volume'!E34</f>
        <v>24.761190119760478</v>
      </c>
      <c r="F101" s="145">
        <f>F88/'deflator lopende div volume'!F34</f>
        <v>1509.0138526629567</v>
      </c>
      <c r="G101" s="145">
        <f t="shared" si="33"/>
        <v>2391.3445597285681</v>
      </c>
      <c r="H101" s="145">
        <f t="shared" si="34"/>
        <v>4.0849715892519578</v>
      </c>
      <c r="I101" s="23">
        <f t="shared" si="35"/>
        <v>882.3307070656117</v>
      </c>
      <c r="J101" s="145">
        <f t="shared" si="36"/>
        <v>1.5072256551338317</v>
      </c>
    </row>
    <row r="102" spans="1:13" s="52" customFormat="1" x14ac:dyDescent="0.2">
      <c r="A102" s="50">
        <v>2007</v>
      </c>
      <c r="B102" s="145">
        <f>B89/'deflator lopende div volume'!G35</f>
        <v>59703.633670153584</v>
      </c>
      <c r="C102" s="145">
        <f>C89/'deflator lopende div volume'!C35</f>
        <v>894.67024905292953</v>
      </c>
      <c r="D102" s="145">
        <f>D89/'deflator lopende div volume'!D35</f>
        <v>6.4980326025857224E-2</v>
      </c>
      <c r="E102" s="145">
        <f>E89/'deflator lopende div volume'!E35</f>
        <v>35.179932101093925</v>
      </c>
      <c r="F102" s="145">
        <f>F89/'deflator lopende div volume'!F35</f>
        <v>1548.8425440897995</v>
      </c>
      <c r="G102" s="145">
        <f t="shared" si="33"/>
        <v>2478.7577055698489</v>
      </c>
      <c r="H102" s="145">
        <f t="shared" si="34"/>
        <v>4.1517702578444622</v>
      </c>
      <c r="I102" s="23">
        <f t="shared" si="35"/>
        <v>929.91516148004939</v>
      </c>
      <c r="J102" s="145">
        <f t="shared" si="36"/>
        <v>1.5575520354717085</v>
      </c>
    </row>
    <row r="103" spans="1:13" s="52" customFormat="1" x14ac:dyDescent="0.2">
      <c r="A103" s="50">
        <v>2008</v>
      </c>
      <c r="B103" s="145">
        <f>B90/'deflator lopende div volume'!G36</f>
        <v>60401.827788889968</v>
      </c>
      <c r="C103" s="145">
        <f>C90/'deflator lopende div volume'!C36</f>
        <v>860.07626760246535</v>
      </c>
      <c r="D103" s="145">
        <f>D90/'deflator lopende div volume'!D36</f>
        <v>2.3446653881094175</v>
      </c>
      <c r="E103" s="145">
        <f>E90/'deflator lopende div volume'!E36</f>
        <v>25.372080391091803</v>
      </c>
      <c r="F103" s="145">
        <f>F90/'deflator lopende div volume'!F36</f>
        <v>1600.8849843314763</v>
      </c>
      <c r="G103" s="145">
        <f t="shared" si="33"/>
        <v>2488.6779977131428</v>
      </c>
      <c r="H103" s="145">
        <f t="shared" si="34"/>
        <v>4.1202031276459135</v>
      </c>
      <c r="I103" s="23">
        <f t="shared" si="35"/>
        <v>887.79301338166658</v>
      </c>
      <c r="J103" s="145">
        <f t="shared" si="36"/>
        <v>1.4698115038581052</v>
      </c>
      <c r="K103" s="147"/>
      <c r="L103" s="147"/>
      <c r="M103" s="147"/>
    </row>
    <row r="104" spans="1:13" s="52" customFormat="1" x14ac:dyDescent="0.2">
      <c r="A104" s="50">
        <v>2009</v>
      </c>
      <c r="B104" s="145">
        <f>B91/'deflator lopende div volume'!G37</f>
        <v>59957.909543801448</v>
      </c>
      <c r="C104" s="145">
        <f>C91/'deflator lopende div volume'!C37</f>
        <v>860.80089383004599</v>
      </c>
      <c r="D104" s="145">
        <f>D91/'deflator lopende div volume'!D37</f>
        <v>2.1378178835110746</v>
      </c>
      <c r="E104" s="145">
        <f>E91/'deflator lopende div volume'!E37</f>
        <v>27.649837445018168</v>
      </c>
      <c r="F104" s="145">
        <f>F91/'deflator lopende div volume'!F37</f>
        <v>1454.4854686289698</v>
      </c>
      <c r="G104" s="145">
        <f t="shared" si="33"/>
        <v>2345.074017787545</v>
      </c>
      <c r="H104" s="145">
        <f t="shared" si="34"/>
        <v>3.9112004331544989</v>
      </c>
      <c r="I104" s="23">
        <f t="shared" si="35"/>
        <v>890.58854915857523</v>
      </c>
      <c r="J104" s="145">
        <f t="shared" si="36"/>
        <v>1.4853562372917082</v>
      </c>
      <c r="K104" s="147"/>
      <c r="L104" s="147"/>
      <c r="M104" s="147"/>
    </row>
    <row r="105" spans="1:13" s="52" customFormat="1" x14ac:dyDescent="0.2">
      <c r="A105" s="50">
        <v>2010</v>
      </c>
      <c r="B105" s="145">
        <f>B92/'deflator lopende div volume'!G38</f>
        <v>61314.651725420692</v>
      </c>
      <c r="C105" s="145">
        <f>C92/'deflator lopende div volume'!C38</f>
        <v>1003.0485880183489</v>
      </c>
      <c r="D105" s="145">
        <f>D92/'deflator lopende div volume'!D38</f>
        <v>14.68021472392638</v>
      </c>
      <c r="E105" s="145">
        <f>E92/'deflator lopende div volume'!E38</f>
        <v>15.798600723763569</v>
      </c>
      <c r="F105" s="145">
        <f>F92/'deflator lopende div volume'!F38</f>
        <v>1519.4394714835259</v>
      </c>
      <c r="G105" s="145">
        <f t="shared" si="33"/>
        <v>2552.966874949565</v>
      </c>
      <c r="H105" s="145">
        <f t="shared" si="34"/>
        <v>4.1637142234490092</v>
      </c>
      <c r="I105" s="23">
        <f t="shared" si="35"/>
        <v>1033.5274034660388</v>
      </c>
      <c r="J105" s="145">
        <f t="shared" si="36"/>
        <v>1.6856124505026659</v>
      </c>
      <c r="K105" s="147"/>
      <c r="L105" s="147"/>
      <c r="M105" s="147"/>
    </row>
    <row r="106" spans="1:13" s="52" customFormat="1" x14ac:dyDescent="0.2">
      <c r="A106" s="50">
        <v>2011</v>
      </c>
      <c r="B106" s="145">
        <f>B93/'deflator lopende div volume'!G39</f>
        <v>62473.291785979723</v>
      </c>
      <c r="C106" s="145">
        <f>C93/'deflator lopende div volume'!C39</f>
        <v>996.4</v>
      </c>
      <c r="D106" s="145">
        <f>D93/'deflator lopende div volume'!D39</f>
        <v>24.2</v>
      </c>
      <c r="E106" s="145">
        <f>E93/'deflator lopende div volume'!E39</f>
        <v>25</v>
      </c>
      <c r="F106" s="145">
        <f>F93/'deflator lopende div volume'!F39</f>
        <v>1708.1</v>
      </c>
      <c r="G106" s="145">
        <f t="shared" si="33"/>
        <v>2753.7</v>
      </c>
      <c r="H106" s="145">
        <f t="shared" si="34"/>
        <v>4.4078035929875341</v>
      </c>
      <c r="I106" s="23">
        <f t="shared" si="35"/>
        <v>1045.5999999999999</v>
      </c>
      <c r="J106" s="145">
        <f t="shared" si="36"/>
        <v>1.6736752140130604</v>
      </c>
    </row>
    <row r="107" spans="1:13" x14ac:dyDescent="0.2">
      <c r="A107" s="50">
        <v>2012</v>
      </c>
      <c r="B107" s="145">
        <f>B94/'deflator lopende div volume'!G40</f>
        <v>62337.367476262109</v>
      </c>
      <c r="C107" s="52"/>
      <c r="D107" s="52"/>
      <c r="E107" s="52"/>
      <c r="F107" s="52"/>
      <c r="G107" s="52"/>
      <c r="H107" s="52"/>
      <c r="I107" s="52"/>
      <c r="J107" s="52"/>
    </row>
  </sheetData>
  <mergeCells count="1">
    <mergeCell ref="A2:J2"/>
  </mergeCells>
  <phoneticPr fontId="19" type="noConversion"/>
  <hyperlinks>
    <hyperlink ref="K59" r:id="rId1" display="http://www.nbb.be/belgostat/PublicatieSelectieLinker?LinkID=677000074|910000082&amp;Lang=N"/>
  </hyperlinks>
  <pageMargins left="0.75" right="0.75" top="1" bottom="1" header="0.5" footer="0.5"/>
  <pageSetup paperSize="9"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28" workbookViewId="0">
      <selection activeCell="D26" sqref="D26"/>
    </sheetView>
  </sheetViews>
  <sheetFormatPr defaultRowHeight="12.75" x14ac:dyDescent="0.2"/>
  <cols>
    <col min="1" max="1" width="15.140625" style="68" customWidth="1"/>
    <col min="2" max="2" width="20.42578125" style="68" bestFit="1" customWidth="1"/>
    <col min="3" max="3" width="15.42578125" style="68" customWidth="1"/>
    <col min="4" max="4" width="11" style="68" customWidth="1"/>
    <col min="5" max="5" width="10.42578125" style="68" customWidth="1"/>
    <col min="6" max="6" width="20.7109375" style="68" customWidth="1"/>
    <col min="7" max="7" width="13.140625" style="68" customWidth="1"/>
    <col min="8" max="8" width="14.7109375" style="68" customWidth="1"/>
    <col min="9" max="9" width="15.7109375" style="68" customWidth="1"/>
    <col min="10" max="10" width="14.5703125" style="68" customWidth="1"/>
    <col min="11" max="16384" width="9.140625" style="68"/>
  </cols>
  <sheetData>
    <row r="1" spans="1:14" ht="12.75" customHeight="1" x14ac:dyDescent="0.2">
      <c r="A1" s="1" t="s">
        <v>465</v>
      </c>
      <c r="B1" s="1"/>
      <c r="C1" s="1"/>
      <c r="D1" s="1"/>
      <c r="E1" s="1"/>
      <c r="F1" s="1"/>
      <c r="G1" s="1"/>
      <c r="H1" s="1"/>
      <c r="I1" s="1"/>
      <c r="J1" s="1"/>
    </row>
    <row r="2" spans="1:14" ht="12.75" customHeight="1" x14ac:dyDescent="0.2">
      <c r="A2" s="1" t="s">
        <v>466</v>
      </c>
      <c r="B2" s="1"/>
      <c r="C2" s="1"/>
      <c r="D2" s="1"/>
      <c r="E2" s="1"/>
      <c r="F2" s="1"/>
      <c r="G2" s="1"/>
      <c r="H2" s="1"/>
      <c r="I2" s="1"/>
      <c r="J2" s="1"/>
    </row>
    <row r="3" spans="1:14" ht="12.75" customHeight="1" x14ac:dyDescent="0.2">
      <c r="A3" s="1" t="s">
        <v>467</v>
      </c>
      <c r="B3" s="1"/>
      <c r="C3" s="1"/>
      <c r="D3" s="1"/>
      <c r="E3" s="1"/>
      <c r="F3" s="1"/>
      <c r="G3" s="1"/>
      <c r="H3" s="1"/>
      <c r="I3" s="1"/>
      <c r="J3" s="1"/>
    </row>
    <row r="4" spans="1:14" ht="38.25" customHeight="1" x14ac:dyDescent="0.2">
      <c r="A4" s="236" t="s">
        <v>426</v>
      </c>
      <c r="B4" s="237"/>
      <c r="C4" s="237"/>
      <c r="D4" s="237"/>
      <c r="E4" s="237"/>
      <c r="F4" s="237"/>
      <c r="G4" s="237"/>
      <c r="H4" s="237"/>
      <c r="I4" s="237"/>
      <c r="J4" s="237"/>
    </row>
    <row r="6" spans="1:14" x14ac:dyDescent="0.2">
      <c r="A6" s="2" t="s">
        <v>427</v>
      </c>
      <c r="B6" s="2"/>
      <c r="C6" s="2"/>
      <c r="D6" s="2"/>
      <c r="E6" s="2"/>
      <c r="F6" s="2"/>
      <c r="G6" s="2"/>
      <c r="H6" s="2"/>
      <c r="I6" s="2"/>
      <c r="J6" s="2"/>
      <c r="K6" s="14"/>
    </row>
    <row r="7" spans="1:14" x14ac:dyDescent="0.2">
      <c r="A7" s="187" t="s">
        <v>463</v>
      </c>
      <c r="B7" s="187"/>
      <c r="C7" s="187"/>
      <c r="D7" s="187"/>
      <c r="E7" s="187"/>
      <c r="F7" s="187"/>
      <c r="G7" s="187"/>
      <c r="H7" s="187"/>
      <c r="I7" s="187"/>
      <c r="J7" s="1"/>
      <c r="K7" s="206"/>
      <c r="L7" s="207"/>
      <c r="M7" s="207"/>
      <c r="N7" s="207"/>
    </row>
    <row r="8" spans="1:14" ht="45" customHeight="1" x14ac:dyDescent="0.2">
      <c r="A8" s="208" t="s">
        <v>4</v>
      </c>
      <c r="B8" s="71" t="s">
        <v>0</v>
      </c>
      <c r="C8" s="71" t="s">
        <v>55</v>
      </c>
      <c r="D8" s="71" t="s">
        <v>56</v>
      </c>
      <c r="E8" s="71" t="s">
        <v>57</v>
      </c>
      <c r="F8" s="71" t="s">
        <v>58</v>
      </c>
      <c r="G8" s="71" t="s">
        <v>59</v>
      </c>
      <c r="H8" s="71" t="s">
        <v>121</v>
      </c>
      <c r="I8" s="71" t="s">
        <v>62</v>
      </c>
      <c r="J8" s="71" t="s">
        <v>120</v>
      </c>
    </row>
    <row r="9" spans="1:14" x14ac:dyDescent="0.2">
      <c r="A9" s="55">
        <f>'[3]3-2'!A83</f>
        <v>2003</v>
      </c>
      <c r="B9" s="51">
        <f>'3-2'!B72</f>
        <v>166546.67313492272</v>
      </c>
      <c r="C9" s="4">
        <f>'3-2'!C72</f>
        <v>4285.2868607395749</v>
      </c>
      <c r="D9" s="4">
        <f>'3-2'!D72</f>
        <v>401.35596330275234</v>
      </c>
      <c r="E9" s="4">
        <f>'3-2'!E72</f>
        <v>329.62496853762894</v>
      </c>
      <c r="F9" s="4">
        <f>'3-2'!F72</f>
        <v>4407.8861893396979</v>
      </c>
      <c r="G9" s="51">
        <f>SUM(C9:F9)</f>
        <v>9424.1539819196551</v>
      </c>
      <c r="H9" s="51">
        <f>100*G9/B9</f>
        <v>5.6585663373083195</v>
      </c>
      <c r="I9" s="54">
        <f>SUM(C9:E9)</f>
        <v>5016.2677925799562</v>
      </c>
      <c r="J9" s="51">
        <f t="shared" ref="J9:J17" si="0">100*I9/B9</f>
        <v>3.0119291476427028</v>
      </c>
    </row>
    <row r="10" spans="1:14" x14ac:dyDescent="0.2">
      <c r="A10" s="146">
        <f>'[3]3-2'!A84</f>
        <v>2004</v>
      </c>
      <c r="B10" s="51">
        <f>'3-2'!B73</f>
        <v>171711.06205331814</v>
      </c>
      <c r="C10" s="4">
        <f>'3-2'!C73</f>
        <v>4261.0020142500671</v>
      </c>
      <c r="D10" s="4">
        <f>'3-2'!D73</f>
        <v>566.92798870411048</v>
      </c>
      <c r="E10" s="4">
        <f>'3-2'!E73</f>
        <v>340.20926349496796</v>
      </c>
      <c r="F10" s="4">
        <f>'3-2'!F73</f>
        <v>4302.3359195064131</v>
      </c>
      <c r="G10" s="51">
        <f t="shared" ref="G10:G17" si="1">SUM(C10:F10)</f>
        <v>9470.4751859555581</v>
      </c>
      <c r="H10" s="51">
        <f t="shared" ref="H10:H17" si="2">100*G10/B10</f>
        <v>5.5153553141584277</v>
      </c>
      <c r="I10" s="54">
        <f t="shared" ref="I10:I17" si="3">SUM(C10:E10)</f>
        <v>5168.139266449145</v>
      </c>
      <c r="J10" s="51">
        <f t="shared" si="0"/>
        <v>3.0097881899096182</v>
      </c>
      <c r="K10" s="52"/>
      <c r="L10" s="52"/>
    </row>
    <row r="11" spans="1:14" x14ac:dyDescent="0.2">
      <c r="A11" s="146">
        <f>'[3]3-2'!A85</f>
        <v>2005</v>
      </c>
      <c r="B11" s="51">
        <f>'3-2'!B74</f>
        <v>174565.48132844927</v>
      </c>
      <c r="C11" s="4">
        <f>'3-2'!C74</f>
        <v>3987.4147193188901</v>
      </c>
      <c r="D11" s="4">
        <f>'3-2'!D74</f>
        <v>647.41583519483754</v>
      </c>
      <c r="E11" s="4">
        <f>'3-2'!E74</f>
        <v>345.33077241664938</v>
      </c>
      <c r="F11" s="4">
        <f>'3-2'!F74</f>
        <v>4948.3496590458408</v>
      </c>
      <c r="G11" s="51">
        <f t="shared" si="1"/>
        <v>9928.5109859762179</v>
      </c>
      <c r="H11" s="51">
        <f t="shared" si="2"/>
        <v>5.687556847103969</v>
      </c>
      <c r="I11" s="54">
        <f t="shared" si="3"/>
        <v>4980.1613269303771</v>
      </c>
      <c r="J11" s="51">
        <f t="shared" si="0"/>
        <v>2.852890095470868</v>
      </c>
      <c r="K11" s="52"/>
      <c r="L11" s="52"/>
    </row>
    <row r="12" spans="1:14" x14ac:dyDescent="0.2">
      <c r="A12" s="146">
        <f>'[3]3-2'!A86</f>
        <v>2006</v>
      </c>
      <c r="B12" s="51">
        <f>'3-2'!B75</f>
        <v>180074.76824573561</v>
      </c>
      <c r="C12" s="4">
        <f>'3-2'!C75</f>
        <v>3984.2444292948967</v>
      </c>
      <c r="D12" s="4">
        <f>'3-2'!D75</f>
        <v>545.54157667386619</v>
      </c>
      <c r="E12" s="4">
        <f>'3-2'!E75</f>
        <v>348.76399700598802</v>
      </c>
      <c r="F12" s="4">
        <f>'3-2'!F75</f>
        <v>5132.0015625563419</v>
      </c>
      <c r="G12" s="51">
        <f t="shared" si="1"/>
        <v>10010.551565531092</v>
      </c>
      <c r="H12" s="51">
        <f t="shared" si="2"/>
        <v>5.5591083987237919</v>
      </c>
      <c r="I12" s="54">
        <f t="shared" si="3"/>
        <v>4878.5500029747509</v>
      </c>
      <c r="J12" s="51">
        <f t="shared" si="0"/>
        <v>2.7091802202501407</v>
      </c>
      <c r="K12" s="52"/>
      <c r="L12" s="52"/>
    </row>
    <row r="13" spans="1:14" x14ac:dyDescent="0.2">
      <c r="A13" s="146">
        <f>'[3]3-2'!A87</f>
        <v>2007</v>
      </c>
      <c r="B13" s="51">
        <f>'3-2'!B76</f>
        <v>186264.40541928238</v>
      </c>
      <c r="C13" s="4">
        <f>'3-2'!C76</f>
        <v>4180.0484474128625</v>
      </c>
      <c r="D13" s="4">
        <f>'3-2'!D76</f>
        <v>456.29184935356943</v>
      </c>
      <c r="E13" s="4">
        <f>'3-2'!E76</f>
        <v>346.30743115805359</v>
      </c>
      <c r="F13" s="4">
        <f>'3-2'!F76</f>
        <v>5272.8076966074232</v>
      </c>
      <c r="G13" s="51">
        <f t="shared" si="1"/>
        <v>10255.455424531909</v>
      </c>
      <c r="H13" s="51">
        <f t="shared" si="2"/>
        <v>5.5058589436058982</v>
      </c>
      <c r="I13" s="54">
        <f t="shared" si="3"/>
        <v>4982.6477279244855</v>
      </c>
      <c r="J13" s="51">
        <f t="shared" si="0"/>
        <v>2.6750402025059552</v>
      </c>
      <c r="K13" s="52"/>
      <c r="L13" s="74" t="s">
        <v>130</v>
      </c>
      <c r="M13" s="52"/>
    </row>
    <row r="14" spans="1:14" x14ac:dyDescent="0.2">
      <c r="A14" s="146">
        <f>'[3]3-2'!A88</f>
        <v>2008</v>
      </c>
      <c r="B14" s="51">
        <f>'3-2'!B77</f>
        <v>188236.64243390862</v>
      </c>
      <c r="C14" s="4">
        <f>'3-2'!C77</f>
        <v>4243.7073049294395</v>
      </c>
      <c r="D14" s="4">
        <f>'3-2'!D77</f>
        <v>618.35796911274838</v>
      </c>
      <c r="E14" s="4">
        <f>'3-2'!E77</f>
        <v>394.62042368278117</v>
      </c>
      <c r="F14" s="4">
        <f>'3-2'!F77</f>
        <v>5414.7861355327295</v>
      </c>
      <c r="G14" s="51">
        <f t="shared" si="1"/>
        <v>10671.471833257699</v>
      </c>
      <c r="H14" s="51">
        <f t="shared" si="2"/>
        <v>5.6691788034864343</v>
      </c>
      <c r="I14" s="54">
        <f t="shared" si="3"/>
        <v>5256.6856977249699</v>
      </c>
      <c r="J14" s="51">
        <f t="shared" si="0"/>
        <v>2.7925942737586995</v>
      </c>
      <c r="K14" s="52"/>
      <c r="L14" s="52"/>
      <c r="M14" s="52"/>
    </row>
    <row r="15" spans="1:14" x14ac:dyDescent="0.2">
      <c r="A15" s="146">
        <f>'[3]3-2'!A89</f>
        <v>2009</v>
      </c>
      <c r="B15" s="51">
        <f>'3-2'!B78</f>
        <v>181723.53426707035</v>
      </c>
      <c r="C15" s="4">
        <f>'3-2'!C78</f>
        <v>3853.1691454921597</v>
      </c>
      <c r="D15" s="4">
        <f>'3-2'!D78</f>
        <v>513.3969647251846</v>
      </c>
      <c r="E15" s="4">
        <f>'3-2'!E78</f>
        <v>347.99780072671638</v>
      </c>
      <c r="F15" s="4">
        <f>'3-2'!F78</f>
        <v>5293.8778001549181</v>
      </c>
      <c r="G15" s="51">
        <f t="shared" si="1"/>
        <v>10008.441711098978</v>
      </c>
      <c r="H15" s="51">
        <f t="shared" si="2"/>
        <v>5.5075099389108573</v>
      </c>
      <c r="I15" s="54">
        <f t="shared" si="3"/>
        <v>4714.5639109440608</v>
      </c>
      <c r="J15" s="51">
        <f t="shared" si="0"/>
        <v>2.5943606753846713</v>
      </c>
      <c r="K15" s="147"/>
      <c r="L15" s="147"/>
      <c r="M15" s="147"/>
    </row>
    <row r="16" spans="1:14" x14ac:dyDescent="0.2">
      <c r="A16" s="146">
        <v>2010</v>
      </c>
      <c r="B16" s="51">
        <f>'3-2'!B79</f>
        <v>184936.70136153183</v>
      </c>
      <c r="C16" s="4">
        <f>'3-2'!C79</f>
        <v>4060.9417681393547</v>
      </c>
      <c r="D16" s="4">
        <f>'3-2'!D79</f>
        <v>616.92490239821529</v>
      </c>
      <c r="E16" s="4">
        <f>'3-2'!E79</f>
        <v>331.86694813027742</v>
      </c>
      <c r="F16" s="4">
        <f>'3-2'!F79</f>
        <v>5320.0487506271966</v>
      </c>
      <c r="G16" s="51">
        <f t="shared" si="1"/>
        <v>10329.782369295044</v>
      </c>
      <c r="H16" s="51">
        <f t="shared" si="2"/>
        <v>5.5855772776553447</v>
      </c>
      <c r="I16" s="54">
        <f t="shared" si="3"/>
        <v>5009.7336186678476</v>
      </c>
      <c r="J16" s="51">
        <f t="shared" si="0"/>
        <v>2.7088909782565791</v>
      </c>
      <c r="K16" s="147"/>
      <c r="L16" s="147"/>
      <c r="M16" s="147"/>
    </row>
    <row r="17" spans="1:13" x14ac:dyDescent="0.2">
      <c r="A17" s="146">
        <v>2011</v>
      </c>
      <c r="B17" s="51">
        <f>'3-2'!B80</f>
        <v>189804.56741012173</v>
      </c>
      <c r="C17" s="4">
        <f>'3-2'!C80</f>
        <v>4202.2</v>
      </c>
      <c r="D17" s="4">
        <f>'3-2'!D80</f>
        <v>355.4</v>
      </c>
      <c r="E17" s="4">
        <f>'3-2'!E80</f>
        <v>314.8</v>
      </c>
      <c r="F17" s="4">
        <f>'3-2'!F80</f>
        <v>5914.8</v>
      </c>
      <c r="G17" s="51">
        <f t="shared" si="1"/>
        <v>10787.2</v>
      </c>
      <c r="H17" s="51">
        <f t="shared" si="2"/>
        <v>5.6833195044729727</v>
      </c>
      <c r="I17" s="54">
        <f t="shared" si="3"/>
        <v>4872.3999999999996</v>
      </c>
      <c r="J17" s="51">
        <f t="shared" si="0"/>
        <v>2.5670615130519607</v>
      </c>
      <c r="K17" s="147"/>
      <c r="L17" s="147"/>
      <c r="M17" s="147"/>
    </row>
    <row r="18" spans="1:13" x14ac:dyDescent="0.2">
      <c r="A18" s="146">
        <v>2012</v>
      </c>
      <c r="B18" s="51">
        <f>'3-2'!B81</f>
        <v>189516.31318578994</v>
      </c>
      <c r="C18" s="52"/>
      <c r="D18" s="52"/>
      <c r="E18" s="52"/>
      <c r="F18" s="52"/>
      <c r="G18" s="51"/>
      <c r="H18" s="145"/>
      <c r="I18" s="23"/>
      <c r="J18" s="145"/>
      <c r="K18" s="147"/>
      <c r="L18" s="147"/>
      <c r="M18" s="147"/>
    </row>
    <row r="19" spans="1:13" x14ac:dyDescent="0.2">
      <c r="A19" s="146"/>
      <c r="B19" s="145"/>
      <c r="C19" s="52"/>
      <c r="D19" s="52"/>
      <c r="E19" s="52"/>
      <c r="F19" s="52"/>
      <c r="G19" s="51"/>
      <c r="H19" s="145"/>
      <c r="I19" s="23"/>
      <c r="J19" s="145"/>
      <c r="K19" s="147"/>
      <c r="L19" s="147"/>
      <c r="M19" s="147"/>
    </row>
    <row r="20" spans="1:13" x14ac:dyDescent="0.2">
      <c r="A20" s="148" t="s">
        <v>125</v>
      </c>
      <c r="B20" s="52"/>
      <c r="C20" s="52"/>
      <c r="D20" s="52"/>
      <c r="E20" s="52"/>
      <c r="F20" s="52"/>
      <c r="G20" s="52"/>
      <c r="H20" s="52"/>
      <c r="I20" s="52"/>
      <c r="J20" s="52"/>
      <c r="K20" s="147"/>
      <c r="L20" s="147"/>
      <c r="M20" s="147"/>
    </row>
    <row r="21" spans="1:13" ht="15" x14ac:dyDescent="0.25">
      <c r="A21" s="146">
        <v>2004</v>
      </c>
      <c r="B21" s="149">
        <f t="shared" ref="B21:G21" si="4">(B10/B9)-100%</f>
        <v>3.1008658541090472E-2</v>
      </c>
      <c r="C21" s="149">
        <f t="shared" si="4"/>
        <v>-5.6670293678581229E-3</v>
      </c>
      <c r="D21" s="149">
        <f t="shared" si="4"/>
        <v>0.41253161916137571</v>
      </c>
      <c r="E21" s="149">
        <f t="shared" si="4"/>
        <v>3.2110112908909416E-2</v>
      </c>
      <c r="F21" s="149">
        <f t="shared" si="4"/>
        <v>-2.3945779291796199E-2</v>
      </c>
      <c r="G21" s="149">
        <f t="shared" si="4"/>
        <v>4.9151578088357795E-3</v>
      </c>
      <c r="H21" s="149"/>
      <c r="I21" s="149">
        <f>(I10/I9)-100%</f>
        <v>3.0275790717121609E-2</v>
      </c>
      <c r="J21" s="149"/>
      <c r="K21" s="52"/>
      <c r="L21" s="52"/>
    </row>
    <row r="22" spans="1:13" ht="15" x14ac:dyDescent="0.25">
      <c r="A22" s="146">
        <v>2005</v>
      </c>
      <c r="B22" s="149">
        <f t="shared" ref="B22:G28" si="5">(B11/B10)-100%</f>
        <v>1.6623386059104295E-2</v>
      </c>
      <c r="C22" s="149">
        <f t="shared" si="5"/>
        <v>-6.4207267214664299E-2</v>
      </c>
      <c r="D22" s="149">
        <f t="shared" si="5"/>
        <v>0.14197190488814448</v>
      </c>
      <c r="E22" s="149">
        <f t="shared" si="5"/>
        <v>1.5053996087784904E-2</v>
      </c>
      <c r="F22" s="149">
        <f t="shared" si="5"/>
        <v>0.15015418405858494</v>
      </c>
      <c r="G22" s="149">
        <f t="shared" si="5"/>
        <v>4.8364605896429991E-2</v>
      </c>
      <c r="H22" s="149"/>
      <c r="I22" s="149">
        <f t="shared" ref="I22:I28" si="6">(I11/I10)-100%</f>
        <v>-3.6372460150037922E-2</v>
      </c>
      <c r="J22" s="149"/>
      <c r="K22" s="52"/>
      <c r="L22" s="52"/>
    </row>
    <row r="23" spans="1:13" ht="15" x14ac:dyDescent="0.25">
      <c r="A23" s="146">
        <v>2006</v>
      </c>
      <c r="B23" s="149">
        <f t="shared" si="5"/>
        <v>3.1560001870704735E-2</v>
      </c>
      <c r="C23" s="149">
        <f t="shared" si="5"/>
        <v>-7.950740635613851E-4</v>
      </c>
      <c r="D23" s="149">
        <f t="shared" si="5"/>
        <v>-0.15735521589507095</v>
      </c>
      <c r="E23" s="149">
        <f t="shared" si="5"/>
        <v>9.9418437728926445E-3</v>
      </c>
      <c r="F23" s="149">
        <f t="shared" si="5"/>
        <v>3.7113768461122465E-2</v>
      </c>
      <c r="G23" s="149">
        <f t="shared" si="5"/>
        <v>8.2631302589839528E-3</v>
      </c>
      <c r="H23" s="149"/>
      <c r="I23" s="149">
        <f t="shared" si="6"/>
        <v>-2.0403219350778823E-2</v>
      </c>
      <c r="J23" s="149"/>
      <c r="K23" s="52"/>
      <c r="L23" s="52"/>
    </row>
    <row r="24" spans="1:13" ht="15" x14ac:dyDescent="0.25">
      <c r="A24" s="146">
        <v>2007</v>
      </c>
      <c r="B24" s="149">
        <f t="shared" si="5"/>
        <v>3.4372595527099037E-2</v>
      </c>
      <c r="C24" s="149">
        <f t="shared" si="5"/>
        <v>4.9144579754766049E-2</v>
      </c>
      <c r="D24" s="149">
        <f t="shared" si="5"/>
        <v>-0.16359839677930121</v>
      </c>
      <c r="E24" s="149">
        <f t="shared" si="5"/>
        <v>-7.0436337151287276E-3</v>
      </c>
      <c r="F24" s="149">
        <f t="shared" si="5"/>
        <v>2.7436884485464441E-2</v>
      </c>
      <c r="G24" s="149">
        <f t="shared" si="5"/>
        <v>2.4464571946673175E-2</v>
      </c>
      <c r="H24" s="149"/>
      <c r="I24" s="149">
        <f t="shared" si="6"/>
        <v>2.1337841138506342E-2</v>
      </c>
      <c r="J24" s="149"/>
      <c r="K24" s="52"/>
      <c r="L24" s="52"/>
    </row>
    <row r="25" spans="1:13" ht="15" x14ac:dyDescent="0.25">
      <c r="A25" s="146">
        <v>2008</v>
      </c>
      <c r="B25" s="149">
        <f t="shared" si="5"/>
        <v>1.0588373072067725E-2</v>
      </c>
      <c r="C25" s="149">
        <f t="shared" si="5"/>
        <v>1.5229215239353833E-2</v>
      </c>
      <c r="D25" s="149">
        <f t="shared" si="5"/>
        <v>0.35518083434709324</v>
      </c>
      <c r="E25" s="149">
        <f t="shared" si="5"/>
        <v>0.13950896855770245</v>
      </c>
      <c r="F25" s="149">
        <f t="shared" si="5"/>
        <v>2.6926534608242347E-2</v>
      </c>
      <c r="G25" s="149">
        <f t="shared" si="5"/>
        <v>4.0565376329426028E-2</v>
      </c>
      <c r="H25" s="149"/>
      <c r="I25" s="149">
        <f t="shared" si="6"/>
        <v>5.4998463620994142E-2</v>
      </c>
      <c r="J25" s="149"/>
      <c r="K25" s="52"/>
      <c r="L25" s="52"/>
    </row>
    <row r="26" spans="1:13" ht="15" x14ac:dyDescent="0.25">
      <c r="A26" s="146">
        <v>2009</v>
      </c>
      <c r="B26" s="149">
        <f t="shared" si="5"/>
        <v>-3.4600639294366298E-2</v>
      </c>
      <c r="C26" s="149">
        <f t="shared" si="5"/>
        <v>-9.2027590824568684E-2</v>
      </c>
      <c r="D26" s="149">
        <f t="shared" si="5"/>
        <v>-0.16974149219450863</v>
      </c>
      <c r="E26" s="149">
        <f t="shared" si="5"/>
        <v>-0.11814548907773403</v>
      </c>
      <c r="F26" s="149">
        <f t="shared" si="5"/>
        <v>-2.232929101010861E-2</v>
      </c>
      <c r="G26" s="149">
        <f t="shared" si="5"/>
        <v>-6.2131084869885056E-2</v>
      </c>
      <c r="H26" s="149"/>
      <c r="I26" s="149">
        <f t="shared" si="6"/>
        <v>-0.1031299601982163</v>
      </c>
      <c r="J26" s="147"/>
      <c r="K26" s="147"/>
      <c r="L26" s="147"/>
    </row>
    <row r="27" spans="1:13" ht="15" x14ac:dyDescent="0.25">
      <c r="A27" s="146">
        <v>2010</v>
      </c>
      <c r="B27" s="149">
        <f t="shared" si="5"/>
        <v>1.7681623392483914E-2</v>
      </c>
      <c r="C27" s="149">
        <f t="shared" si="5"/>
        <v>5.3922528392055913E-2</v>
      </c>
      <c r="D27" s="149">
        <f t="shared" si="5"/>
        <v>0.20165280433328614</v>
      </c>
      <c r="E27" s="149">
        <f t="shared" si="5"/>
        <v>-4.6353317643827774E-2</v>
      </c>
      <c r="F27" s="149">
        <f t="shared" si="5"/>
        <v>4.9436257239470205E-3</v>
      </c>
      <c r="G27" s="149">
        <f t="shared" si="5"/>
        <v>3.2106962049817556E-2</v>
      </c>
      <c r="H27" s="149"/>
      <c r="I27" s="149">
        <f t="shared" si="6"/>
        <v>6.260806159369281E-2</v>
      </c>
      <c r="J27" s="147"/>
      <c r="K27" s="147"/>
      <c r="L27" s="147"/>
    </row>
    <row r="28" spans="1:13" ht="15" x14ac:dyDescent="0.25">
      <c r="A28" s="146">
        <v>2011</v>
      </c>
      <c r="B28" s="149">
        <f t="shared" si="5"/>
        <v>2.6321795580606544E-2</v>
      </c>
      <c r="C28" s="149">
        <f t="shared" si="5"/>
        <v>3.4784599220039292E-2</v>
      </c>
      <c r="D28" s="149">
        <f t="shared" si="5"/>
        <v>-0.42391691659968866</v>
      </c>
      <c r="E28" s="149">
        <f t="shared" si="5"/>
        <v>-5.1427080118799928E-2</v>
      </c>
      <c r="F28" s="149">
        <f t="shared" si="5"/>
        <v>0.11179432318222404</v>
      </c>
      <c r="G28" s="149">
        <f t="shared" si="5"/>
        <v>4.4281439274520995E-2</v>
      </c>
      <c r="H28" s="52"/>
      <c r="I28" s="149">
        <f t="shared" si="6"/>
        <v>-2.7413357499907698E-2</v>
      </c>
      <c r="J28" s="147"/>
      <c r="K28" s="147"/>
      <c r="L28" s="147"/>
    </row>
    <row r="29" spans="1:13" ht="15" x14ac:dyDescent="0.25">
      <c r="A29" s="146">
        <v>2012</v>
      </c>
      <c r="B29" s="149">
        <f>(B18/B17)-100%</f>
        <v>-1.5186896093439817E-3</v>
      </c>
      <c r="C29" s="52"/>
      <c r="D29" s="52"/>
      <c r="E29" s="52"/>
      <c r="F29" s="52"/>
      <c r="G29" s="52"/>
      <c r="H29" s="52"/>
      <c r="I29" s="52"/>
      <c r="J29" s="52"/>
      <c r="K29" s="52"/>
      <c r="L29" s="52"/>
    </row>
    <row r="30" spans="1:13" x14ac:dyDescent="0.2">
      <c r="A30" s="52"/>
      <c r="B30" s="52"/>
      <c r="C30" s="52"/>
      <c r="D30" s="52"/>
      <c r="E30" s="52"/>
      <c r="F30" s="52"/>
      <c r="G30" s="52"/>
      <c r="H30" s="52"/>
      <c r="I30" s="52"/>
      <c r="J30" s="52"/>
      <c r="K30" s="52"/>
      <c r="L30" s="52"/>
    </row>
    <row r="32" spans="1:13" x14ac:dyDescent="0.2">
      <c r="A32" s="36" t="s">
        <v>131</v>
      </c>
      <c r="I32" s="36" t="s">
        <v>128</v>
      </c>
    </row>
    <row r="50" spans="9:14" x14ac:dyDescent="0.2">
      <c r="I50" s="52"/>
      <c r="J50" s="52"/>
      <c r="K50" s="52"/>
      <c r="L50" s="52"/>
      <c r="M50" s="52"/>
      <c r="N50" s="52"/>
    </row>
    <row r="51" spans="9:14" x14ac:dyDescent="0.2">
      <c r="I51" s="52"/>
      <c r="J51" s="147"/>
      <c r="K51" s="147"/>
      <c r="L51" s="147"/>
      <c r="M51" s="52"/>
      <c r="N51" s="52"/>
    </row>
    <row r="52" spans="9:14" x14ac:dyDescent="0.2">
      <c r="I52" s="52"/>
      <c r="J52" s="147"/>
      <c r="K52" s="147"/>
      <c r="L52" s="147"/>
      <c r="M52" s="52"/>
      <c r="N52" s="52"/>
    </row>
    <row r="53" spans="9:14" x14ac:dyDescent="0.2">
      <c r="I53" s="52"/>
      <c r="J53" s="147"/>
      <c r="K53" s="147"/>
      <c r="L53" s="147"/>
      <c r="M53" s="52"/>
      <c r="N53" s="52"/>
    </row>
    <row r="54" spans="9:14" x14ac:dyDescent="0.2">
      <c r="I54" s="52"/>
      <c r="J54" s="52"/>
      <c r="K54" s="52"/>
      <c r="L54" s="52"/>
      <c r="M54" s="52"/>
      <c r="N54" s="52"/>
    </row>
    <row r="55" spans="9:14" x14ac:dyDescent="0.2">
      <c r="I55" s="52"/>
      <c r="J55" s="52"/>
      <c r="K55" s="52"/>
      <c r="L55" s="52"/>
      <c r="M55" s="52"/>
      <c r="N55" s="52"/>
    </row>
  </sheetData>
  <mergeCells count="1">
    <mergeCell ref="A4:J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topLeftCell="E1" zoomScaleNormal="100" workbookViewId="0">
      <selection activeCell="K60" sqref="K60"/>
    </sheetView>
  </sheetViews>
  <sheetFormatPr defaultRowHeight="15" x14ac:dyDescent="0.25"/>
  <cols>
    <col min="1" max="1" width="39.5703125" style="18" customWidth="1"/>
    <col min="2" max="2" width="14.140625" style="18" customWidth="1"/>
    <col min="3" max="3" width="9.140625" style="18"/>
    <col min="4" max="4" width="11.85546875" style="18" customWidth="1"/>
    <col min="5" max="5" width="13.140625" style="18" customWidth="1"/>
    <col min="6" max="10" width="9.140625" style="18"/>
    <col min="11" max="11" width="10.7109375" style="18" customWidth="1"/>
    <col min="12" max="12" width="22.85546875" style="18" customWidth="1"/>
    <col min="13" max="14" width="9.140625" style="18"/>
    <col min="15" max="15" width="10.28515625" style="18" bestFit="1" customWidth="1"/>
    <col min="16" max="16" width="21.85546875" style="18" customWidth="1"/>
    <col min="17" max="17" width="9.140625" style="18"/>
    <col min="18" max="18" width="11.140625" style="18" customWidth="1"/>
    <col min="19" max="19" width="13.140625" style="18" customWidth="1"/>
    <col min="20" max="21" width="9.140625" style="18"/>
    <col min="22" max="22" width="14.42578125" style="18" customWidth="1"/>
    <col min="23" max="16384" width="9.140625" style="18"/>
  </cols>
  <sheetData>
    <row r="1" spans="1:23" x14ac:dyDescent="0.25">
      <c r="A1" s="236" t="s">
        <v>470</v>
      </c>
      <c r="B1" s="237"/>
      <c r="C1" s="237"/>
      <c r="D1" s="237"/>
      <c r="E1" s="237"/>
      <c r="F1" s="237"/>
      <c r="G1" s="237"/>
      <c r="H1" s="237"/>
      <c r="I1" s="237"/>
      <c r="J1" s="237"/>
      <c r="K1" s="237"/>
      <c r="L1" s="237"/>
      <c r="M1" s="237"/>
      <c r="N1" s="237"/>
      <c r="O1" s="237"/>
      <c r="P1" s="237"/>
      <c r="Q1" s="237"/>
      <c r="R1" s="237"/>
      <c r="S1" s="237"/>
      <c r="T1" s="237"/>
      <c r="U1" s="237"/>
      <c r="V1" s="16"/>
      <c r="W1" s="16"/>
    </row>
    <row r="2" spans="1:23" x14ac:dyDescent="0.25">
      <c r="A2" s="236" t="s">
        <v>136</v>
      </c>
      <c r="B2" s="237"/>
      <c r="C2" s="237"/>
      <c r="D2" s="237"/>
      <c r="E2" s="237"/>
      <c r="F2" s="237"/>
      <c r="G2" s="237"/>
      <c r="H2" s="237"/>
      <c r="I2" s="237"/>
      <c r="J2" s="237"/>
      <c r="K2" s="237"/>
      <c r="L2" s="237"/>
      <c r="M2" s="237"/>
      <c r="N2" s="237"/>
      <c r="O2" s="237"/>
      <c r="P2" s="237"/>
      <c r="Q2" s="237"/>
      <c r="R2" s="237"/>
      <c r="S2" s="237"/>
      <c r="T2" s="237"/>
      <c r="U2" s="237"/>
      <c r="V2" s="16"/>
      <c r="W2" s="16"/>
    </row>
    <row r="3" spans="1:23" x14ac:dyDescent="0.25">
      <c r="A3" s="236" t="s">
        <v>137</v>
      </c>
      <c r="B3" s="237"/>
      <c r="C3" s="237"/>
      <c r="D3" s="237"/>
      <c r="E3" s="237"/>
      <c r="F3" s="237"/>
      <c r="G3" s="237"/>
      <c r="H3" s="237"/>
      <c r="I3" s="237"/>
      <c r="J3" s="237"/>
      <c r="K3" s="237"/>
      <c r="L3" s="237"/>
      <c r="M3" s="237"/>
      <c r="N3" s="237"/>
      <c r="O3" s="237"/>
      <c r="P3" s="237"/>
      <c r="Q3" s="237"/>
      <c r="R3" s="237"/>
      <c r="S3" s="237"/>
      <c r="T3" s="237"/>
      <c r="U3" s="237"/>
      <c r="V3" s="16"/>
      <c r="W3" s="16"/>
    </row>
    <row r="4" spans="1:23" x14ac:dyDescent="0.25">
      <c r="A4" s="236" t="s">
        <v>138</v>
      </c>
      <c r="B4" s="237"/>
      <c r="C4" s="237"/>
      <c r="D4" s="237"/>
      <c r="E4" s="237"/>
      <c r="F4" s="237"/>
      <c r="G4" s="237"/>
      <c r="H4" s="237"/>
      <c r="I4" s="237"/>
      <c r="J4" s="237"/>
      <c r="K4" s="237"/>
      <c r="L4" s="237"/>
      <c r="M4" s="237"/>
      <c r="N4" s="237"/>
      <c r="O4" s="237"/>
      <c r="P4" s="237"/>
      <c r="Q4" s="237"/>
      <c r="R4" s="237"/>
      <c r="S4" s="237"/>
      <c r="T4" s="237"/>
      <c r="U4" s="237"/>
      <c r="V4" s="16"/>
      <c r="W4" s="16"/>
    </row>
    <row r="5" spans="1:23" ht="29.25" customHeight="1" x14ac:dyDescent="0.25">
      <c r="A5" s="236" t="s">
        <v>182</v>
      </c>
      <c r="B5" s="238"/>
      <c r="C5" s="238"/>
      <c r="D5" s="238"/>
      <c r="E5" s="238"/>
      <c r="F5" s="238"/>
      <c r="G5" s="238"/>
      <c r="H5" s="238"/>
      <c r="I5" s="238"/>
      <c r="J5" s="238"/>
      <c r="K5" s="238"/>
      <c r="L5" s="238"/>
      <c r="M5" s="238"/>
      <c r="N5" s="238"/>
      <c r="O5" s="238"/>
      <c r="P5" s="238"/>
      <c r="Q5" s="238"/>
      <c r="R5" s="238"/>
      <c r="S5" s="238"/>
      <c r="T5" s="238"/>
      <c r="U5" s="27"/>
      <c r="V5" s="16"/>
      <c r="W5" s="16"/>
    </row>
    <row r="6" spans="1:23" ht="15" customHeight="1" x14ac:dyDescent="0.25">
      <c r="A6" s="2" t="s">
        <v>118</v>
      </c>
      <c r="B6" s="2"/>
      <c r="C6" s="2"/>
      <c r="D6" s="2"/>
      <c r="E6" s="2"/>
      <c r="F6" s="2"/>
      <c r="G6" s="2"/>
      <c r="H6" s="2"/>
      <c r="I6" s="2"/>
      <c r="J6" s="2"/>
      <c r="K6" s="2"/>
      <c r="L6" s="2"/>
      <c r="M6" s="2"/>
      <c r="N6" s="2"/>
      <c r="O6" s="2"/>
      <c r="P6" s="2"/>
      <c r="Q6" s="2"/>
      <c r="R6" s="2"/>
      <c r="S6" s="2"/>
      <c r="T6" s="2"/>
      <c r="U6" s="2"/>
      <c r="V6" s="2"/>
      <c r="W6" s="2"/>
    </row>
    <row r="7" spans="1:23" ht="35.25" customHeight="1" x14ac:dyDescent="0.25">
      <c r="A7" s="16" t="s">
        <v>45</v>
      </c>
      <c r="B7" s="16"/>
      <c r="C7" s="16"/>
      <c r="D7" s="16"/>
      <c r="E7" s="16"/>
      <c r="F7" s="16"/>
      <c r="G7" s="16"/>
      <c r="H7" s="16"/>
      <c r="I7" s="239" t="s">
        <v>126</v>
      </c>
      <c r="J7" s="239"/>
      <c r="K7" s="239"/>
      <c r="L7" s="239"/>
      <c r="M7" s="239"/>
      <c r="N7" s="239"/>
      <c r="O7" s="239"/>
      <c r="P7" s="16" t="s">
        <v>9</v>
      </c>
      <c r="Q7" s="16"/>
      <c r="R7" s="16"/>
      <c r="S7" s="16"/>
      <c r="T7" s="16"/>
      <c r="U7" s="16"/>
      <c r="V7" s="16"/>
      <c r="W7" s="16"/>
    </row>
    <row r="8" spans="1:23" ht="89.25" x14ac:dyDescent="0.25">
      <c r="A8" s="16"/>
      <c r="B8" s="56" t="s">
        <v>252</v>
      </c>
      <c r="C8" s="56" t="s">
        <v>56</v>
      </c>
      <c r="D8" s="56" t="s">
        <v>57</v>
      </c>
      <c r="E8" s="56" t="s">
        <v>253</v>
      </c>
      <c r="F8" s="56" t="s">
        <v>264</v>
      </c>
      <c r="G8" s="56" t="s">
        <v>7</v>
      </c>
      <c r="H8" s="56" t="s">
        <v>45</v>
      </c>
      <c r="I8" s="56" t="s">
        <v>252</v>
      </c>
      <c r="J8" s="56" t="s">
        <v>56</v>
      </c>
      <c r="K8" s="56" t="s">
        <v>57</v>
      </c>
      <c r="L8" s="56" t="s">
        <v>253</v>
      </c>
      <c r="M8" s="56"/>
      <c r="N8" s="56" t="s">
        <v>7</v>
      </c>
      <c r="O8" s="56" t="s">
        <v>45</v>
      </c>
      <c r="P8" s="56" t="s">
        <v>252</v>
      </c>
      <c r="Q8" s="56" t="s">
        <v>56</v>
      </c>
      <c r="R8" s="56" t="s">
        <v>57</v>
      </c>
      <c r="S8" s="56" t="s">
        <v>253</v>
      </c>
      <c r="T8" s="56" t="s">
        <v>7</v>
      </c>
      <c r="U8" s="56" t="s">
        <v>9</v>
      </c>
      <c r="V8" s="56" t="s">
        <v>119</v>
      </c>
      <c r="W8" s="56" t="s">
        <v>122</v>
      </c>
    </row>
    <row r="9" spans="1:23" x14ac:dyDescent="0.25">
      <c r="V9" s="28"/>
    </row>
    <row r="10" spans="1:23" x14ac:dyDescent="0.25">
      <c r="A10" s="18">
        <v>2005</v>
      </c>
      <c r="B10" s="59">
        <v>2521</v>
      </c>
      <c r="C10" s="59">
        <v>1318</v>
      </c>
      <c r="D10" s="59">
        <v>74</v>
      </c>
      <c r="E10" s="59">
        <v>356</v>
      </c>
      <c r="F10" s="18">
        <f>B10+C10+D10</f>
        <v>3913</v>
      </c>
      <c r="G10" s="18">
        <f>B10+C10+D10+E10</f>
        <v>4269</v>
      </c>
      <c r="H10" s="60">
        <v>427068</v>
      </c>
      <c r="I10" s="18">
        <v>0</v>
      </c>
      <c r="J10" s="18">
        <v>0</v>
      </c>
      <c r="K10" s="18">
        <v>0</v>
      </c>
      <c r="L10" s="18">
        <v>0</v>
      </c>
      <c r="N10" s="18">
        <v>0</v>
      </c>
      <c r="O10" s="18">
        <v>0</v>
      </c>
      <c r="P10" s="61">
        <v>4895</v>
      </c>
      <c r="Q10" s="61">
        <v>1791</v>
      </c>
      <c r="R10" s="61">
        <v>105</v>
      </c>
      <c r="S10" s="61">
        <v>811</v>
      </c>
      <c r="T10" s="18">
        <f t="shared" ref="T10:T14" si="0">P10+Q10+R10+S10</f>
        <v>7602</v>
      </c>
      <c r="U10" s="18">
        <v>694607</v>
      </c>
      <c r="V10" s="26">
        <v>0</v>
      </c>
      <c r="W10" s="26">
        <v>0</v>
      </c>
    </row>
    <row r="11" spans="1:23" x14ac:dyDescent="0.25">
      <c r="A11" s="18">
        <v>2006</v>
      </c>
      <c r="B11" s="59">
        <v>2423</v>
      </c>
      <c r="C11" s="59">
        <v>1382</v>
      </c>
      <c r="D11" s="59">
        <v>81</v>
      </c>
      <c r="E11" s="59">
        <v>361</v>
      </c>
      <c r="F11" s="18">
        <f t="shared" ref="F11:F15" si="1">B11+C11+D11</f>
        <v>3886</v>
      </c>
      <c r="G11" s="18">
        <f t="shared" ref="G11:G15" si="2">B11+C11+D11+E11</f>
        <v>4247</v>
      </c>
      <c r="H11" s="60">
        <v>431766</v>
      </c>
      <c r="I11" s="18">
        <f t="shared" ref="I11:I17" si="3">(B11/B10)-100%</f>
        <v>-3.8873462911543033E-2</v>
      </c>
      <c r="J11" s="18">
        <f t="shared" ref="J11:J17" si="4">(C11/C10)-100%</f>
        <v>4.8558421851289779E-2</v>
      </c>
      <c r="K11" s="18">
        <f t="shared" ref="K11:K17" si="5">(D11/D10)-100%</f>
        <v>9.4594594594594517E-2</v>
      </c>
      <c r="L11" s="18">
        <f t="shared" ref="L11:L17" si="6">(E11/E10)-100%</f>
        <v>1.4044943820224809E-2</v>
      </c>
      <c r="N11" s="18">
        <f t="shared" ref="N11:N16" si="7">(G11/G10)-100%</f>
        <v>-5.153431717029755E-3</v>
      </c>
      <c r="O11" s="18">
        <f t="shared" ref="O11:O16" si="8">(H11/H10)-100%</f>
        <v>1.1000590069965455E-2</v>
      </c>
      <c r="P11" s="61">
        <v>4550</v>
      </c>
      <c r="Q11" s="61">
        <v>1859</v>
      </c>
      <c r="R11" s="61">
        <v>117</v>
      </c>
      <c r="S11" s="61">
        <v>820</v>
      </c>
      <c r="T11" s="18">
        <f t="shared" si="0"/>
        <v>7346</v>
      </c>
      <c r="U11" s="18">
        <v>699061</v>
      </c>
      <c r="V11" s="26">
        <f t="shared" ref="V11:V16" si="9">(T11/T10)-100%</f>
        <v>-3.3675348592475673E-2</v>
      </c>
      <c r="W11" s="26">
        <f t="shared" ref="W11:W16" si="10">(U11/U10)-100%</f>
        <v>6.4122590184090278E-3</v>
      </c>
    </row>
    <row r="12" spans="1:23" x14ac:dyDescent="0.25">
      <c r="A12" s="18">
        <v>2007</v>
      </c>
      <c r="B12" s="59">
        <v>2383</v>
      </c>
      <c r="C12" s="59">
        <v>1362</v>
      </c>
      <c r="D12" s="59">
        <v>88</v>
      </c>
      <c r="E12" s="59">
        <v>365</v>
      </c>
      <c r="F12" s="18">
        <f t="shared" si="1"/>
        <v>3833</v>
      </c>
      <c r="G12" s="18">
        <f t="shared" si="2"/>
        <v>4198</v>
      </c>
      <c r="H12" s="60">
        <v>434303</v>
      </c>
      <c r="I12" s="18">
        <f t="shared" si="3"/>
        <v>-1.6508460586050377E-2</v>
      </c>
      <c r="J12" s="18">
        <f t="shared" si="4"/>
        <v>-1.4471780028943559E-2</v>
      </c>
      <c r="K12" s="18">
        <f t="shared" si="5"/>
        <v>8.6419753086419693E-2</v>
      </c>
      <c r="L12" s="18">
        <f t="shared" si="6"/>
        <v>1.1080332409972193E-2</v>
      </c>
      <c r="N12" s="18">
        <f t="shared" si="7"/>
        <v>-1.1537555921827147E-2</v>
      </c>
      <c r="O12" s="18">
        <f t="shared" si="8"/>
        <v>5.87586794698991E-3</v>
      </c>
      <c r="P12" s="61">
        <v>4371</v>
      </c>
      <c r="Q12" s="61">
        <v>1793</v>
      </c>
      <c r="R12" s="61">
        <v>116</v>
      </c>
      <c r="S12" s="61">
        <v>856</v>
      </c>
      <c r="T12" s="18">
        <f t="shared" si="0"/>
        <v>7136</v>
      </c>
      <c r="U12" s="18">
        <v>705709</v>
      </c>
      <c r="V12" s="26">
        <f t="shared" si="9"/>
        <v>-2.858698611489241E-2</v>
      </c>
      <c r="W12" s="26">
        <f t="shared" si="10"/>
        <v>9.5098997083229442E-3</v>
      </c>
    </row>
    <row r="13" spans="1:23" x14ac:dyDescent="0.25">
      <c r="A13" s="18">
        <v>2008</v>
      </c>
      <c r="B13" s="59">
        <v>2388</v>
      </c>
      <c r="C13" s="59">
        <v>1309</v>
      </c>
      <c r="D13" s="59">
        <v>87</v>
      </c>
      <c r="E13" s="59">
        <v>408</v>
      </c>
      <c r="F13" s="18">
        <f t="shared" si="1"/>
        <v>3784</v>
      </c>
      <c r="G13" s="18">
        <f t="shared" si="2"/>
        <v>4192</v>
      </c>
      <c r="H13" s="60">
        <v>439565</v>
      </c>
      <c r="I13" s="18">
        <f t="shared" si="3"/>
        <v>2.0981955518253326E-3</v>
      </c>
      <c r="J13" s="18">
        <f t="shared" si="4"/>
        <v>-3.8913362701908927E-2</v>
      </c>
      <c r="K13" s="18">
        <f t="shared" si="5"/>
        <v>-1.1363636363636354E-2</v>
      </c>
      <c r="L13" s="18">
        <f t="shared" si="6"/>
        <v>0.11780821917808226</v>
      </c>
      <c r="N13" s="18">
        <f t="shared" si="7"/>
        <v>-1.4292520247737306E-3</v>
      </c>
      <c r="O13" s="18">
        <f t="shared" si="8"/>
        <v>1.2115965121125116E-2</v>
      </c>
      <c r="P13" s="61">
        <v>4340</v>
      </c>
      <c r="Q13" s="61">
        <v>1735</v>
      </c>
      <c r="R13" s="61">
        <v>115</v>
      </c>
      <c r="S13" s="61">
        <v>938</v>
      </c>
      <c r="T13" s="18">
        <f t="shared" si="0"/>
        <v>7128</v>
      </c>
      <c r="U13" s="18">
        <v>715693</v>
      </c>
      <c r="V13" s="26">
        <f t="shared" si="9"/>
        <v>-1.1210762331838042E-3</v>
      </c>
      <c r="W13" s="26">
        <f t="shared" si="10"/>
        <v>1.4147474383917391E-2</v>
      </c>
    </row>
    <row r="14" spans="1:23" x14ac:dyDescent="0.25">
      <c r="A14" s="18">
        <v>2009</v>
      </c>
      <c r="B14" s="59">
        <v>2364</v>
      </c>
      <c r="C14" s="59">
        <v>1246</v>
      </c>
      <c r="D14" s="59">
        <v>84</v>
      </c>
      <c r="E14" s="59">
        <v>413</v>
      </c>
      <c r="F14" s="18">
        <f t="shared" si="1"/>
        <v>3694</v>
      </c>
      <c r="G14" s="18">
        <f t="shared" si="2"/>
        <v>4107</v>
      </c>
      <c r="H14" s="60">
        <v>443699</v>
      </c>
      <c r="I14" s="18">
        <f t="shared" si="3"/>
        <v>-1.0050251256281451E-2</v>
      </c>
      <c r="J14" s="18">
        <f t="shared" si="4"/>
        <v>-4.8128342245989275E-2</v>
      </c>
      <c r="K14" s="18">
        <f t="shared" si="5"/>
        <v>-3.4482758620689613E-2</v>
      </c>
      <c r="L14" s="18">
        <f t="shared" si="6"/>
        <v>1.225490196078427E-2</v>
      </c>
      <c r="N14" s="18">
        <f t="shared" si="7"/>
        <v>-2.0276717557251911E-2</v>
      </c>
      <c r="O14" s="18">
        <f t="shared" si="8"/>
        <v>9.4047524256934967E-3</v>
      </c>
      <c r="P14" s="61">
        <v>4217</v>
      </c>
      <c r="Q14" s="61">
        <v>1665</v>
      </c>
      <c r="R14" s="61">
        <v>113</v>
      </c>
      <c r="S14" s="61">
        <v>901</v>
      </c>
      <c r="T14" s="18">
        <f t="shared" si="0"/>
        <v>6896</v>
      </c>
      <c r="U14" s="18">
        <v>720233</v>
      </c>
      <c r="V14" s="26">
        <f t="shared" si="9"/>
        <v>-3.2547699214365844E-2</v>
      </c>
      <c r="W14" s="26">
        <f t="shared" si="10"/>
        <v>6.3435020322959446E-3</v>
      </c>
    </row>
    <row r="15" spans="1:23" x14ac:dyDescent="0.25">
      <c r="A15" s="18">
        <v>2010</v>
      </c>
      <c r="B15" s="59">
        <v>2369</v>
      </c>
      <c r="C15" s="59">
        <v>1250</v>
      </c>
      <c r="D15" s="59">
        <v>92</v>
      </c>
      <c r="E15" s="59">
        <v>420</v>
      </c>
      <c r="F15" s="18">
        <f t="shared" si="1"/>
        <v>3711</v>
      </c>
      <c r="G15" s="18">
        <f t="shared" si="2"/>
        <v>4131</v>
      </c>
      <c r="H15" s="60">
        <v>446561</v>
      </c>
      <c r="I15" s="18">
        <f t="shared" ref="I15" si="11">(B15/B14)-100%</f>
        <v>2.115059221658111E-3</v>
      </c>
      <c r="J15" s="18">
        <f t="shared" ref="J15" si="12">(C15/C14)-100%</f>
        <v>3.2102728731941976E-3</v>
      </c>
      <c r="K15" s="18">
        <f t="shared" ref="K15" si="13">(D15/D14)-100%</f>
        <v>9.5238095238095344E-2</v>
      </c>
      <c r="L15" s="18">
        <f t="shared" ref="L15" si="14">(E15/E14)-100%</f>
        <v>1.6949152542372836E-2</v>
      </c>
      <c r="N15" s="18">
        <f t="shared" ref="N15:N17" si="15">(G15/G14)-100%</f>
        <v>5.8436815193572134E-3</v>
      </c>
      <c r="O15" s="18">
        <f t="shared" ref="O15:O17" si="16">(H15/H14)-100%</f>
        <v>6.4503187972027032E-3</v>
      </c>
      <c r="P15" s="61">
        <v>4110</v>
      </c>
      <c r="Q15" s="61">
        <v>1657</v>
      </c>
      <c r="R15" s="61">
        <v>115</v>
      </c>
      <c r="S15" s="61">
        <v>887</v>
      </c>
      <c r="T15" s="18">
        <f t="shared" ref="T15:T17" si="17">P15+Q15+R15+S15</f>
        <v>6769</v>
      </c>
      <c r="U15" s="18">
        <v>726502</v>
      </c>
      <c r="V15" s="26">
        <f t="shared" ref="V15:V17" si="18">(T15/T14)-100%</f>
        <v>-1.8416473317865445E-2</v>
      </c>
      <c r="W15" s="26">
        <f t="shared" ref="W15:W17" si="19">(U15/U14)-100%</f>
        <v>8.704127692010788E-3</v>
      </c>
    </row>
    <row r="16" spans="1:23" x14ac:dyDescent="0.25">
      <c r="A16" s="18">
        <v>2011</v>
      </c>
      <c r="B16" s="70">
        <v>2265</v>
      </c>
      <c r="C16" s="70">
        <v>1192</v>
      </c>
      <c r="D16" s="70">
        <v>100</v>
      </c>
      <c r="E16" s="70">
        <v>446</v>
      </c>
      <c r="F16" s="18">
        <f>B16+C16+D16</f>
        <v>3557</v>
      </c>
      <c r="G16" s="18">
        <f>B16+C16+D16+E16</f>
        <v>4003</v>
      </c>
      <c r="H16" s="70">
        <v>451066</v>
      </c>
      <c r="I16" s="18">
        <f t="shared" si="3"/>
        <v>-4.3900379907133802E-2</v>
      </c>
      <c r="J16" s="18">
        <f t="shared" si="4"/>
        <v>-4.6399999999999997E-2</v>
      </c>
      <c r="K16" s="18">
        <f t="shared" si="5"/>
        <v>8.6956521739130377E-2</v>
      </c>
      <c r="L16" s="18">
        <f t="shared" si="6"/>
        <v>6.1904761904761907E-2</v>
      </c>
      <c r="N16" s="18">
        <f t="shared" si="7"/>
        <v>-3.0985233599612694E-2</v>
      </c>
      <c r="O16" s="18">
        <f t="shared" si="8"/>
        <v>1.0088207434146845E-2</v>
      </c>
      <c r="P16" s="70">
        <v>3897</v>
      </c>
      <c r="Q16" s="70">
        <v>1579</v>
      </c>
      <c r="R16" s="70">
        <v>125</v>
      </c>
      <c r="S16" s="70">
        <v>942</v>
      </c>
      <c r="T16" s="18">
        <f t="shared" si="17"/>
        <v>6543</v>
      </c>
      <c r="U16" s="18">
        <v>736167</v>
      </c>
      <c r="V16" s="26">
        <f t="shared" si="9"/>
        <v>-3.3387501846653844E-2</v>
      </c>
      <c r="W16" s="26">
        <f t="shared" si="10"/>
        <v>1.3303473355888995E-2</v>
      </c>
    </row>
    <row r="17" spans="1:23" x14ac:dyDescent="0.25">
      <c r="A17" s="85">
        <v>2012</v>
      </c>
      <c r="B17" s="61">
        <v>2149</v>
      </c>
      <c r="C17" s="61">
        <v>1145</v>
      </c>
      <c r="D17" s="61">
        <v>104</v>
      </c>
      <c r="E17" s="61">
        <v>484</v>
      </c>
      <c r="F17" s="18">
        <f>B17+C17+D17</f>
        <v>3398</v>
      </c>
      <c r="G17" s="18">
        <f>B17+C17+D17+E17</f>
        <v>3882</v>
      </c>
      <c r="H17" s="61">
        <v>454485</v>
      </c>
      <c r="I17" s="18">
        <f t="shared" si="3"/>
        <v>-5.1214128035320106E-2</v>
      </c>
      <c r="J17" s="18">
        <f t="shared" si="4"/>
        <v>-3.9429530201342322E-2</v>
      </c>
      <c r="K17" s="18">
        <f t="shared" si="5"/>
        <v>4.0000000000000036E-2</v>
      </c>
      <c r="L17" s="18">
        <f t="shared" si="6"/>
        <v>8.5201793721973118E-2</v>
      </c>
      <c r="N17" s="18">
        <f t="shared" si="15"/>
        <v>-3.0227329502872879E-2</v>
      </c>
      <c r="O17" s="18">
        <f t="shared" si="16"/>
        <v>7.5798220216110046E-3</v>
      </c>
      <c r="P17" s="61">
        <v>3663</v>
      </c>
      <c r="Q17" s="61">
        <v>1509</v>
      </c>
      <c r="R17" s="61">
        <v>129</v>
      </c>
      <c r="S17" s="61">
        <v>1000</v>
      </c>
      <c r="T17" s="18">
        <f t="shared" si="17"/>
        <v>6301</v>
      </c>
      <c r="U17" s="18">
        <v>745037</v>
      </c>
      <c r="V17" s="26">
        <f t="shared" si="18"/>
        <v>-3.6986092006724758E-2</v>
      </c>
      <c r="W17" s="26">
        <f t="shared" si="19"/>
        <v>1.2048896513970231E-2</v>
      </c>
    </row>
    <row r="19" spans="1:23" x14ac:dyDescent="0.25">
      <c r="A19" s="2" t="s">
        <v>117</v>
      </c>
      <c r="B19" s="2"/>
      <c r="C19" s="2"/>
      <c r="D19" s="2"/>
      <c r="E19" s="2"/>
      <c r="F19" s="2"/>
      <c r="G19" s="2"/>
      <c r="H19" s="2"/>
      <c r="I19" s="2"/>
      <c r="J19" s="2"/>
      <c r="K19" s="2"/>
      <c r="L19" s="2"/>
      <c r="M19" s="2"/>
      <c r="N19" s="2"/>
      <c r="O19" s="2"/>
      <c r="P19" s="2"/>
      <c r="Q19" s="2"/>
      <c r="R19" s="2"/>
      <c r="S19" s="2"/>
      <c r="T19" s="2"/>
      <c r="U19" s="2"/>
      <c r="V19" s="2"/>
      <c r="W19" s="2"/>
    </row>
    <row r="20" spans="1:23" ht="25.5" customHeight="1" x14ac:dyDescent="0.25">
      <c r="A20" s="16" t="s">
        <v>45</v>
      </c>
      <c r="B20" s="16"/>
      <c r="C20" s="16"/>
      <c r="D20" s="16"/>
      <c r="E20" s="16"/>
      <c r="F20" s="16"/>
      <c r="G20" s="16"/>
      <c r="H20" s="16"/>
      <c r="I20" s="239" t="s">
        <v>126</v>
      </c>
      <c r="J20" s="239"/>
      <c r="K20" s="239"/>
      <c r="L20" s="239"/>
      <c r="M20" s="239"/>
      <c r="N20" s="239"/>
      <c r="O20" s="239"/>
      <c r="P20" s="16" t="s">
        <v>9</v>
      </c>
      <c r="Q20" s="16"/>
      <c r="R20" s="16"/>
      <c r="S20" s="16"/>
      <c r="T20" s="16"/>
      <c r="U20" s="16"/>
      <c r="V20" s="16"/>
      <c r="W20" s="16"/>
    </row>
    <row r="21" spans="1:23" ht="89.25" x14ac:dyDescent="0.25">
      <c r="A21" s="16"/>
      <c r="B21" s="57" t="s">
        <v>252</v>
      </c>
      <c r="C21" s="57" t="s">
        <v>56</v>
      </c>
      <c r="D21" s="57" t="s">
        <v>57</v>
      </c>
      <c r="E21" s="57" t="s">
        <v>253</v>
      </c>
      <c r="F21" s="57"/>
      <c r="G21" s="57" t="s">
        <v>7</v>
      </c>
      <c r="H21" s="57" t="s">
        <v>45</v>
      </c>
      <c r="I21" s="57" t="s">
        <v>252</v>
      </c>
      <c r="J21" s="57" t="s">
        <v>56</v>
      </c>
      <c r="K21" s="57" t="s">
        <v>57</v>
      </c>
      <c r="L21" s="57" t="s">
        <v>253</v>
      </c>
      <c r="M21" s="57"/>
      <c r="N21" s="57" t="s">
        <v>7</v>
      </c>
      <c r="O21" s="57" t="s">
        <v>45</v>
      </c>
      <c r="P21" s="57" t="s">
        <v>252</v>
      </c>
      <c r="Q21" s="57" t="s">
        <v>56</v>
      </c>
      <c r="R21" s="57" t="s">
        <v>57</v>
      </c>
      <c r="S21" s="57" t="s">
        <v>253</v>
      </c>
      <c r="T21" s="57" t="s">
        <v>7</v>
      </c>
      <c r="U21" s="57" t="s">
        <v>9</v>
      </c>
      <c r="V21" s="57" t="s">
        <v>119</v>
      </c>
      <c r="W21" s="57" t="s">
        <v>122</v>
      </c>
    </row>
    <row r="22" spans="1:23" x14ac:dyDescent="0.25">
      <c r="N22" s="26"/>
      <c r="O22" s="21"/>
    </row>
    <row r="23" spans="1:23" x14ac:dyDescent="0.25">
      <c r="A23" s="18">
        <v>2005</v>
      </c>
      <c r="B23" s="62">
        <v>63503</v>
      </c>
      <c r="C23" s="62">
        <v>1833</v>
      </c>
      <c r="D23" s="62">
        <v>4151</v>
      </c>
      <c r="E23" s="62">
        <v>49461</v>
      </c>
      <c r="F23" s="18">
        <f>B23+C23+D23</f>
        <v>69487</v>
      </c>
      <c r="G23" s="18">
        <f t="shared" ref="G23:G27" si="20">B23+C23+D23+E23</f>
        <v>118948</v>
      </c>
      <c r="H23" s="18">
        <v>2030033</v>
      </c>
      <c r="I23" s="26">
        <v>0</v>
      </c>
      <c r="J23" s="26">
        <v>0</v>
      </c>
      <c r="K23" s="26">
        <v>0</v>
      </c>
      <c r="L23" s="26">
        <v>0</v>
      </c>
      <c r="M23" s="26"/>
      <c r="N23" s="26">
        <v>0</v>
      </c>
      <c r="O23" s="26">
        <v>0</v>
      </c>
      <c r="P23" s="63">
        <v>104335</v>
      </c>
      <c r="Q23" s="63">
        <v>1917</v>
      </c>
      <c r="R23" s="63">
        <v>4895</v>
      </c>
      <c r="S23" s="63">
        <v>81956</v>
      </c>
      <c r="T23" s="18">
        <f t="shared" ref="T23:T30" si="21">P23+Q23+R23+S23</f>
        <v>193103</v>
      </c>
      <c r="U23" s="18">
        <v>3569324</v>
      </c>
      <c r="V23" s="26">
        <v>0</v>
      </c>
      <c r="W23" s="26">
        <v>0</v>
      </c>
    </row>
    <row r="24" spans="1:23" x14ac:dyDescent="0.25">
      <c r="A24" s="18">
        <v>2006</v>
      </c>
      <c r="B24" s="62">
        <v>63532</v>
      </c>
      <c r="C24" s="62">
        <v>1875</v>
      </c>
      <c r="D24" s="62">
        <v>4164</v>
      </c>
      <c r="E24" s="62">
        <v>51259</v>
      </c>
      <c r="F24" s="18">
        <f t="shared" ref="F24:F30" si="22">B24+C24+D24</f>
        <v>69571</v>
      </c>
      <c r="G24" s="18">
        <f t="shared" si="20"/>
        <v>120830</v>
      </c>
      <c r="H24" s="18">
        <v>2066581</v>
      </c>
      <c r="I24" s="26">
        <f t="shared" ref="I24:I26" si="23">(B24/B23)-100%</f>
        <v>4.5667133836202467E-4</v>
      </c>
      <c r="J24" s="26">
        <f t="shared" ref="J24:J26" si="24">(C24/C23)-100%</f>
        <v>2.2913256955810146E-2</v>
      </c>
      <c r="K24" s="26">
        <f t="shared" ref="K24:K26" si="25">(D24/D23)-100%</f>
        <v>3.1317754757889116E-3</v>
      </c>
      <c r="L24" s="26">
        <f t="shared" ref="I24:L30" si="26">(E24/E23)-100%</f>
        <v>3.6351873193020801E-2</v>
      </c>
      <c r="M24" s="26"/>
      <c r="N24" s="26">
        <f t="shared" ref="N24:N30" si="27">(G24/G23)-100%</f>
        <v>1.5822039882974037E-2</v>
      </c>
      <c r="O24" s="26">
        <f t="shared" ref="O24:O30" si="28">(H24/H23)-100%</f>
        <v>1.8003648216555979E-2</v>
      </c>
      <c r="P24" s="63">
        <v>104221</v>
      </c>
      <c r="Q24" s="63">
        <v>1956</v>
      </c>
      <c r="R24" s="63">
        <v>4991</v>
      </c>
      <c r="S24" s="63">
        <v>84110</v>
      </c>
      <c r="T24" s="18">
        <f t="shared" si="21"/>
        <v>195278</v>
      </c>
      <c r="U24" s="18">
        <v>3612376</v>
      </c>
      <c r="V24" s="26">
        <f t="shared" ref="V24:V29" si="29">(T24/T23)-100%</f>
        <v>1.1263419004365449E-2</v>
      </c>
      <c r="W24" s="26">
        <f t="shared" ref="W24:W29" si="30">(U24/U23)-100%</f>
        <v>1.2061667699541978E-2</v>
      </c>
    </row>
    <row r="25" spans="1:23" x14ac:dyDescent="0.25">
      <c r="A25" s="18">
        <v>2007</v>
      </c>
      <c r="B25" s="62">
        <v>65134</v>
      </c>
      <c r="C25" s="62">
        <v>2170</v>
      </c>
      <c r="D25" s="62">
        <v>3920</v>
      </c>
      <c r="E25" s="62">
        <v>52224</v>
      </c>
      <c r="F25" s="18">
        <f t="shared" si="22"/>
        <v>71224</v>
      </c>
      <c r="G25" s="18">
        <f t="shared" si="20"/>
        <v>123448</v>
      </c>
      <c r="H25" s="18">
        <v>2106454</v>
      </c>
      <c r="I25" s="26">
        <f t="shared" si="23"/>
        <v>2.521563936284088E-2</v>
      </c>
      <c r="J25" s="26">
        <f t="shared" si="24"/>
        <v>0.15733333333333333</v>
      </c>
      <c r="K25" s="26">
        <f t="shared" si="25"/>
        <v>-5.8597502401536938E-2</v>
      </c>
      <c r="L25" s="26">
        <f t="shared" si="26"/>
        <v>1.8825962270040408E-2</v>
      </c>
      <c r="M25" s="26"/>
      <c r="N25" s="26">
        <f t="shared" si="27"/>
        <v>2.1666804601506273E-2</v>
      </c>
      <c r="O25" s="26">
        <f t="shared" si="28"/>
        <v>1.9294186871939623E-2</v>
      </c>
      <c r="P25" s="63">
        <v>107133</v>
      </c>
      <c r="Q25" s="63">
        <v>2263</v>
      </c>
      <c r="R25" s="63">
        <v>4907</v>
      </c>
      <c r="S25" s="63">
        <v>85391</v>
      </c>
      <c r="T25" s="18">
        <f t="shared" si="21"/>
        <v>199694</v>
      </c>
      <c r="U25" s="18">
        <v>3676940</v>
      </c>
      <c r="V25" s="26">
        <f t="shared" si="29"/>
        <v>2.2613914521861123E-2</v>
      </c>
      <c r="W25" s="26">
        <f t="shared" si="30"/>
        <v>1.7873001038651637E-2</v>
      </c>
    </row>
    <row r="26" spans="1:23" x14ac:dyDescent="0.25">
      <c r="A26" s="18">
        <v>2008</v>
      </c>
      <c r="B26" s="62">
        <v>67244</v>
      </c>
      <c r="C26" s="62">
        <v>2312</v>
      </c>
      <c r="D26" s="62">
        <v>4138</v>
      </c>
      <c r="E26" s="62">
        <v>53977</v>
      </c>
      <c r="F26" s="18">
        <f t="shared" si="22"/>
        <v>73694</v>
      </c>
      <c r="G26" s="18">
        <f t="shared" si="20"/>
        <v>127671</v>
      </c>
      <c r="H26" s="18">
        <v>2148577</v>
      </c>
      <c r="I26" s="26">
        <f t="shared" si="23"/>
        <v>3.2394755427272992E-2</v>
      </c>
      <c r="J26" s="26">
        <f t="shared" si="24"/>
        <v>6.5437788018433141E-2</v>
      </c>
      <c r="K26" s="26">
        <f t="shared" si="25"/>
        <v>5.561224489795924E-2</v>
      </c>
      <c r="L26" s="26">
        <f t="shared" si="26"/>
        <v>3.3566942401960675E-2</v>
      </c>
      <c r="M26" s="26"/>
      <c r="N26" s="26">
        <f t="shared" si="27"/>
        <v>3.4208735661979128E-2</v>
      </c>
      <c r="O26" s="26">
        <f t="shared" si="28"/>
        <v>1.9997113632673758E-2</v>
      </c>
      <c r="P26" s="63">
        <v>110575</v>
      </c>
      <c r="Q26" s="63">
        <v>2421</v>
      </c>
      <c r="R26" s="63">
        <v>5171</v>
      </c>
      <c r="S26" s="63">
        <v>87296</v>
      </c>
      <c r="T26" s="18">
        <f t="shared" si="21"/>
        <v>205463</v>
      </c>
      <c r="U26" s="18">
        <v>3745607</v>
      </c>
      <c r="V26" s="26">
        <f t="shared" si="29"/>
        <v>2.8889200476729382E-2</v>
      </c>
      <c r="W26" s="26">
        <f t="shared" si="30"/>
        <v>1.8675039570947627E-2</v>
      </c>
    </row>
    <row r="27" spans="1:23" x14ac:dyDescent="0.25">
      <c r="A27" s="18">
        <v>2009</v>
      </c>
      <c r="B27" s="62">
        <v>66709</v>
      </c>
      <c r="C27" s="62">
        <v>2252</v>
      </c>
      <c r="D27" s="62">
        <v>4157</v>
      </c>
      <c r="E27" s="62">
        <v>53347</v>
      </c>
      <c r="F27" s="18">
        <f t="shared" si="22"/>
        <v>73118</v>
      </c>
      <c r="G27" s="18">
        <f t="shared" si="20"/>
        <v>126465</v>
      </c>
      <c r="H27" s="18">
        <v>2136572</v>
      </c>
      <c r="I27" s="26">
        <f t="shared" si="26"/>
        <v>-7.956100172506142E-3</v>
      </c>
      <c r="J27" s="26">
        <f t="shared" si="26"/>
        <v>-2.5951557093425559E-2</v>
      </c>
      <c r="K27" s="26">
        <f t="shared" si="26"/>
        <v>4.5915901401643033E-3</v>
      </c>
      <c r="L27" s="26">
        <f t="shared" si="26"/>
        <v>-1.1671637919854705E-2</v>
      </c>
      <c r="M27" s="26"/>
      <c r="N27" s="26">
        <f t="shared" si="27"/>
        <v>-9.4461545691660875E-3</v>
      </c>
      <c r="O27" s="26">
        <f t="shared" si="28"/>
        <v>-5.5874190219852293E-3</v>
      </c>
      <c r="P27" s="63">
        <v>109914</v>
      </c>
      <c r="Q27" s="63">
        <v>2349</v>
      </c>
      <c r="R27" s="63">
        <v>5163</v>
      </c>
      <c r="S27" s="63">
        <v>86867</v>
      </c>
      <c r="T27" s="18">
        <f t="shared" si="21"/>
        <v>204293</v>
      </c>
      <c r="U27" s="18">
        <v>3732288</v>
      </c>
      <c r="V27" s="26">
        <f t="shared" si="29"/>
        <v>-5.6944559361052915E-3</v>
      </c>
      <c r="W27" s="26">
        <f t="shared" si="30"/>
        <v>-3.5558989504237415E-3</v>
      </c>
    </row>
    <row r="28" spans="1:23" x14ac:dyDescent="0.25">
      <c r="A28" s="18">
        <v>2010</v>
      </c>
      <c r="B28" s="62">
        <v>66704</v>
      </c>
      <c r="C28" s="62">
        <v>2295</v>
      </c>
      <c r="D28" s="62">
        <v>4068</v>
      </c>
      <c r="E28" s="62">
        <v>52206</v>
      </c>
      <c r="F28" s="18">
        <f t="shared" si="22"/>
        <v>73067</v>
      </c>
      <c r="G28" s="18">
        <f t="shared" ref="G28:G30" si="31">B28+C28+D28+E28</f>
        <v>125273</v>
      </c>
      <c r="H28" s="18">
        <v>2146723</v>
      </c>
      <c r="I28" s="26">
        <f t="shared" ref="I28" si="32">(B28/B27)-100%</f>
        <v>-7.4952405222705742E-5</v>
      </c>
      <c r="J28" s="26">
        <f t="shared" ref="J28" si="33">(C28/C27)-100%</f>
        <v>1.9094138543516825E-2</v>
      </c>
      <c r="K28" s="26">
        <f t="shared" ref="K28:K30" si="34">(D28/D27)-100%</f>
        <v>-2.14096704354102E-2</v>
      </c>
      <c r="L28" s="26">
        <f t="shared" ref="L28" si="35">(E28/E27)-100%</f>
        <v>-2.1388269256003123E-2</v>
      </c>
      <c r="M28" s="26"/>
      <c r="N28" s="26">
        <f t="shared" ref="N28" si="36">(G28/G27)-100%</f>
        <v>-9.4255327560984759E-3</v>
      </c>
      <c r="O28" s="26">
        <f t="shared" ref="O28" si="37">(H28/H27)-100%</f>
        <v>4.7510685340816927E-3</v>
      </c>
      <c r="P28" s="63">
        <v>109882</v>
      </c>
      <c r="Q28" s="63">
        <v>2386</v>
      </c>
      <c r="R28" s="63">
        <v>4948</v>
      </c>
      <c r="S28" s="63">
        <v>86157</v>
      </c>
      <c r="T28" s="18">
        <f t="shared" si="21"/>
        <v>203373</v>
      </c>
      <c r="U28" s="64">
        <v>3756225</v>
      </c>
      <c r="V28" s="26">
        <f t="shared" ref="V28:V30" si="38">(T28/T27)-100%</f>
        <v>-4.503335895013505E-3</v>
      </c>
      <c r="W28" s="26">
        <f t="shared" ref="W28:W30" si="39">(U28/U27)-100%</f>
        <v>6.4134922063892041E-3</v>
      </c>
    </row>
    <row r="29" spans="1:23" x14ac:dyDescent="0.25">
      <c r="A29" s="18">
        <v>2011</v>
      </c>
      <c r="B29" s="70">
        <v>66950</v>
      </c>
      <c r="C29" s="70">
        <v>2257</v>
      </c>
      <c r="D29" s="70">
        <v>4223</v>
      </c>
      <c r="E29" s="70">
        <v>52671</v>
      </c>
      <c r="F29" s="18">
        <f t="shared" si="22"/>
        <v>73430</v>
      </c>
      <c r="G29" s="18">
        <f t="shared" si="31"/>
        <v>126101</v>
      </c>
      <c r="H29" s="18">
        <v>2173700</v>
      </c>
      <c r="I29" s="26">
        <f t="shared" si="26"/>
        <v>3.6879347565363929E-3</v>
      </c>
      <c r="J29" s="26">
        <f t="shared" si="26"/>
        <v>-1.6557734204793007E-2</v>
      </c>
      <c r="K29" s="26">
        <f t="shared" si="26"/>
        <v>3.810226155358909E-2</v>
      </c>
      <c r="L29" s="26">
        <f t="shared" si="26"/>
        <v>8.907022181358526E-3</v>
      </c>
      <c r="M29" s="26"/>
      <c r="N29" s="26">
        <f t="shared" si="27"/>
        <v>6.6095647106718669E-3</v>
      </c>
      <c r="O29" s="26">
        <f t="shared" si="28"/>
        <v>1.2566595690268301E-2</v>
      </c>
      <c r="P29" s="70">
        <v>109970</v>
      </c>
      <c r="Q29" s="70">
        <v>2347</v>
      </c>
      <c r="R29" s="70">
        <v>5091</v>
      </c>
      <c r="S29" s="70">
        <v>87637</v>
      </c>
      <c r="T29" s="18">
        <f t="shared" si="21"/>
        <v>205045</v>
      </c>
      <c r="U29" s="70">
        <v>3809927</v>
      </c>
      <c r="V29" s="26">
        <f t="shared" si="29"/>
        <v>8.221346983129596E-3</v>
      </c>
      <c r="W29" s="26">
        <f t="shared" si="30"/>
        <v>1.4296800644263863E-2</v>
      </c>
    </row>
    <row r="30" spans="1:23" x14ac:dyDescent="0.25">
      <c r="A30" s="18">
        <v>2012</v>
      </c>
      <c r="B30" s="18">
        <v>65919</v>
      </c>
      <c r="C30" s="18">
        <v>2013</v>
      </c>
      <c r="D30" s="18">
        <v>4286</v>
      </c>
      <c r="E30" s="18">
        <v>52790</v>
      </c>
      <c r="F30" s="18">
        <f t="shared" si="22"/>
        <v>72218</v>
      </c>
      <c r="G30" s="18">
        <f t="shared" si="31"/>
        <v>125008</v>
      </c>
      <c r="H30" s="18">
        <v>2177247</v>
      </c>
      <c r="I30" s="26">
        <f t="shared" si="26"/>
        <v>-1.5399551904406228E-2</v>
      </c>
      <c r="J30" s="26">
        <f t="shared" si="26"/>
        <v>-0.10810810810810811</v>
      </c>
      <c r="K30" s="26">
        <f t="shared" si="34"/>
        <v>1.4918304522851145E-2</v>
      </c>
      <c r="L30" s="26">
        <f t="shared" si="26"/>
        <v>2.2593077784738291E-3</v>
      </c>
      <c r="M30" s="26"/>
      <c r="N30" s="26">
        <f t="shared" si="27"/>
        <v>-8.6676552921863825E-3</v>
      </c>
      <c r="O30" s="26">
        <f t="shared" si="28"/>
        <v>1.6317799144316414E-3</v>
      </c>
      <c r="P30" s="18">
        <v>108410</v>
      </c>
      <c r="Q30" s="18">
        <v>2096</v>
      </c>
      <c r="R30" s="18">
        <v>5169</v>
      </c>
      <c r="S30" s="18">
        <v>87864</v>
      </c>
      <c r="T30" s="18">
        <f t="shared" si="21"/>
        <v>203539</v>
      </c>
      <c r="U30" s="18">
        <v>3810448</v>
      </c>
      <c r="V30" s="26">
        <f t="shared" si="38"/>
        <v>-7.3447292057841063E-3</v>
      </c>
      <c r="W30" s="26">
        <f t="shared" si="39"/>
        <v>1.3674802693075527E-4</v>
      </c>
    </row>
    <row r="31" spans="1:23" x14ac:dyDescent="0.25">
      <c r="A31" s="25"/>
      <c r="P31" s="25"/>
    </row>
    <row r="33" spans="1:23" ht="15" customHeight="1" x14ac:dyDescent="0.25">
      <c r="A33" s="2" t="s">
        <v>116</v>
      </c>
      <c r="B33" s="2"/>
      <c r="C33" s="2"/>
      <c r="D33" s="2"/>
      <c r="E33" s="2"/>
      <c r="F33" s="2"/>
      <c r="G33" s="2"/>
      <c r="H33" s="2"/>
      <c r="I33" s="2"/>
      <c r="J33" s="2"/>
      <c r="K33" s="2"/>
      <c r="L33" s="2"/>
      <c r="M33" s="2"/>
      <c r="N33" s="2"/>
      <c r="O33" s="2"/>
      <c r="P33" s="2"/>
      <c r="Q33" s="2"/>
      <c r="R33" s="2"/>
      <c r="S33" s="2"/>
      <c r="T33" s="2"/>
      <c r="U33" s="2"/>
      <c r="V33" s="2"/>
      <c r="W33" s="2"/>
    </row>
    <row r="34" spans="1:23" ht="25.5" customHeight="1" x14ac:dyDescent="0.25">
      <c r="A34" s="16" t="s">
        <v>45</v>
      </c>
      <c r="B34" s="16"/>
      <c r="C34" s="16"/>
      <c r="D34" s="16"/>
      <c r="E34" s="16"/>
      <c r="F34" s="16"/>
      <c r="G34" s="16"/>
      <c r="H34" s="16"/>
      <c r="I34" s="239" t="s">
        <v>126</v>
      </c>
      <c r="J34" s="239"/>
      <c r="K34" s="239"/>
      <c r="L34" s="239"/>
      <c r="M34" s="239"/>
      <c r="N34" s="239"/>
      <c r="O34" s="239"/>
      <c r="P34" s="16" t="s">
        <v>9</v>
      </c>
      <c r="Q34" s="16"/>
      <c r="R34" s="16"/>
      <c r="S34" s="16"/>
      <c r="T34" s="16"/>
      <c r="U34" s="16"/>
      <c r="V34" s="16"/>
      <c r="W34" s="16"/>
    </row>
    <row r="35" spans="1:23" ht="89.25" x14ac:dyDescent="0.25">
      <c r="A35" s="16"/>
      <c r="B35" s="58" t="s">
        <v>252</v>
      </c>
      <c r="C35" s="58" t="s">
        <v>56</v>
      </c>
      <c r="D35" s="58" t="s">
        <v>57</v>
      </c>
      <c r="E35" s="58" t="s">
        <v>253</v>
      </c>
      <c r="F35" s="58"/>
      <c r="G35" s="58" t="s">
        <v>7</v>
      </c>
      <c r="H35" s="58" t="s">
        <v>45</v>
      </c>
      <c r="I35" s="58" t="s">
        <v>252</v>
      </c>
      <c r="J35" s="58" t="s">
        <v>56</v>
      </c>
      <c r="K35" s="58" t="s">
        <v>57</v>
      </c>
      <c r="L35" s="58" t="s">
        <v>253</v>
      </c>
      <c r="M35" s="58"/>
      <c r="N35" s="58" t="s">
        <v>7</v>
      </c>
      <c r="O35" s="58" t="s">
        <v>45</v>
      </c>
      <c r="P35" s="58" t="s">
        <v>252</v>
      </c>
      <c r="Q35" s="58" t="s">
        <v>56</v>
      </c>
      <c r="R35" s="58" t="s">
        <v>57</v>
      </c>
      <c r="S35" s="58" t="s">
        <v>253</v>
      </c>
      <c r="T35" s="58" t="s">
        <v>7</v>
      </c>
      <c r="U35" s="58" t="s">
        <v>9</v>
      </c>
      <c r="V35" s="58" t="s">
        <v>119</v>
      </c>
      <c r="W35" s="58" t="s">
        <v>122</v>
      </c>
    </row>
    <row r="37" spans="1:23" x14ac:dyDescent="0.25">
      <c r="A37" s="18">
        <v>2005</v>
      </c>
      <c r="B37" s="67">
        <v>66024</v>
      </c>
      <c r="C37" s="67">
        <v>3151</v>
      </c>
      <c r="D37" s="67">
        <v>4225</v>
      </c>
      <c r="E37" s="67">
        <v>49817</v>
      </c>
      <c r="F37" s="18">
        <f>B37+C37+D37</f>
        <v>73400</v>
      </c>
      <c r="G37" s="18">
        <f>B37+C37+D37+E37</f>
        <v>123217</v>
      </c>
      <c r="H37" s="18">
        <v>2457101</v>
      </c>
      <c r="I37" s="26">
        <v>0</v>
      </c>
      <c r="J37" s="26">
        <v>0</v>
      </c>
      <c r="K37" s="26">
        <v>0</v>
      </c>
      <c r="L37" s="26">
        <v>0</v>
      </c>
      <c r="M37" s="26"/>
      <c r="N37" s="26">
        <v>0</v>
      </c>
      <c r="O37" s="26">
        <v>0</v>
      </c>
      <c r="P37" s="68">
        <v>109230</v>
      </c>
      <c r="Q37" s="68">
        <v>3708</v>
      </c>
      <c r="R37" s="68">
        <v>5000</v>
      </c>
      <c r="S37" s="68">
        <v>82767</v>
      </c>
      <c r="T37" s="18">
        <f>P37+Q37+R37+S37</f>
        <v>200705</v>
      </c>
      <c r="U37" s="18">
        <v>4263931</v>
      </c>
      <c r="V37" s="26">
        <v>0</v>
      </c>
      <c r="W37" s="26">
        <v>0</v>
      </c>
    </row>
    <row r="38" spans="1:23" x14ac:dyDescent="0.25">
      <c r="A38" s="18">
        <v>2006</v>
      </c>
      <c r="B38" s="67">
        <v>65955</v>
      </c>
      <c r="C38" s="67">
        <v>3257</v>
      </c>
      <c r="D38" s="67">
        <v>4245</v>
      </c>
      <c r="E38" s="67">
        <v>51620</v>
      </c>
      <c r="F38" s="18">
        <f t="shared" ref="F38:F44" si="40">B38+C38+D38</f>
        <v>73457</v>
      </c>
      <c r="G38" s="18">
        <f t="shared" ref="G38:G42" si="41">B38+C38+D38+E38</f>
        <v>125077</v>
      </c>
      <c r="H38" s="18">
        <v>2498347</v>
      </c>
      <c r="I38" s="26">
        <f t="shared" ref="I38:O38" si="42">(B38/B37)-100%</f>
        <v>-1.0450745183570032E-3</v>
      </c>
      <c r="J38" s="26">
        <f t="shared" si="42"/>
        <v>3.3640114249444686E-2</v>
      </c>
      <c r="K38" s="26">
        <f t="shared" si="42"/>
        <v>4.7337278106509562E-3</v>
      </c>
      <c r="L38" s="26">
        <f t="shared" si="42"/>
        <v>3.6192464419776416E-2</v>
      </c>
      <c r="M38" s="26"/>
      <c r="N38" s="26">
        <f t="shared" si="42"/>
        <v>1.5095319639335525E-2</v>
      </c>
      <c r="O38" s="26">
        <f t="shared" si="42"/>
        <v>1.6786448745900184E-2</v>
      </c>
      <c r="P38" s="68">
        <v>108771</v>
      </c>
      <c r="Q38" s="68">
        <v>3815</v>
      </c>
      <c r="R38" s="68">
        <v>5108</v>
      </c>
      <c r="S38" s="68">
        <v>84930</v>
      </c>
      <c r="T38" s="18">
        <f t="shared" ref="T38:T43" si="43">P38+Q38+R38+S38</f>
        <v>202624</v>
      </c>
      <c r="U38" s="18">
        <v>4311437</v>
      </c>
      <c r="V38" s="26">
        <f>(T38/T37)-100%</f>
        <v>9.5612964300839653E-3</v>
      </c>
      <c r="W38" s="26">
        <f>(U38/U37)-100%</f>
        <v>1.1141362278141997E-2</v>
      </c>
    </row>
    <row r="39" spans="1:23" x14ac:dyDescent="0.25">
      <c r="A39" s="18">
        <v>2007</v>
      </c>
      <c r="B39" s="67">
        <v>67517</v>
      </c>
      <c r="C39" s="67">
        <v>3532</v>
      </c>
      <c r="D39" s="67">
        <v>4008</v>
      </c>
      <c r="E39" s="67">
        <v>52589</v>
      </c>
      <c r="F39" s="18">
        <f t="shared" si="40"/>
        <v>75057</v>
      </c>
      <c r="G39" s="18">
        <f t="shared" si="41"/>
        <v>127646</v>
      </c>
      <c r="H39" s="18">
        <v>2540757</v>
      </c>
      <c r="I39" s="26">
        <f t="shared" ref="I39:I44" si="44">(B39/B38)-100%</f>
        <v>2.368281403987571E-2</v>
      </c>
      <c r="J39" s="26">
        <f t="shared" ref="J39:J44" si="45">(C39/C38)-100%</f>
        <v>8.4433527786306417E-2</v>
      </c>
      <c r="K39" s="26">
        <f t="shared" ref="K39:K44" si="46">(D39/D38)-100%</f>
        <v>-5.5830388692579502E-2</v>
      </c>
      <c r="L39" s="26">
        <f t="shared" ref="L39:L44" si="47">(E39/E38)-100%</f>
        <v>1.8771793878341825E-2</v>
      </c>
      <c r="M39" s="26"/>
      <c r="N39" s="26">
        <f t="shared" ref="N39:N44" si="48">(G39/G38)-100%</f>
        <v>2.0539347761778792E-2</v>
      </c>
      <c r="O39" s="26">
        <f t="shared" ref="O39:O44" si="49">(H39/H38)-100%</f>
        <v>1.6975224018120683E-2</v>
      </c>
      <c r="P39" s="68">
        <v>111504</v>
      </c>
      <c r="Q39" s="68">
        <v>4056</v>
      </c>
      <c r="R39" s="68">
        <v>5023</v>
      </c>
      <c r="S39" s="68">
        <v>86247</v>
      </c>
      <c r="T39" s="18">
        <f t="shared" si="43"/>
        <v>206830</v>
      </c>
      <c r="U39" s="18">
        <v>4382649</v>
      </c>
      <c r="V39" s="26">
        <f t="shared" ref="V39:V44" si="50">(T39/T38)-100%</f>
        <v>2.0757659507264714E-2</v>
      </c>
      <c r="W39" s="26">
        <f t="shared" ref="W39:W44" si="51">(U39/U38)-100%</f>
        <v>1.6516998856761722E-2</v>
      </c>
    </row>
    <row r="40" spans="1:23" x14ac:dyDescent="0.25">
      <c r="A40" s="18">
        <v>2008</v>
      </c>
      <c r="B40" s="67">
        <v>69632</v>
      </c>
      <c r="C40" s="67">
        <v>3621</v>
      </c>
      <c r="D40" s="67">
        <v>4225</v>
      </c>
      <c r="E40" s="67">
        <v>54385</v>
      </c>
      <c r="F40" s="18">
        <f t="shared" si="40"/>
        <v>77478</v>
      </c>
      <c r="G40" s="18">
        <f t="shared" si="41"/>
        <v>131863</v>
      </c>
      <c r="H40" s="18">
        <v>2588142</v>
      </c>
      <c r="I40" s="26">
        <f t="shared" si="44"/>
        <v>3.1325443962261446E-2</v>
      </c>
      <c r="J40" s="26">
        <f t="shared" si="45"/>
        <v>2.5198187995469912E-2</v>
      </c>
      <c r="K40" s="26">
        <f t="shared" si="46"/>
        <v>5.4141716566866283E-2</v>
      </c>
      <c r="L40" s="26">
        <f t="shared" si="47"/>
        <v>3.4151628667592027E-2</v>
      </c>
      <c r="M40" s="26"/>
      <c r="N40" s="26">
        <f t="shared" si="48"/>
        <v>3.3036679566927241E-2</v>
      </c>
      <c r="O40" s="26">
        <f t="shared" si="49"/>
        <v>1.8649953537469344E-2</v>
      </c>
      <c r="P40" s="68">
        <v>114915</v>
      </c>
      <c r="Q40" s="68">
        <v>4156</v>
      </c>
      <c r="R40" s="68">
        <v>5286</v>
      </c>
      <c r="S40" s="68">
        <v>88234</v>
      </c>
      <c r="T40" s="18">
        <f t="shared" si="43"/>
        <v>212591</v>
      </c>
      <c r="U40" s="18">
        <v>4461300</v>
      </c>
      <c r="V40" s="26">
        <f t="shared" si="50"/>
        <v>2.7853792970071956E-2</v>
      </c>
      <c r="W40" s="26">
        <f t="shared" si="51"/>
        <v>1.7945995675218374E-2</v>
      </c>
    </row>
    <row r="41" spans="1:23" x14ac:dyDescent="0.25">
      <c r="A41" s="18">
        <v>2009</v>
      </c>
      <c r="B41" s="67">
        <v>69073</v>
      </c>
      <c r="C41" s="67">
        <v>3498</v>
      </c>
      <c r="D41" s="67">
        <v>4241</v>
      </c>
      <c r="E41" s="67">
        <v>53760</v>
      </c>
      <c r="F41" s="18">
        <f t="shared" si="40"/>
        <v>76812</v>
      </c>
      <c r="G41" s="18">
        <f t="shared" si="41"/>
        <v>130572</v>
      </c>
      <c r="H41" s="18">
        <v>2580271</v>
      </c>
      <c r="I41" s="26">
        <f t="shared" si="44"/>
        <v>-8.0279181985294379E-3</v>
      </c>
      <c r="J41" s="26">
        <f t="shared" si="45"/>
        <v>-3.3968516984258512E-2</v>
      </c>
      <c r="K41" s="26">
        <f t="shared" si="46"/>
        <v>3.7869822485208093E-3</v>
      </c>
      <c r="L41" s="26">
        <f t="shared" si="47"/>
        <v>-1.1492139376666377E-2</v>
      </c>
      <c r="M41" s="26"/>
      <c r="N41" s="26">
        <f t="shared" si="48"/>
        <v>-9.7904643455707374E-3</v>
      </c>
      <c r="O41" s="26">
        <f t="shared" si="49"/>
        <v>-3.0411778024543867E-3</v>
      </c>
      <c r="P41" s="68">
        <v>114131</v>
      </c>
      <c r="Q41" s="68">
        <v>4014</v>
      </c>
      <c r="R41" s="68">
        <v>5276</v>
      </c>
      <c r="S41" s="68">
        <v>87768</v>
      </c>
      <c r="T41" s="18">
        <f t="shared" si="43"/>
        <v>211189</v>
      </c>
      <c r="U41" s="18">
        <v>4452521</v>
      </c>
      <c r="V41" s="26">
        <f t="shared" si="50"/>
        <v>-6.5948229228894872E-3</v>
      </c>
      <c r="W41" s="26">
        <f t="shared" si="51"/>
        <v>-1.9678120727142367E-3</v>
      </c>
    </row>
    <row r="42" spans="1:23" x14ac:dyDescent="0.25">
      <c r="A42" s="18">
        <v>2010</v>
      </c>
      <c r="B42" s="67">
        <v>69073</v>
      </c>
      <c r="C42" s="67">
        <v>3545</v>
      </c>
      <c r="D42" s="67">
        <v>4160</v>
      </c>
      <c r="E42" s="67">
        <v>52626</v>
      </c>
      <c r="F42" s="18">
        <f t="shared" si="40"/>
        <v>76778</v>
      </c>
      <c r="G42" s="18">
        <f t="shared" si="41"/>
        <v>129404</v>
      </c>
      <c r="H42" s="69">
        <v>2593284</v>
      </c>
      <c r="I42" s="26">
        <f t="shared" si="44"/>
        <v>0</v>
      </c>
      <c r="J42" s="26">
        <f t="shared" si="45"/>
        <v>1.3436249285305957E-2</v>
      </c>
      <c r="K42" s="26">
        <f t="shared" si="46"/>
        <v>-1.9099269040320666E-2</v>
      </c>
      <c r="L42" s="26">
        <f t="shared" si="47"/>
        <v>-2.1093750000000022E-2</v>
      </c>
      <c r="M42" s="26"/>
      <c r="N42" s="26">
        <f t="shared" si="48"/>
        <v>-8.9452562570841998E-3</v>
      </c>
      <c r="O42" s="26">
        <f t="shared" si="49"/>
        <v>5.0432687109223107E-3</v>
      </c>
      <c r="P42" s="66">
        <v>113992</v>
      </c>
      <c r="Q42" s="66">
        <v>4043</v>
      </c>
      <c r="R42" s="66">
        <v>5063</v>
      </c>
      <c r="S42" s="66">
        <v>87044</v>
      </c>
      <c r="T42" s="18">
        <f t="shared" si="43"/>
        <v>210142</v>
      </c>
      <c r="U42" s="65">
        <v>4482727</v>
      </c>
      <c r="V42" s="26">
        <f t="shared" si="50"/>
        <v>-4.9576445742912645E-3</v>
      </c>
      <c r="W42" s="26">
        <f t="shared" si="51"/>
        <v>6.7840219057921924E-3</v>
      </c>
    </row>
    <row r="43" spans="1:23" x14ac:dyDescent="0.25">
      <c r="A43" s="18">
        <v>2011</v>
      </c>
      <c r="B43" s="70">
        <v>69215</v>
      </c>
      <c r="C43" s="70">
        <v>3449</v>
      </c>
      <c r="D43" s="70">
        <v>4323</v>
      </c>
      <c r="E43" s="70">
        <v>53117</v>
      </c>
      <c r="F43" s="18">
        <f t="shared" si="40"/>
        <v>76987</v>
      </c>
      <c r="G43" s="18">
        <f>B43+C43+D43+E43</f>
        <v>130104</v>
      </c>
      <c r="H43" s="70">
        <v>2624766</v>
      </c>
      <c r="I43" s="26">
        <f t="shared" si="44"/>
        <v>2.0557960418687848E-3</v>
      </c>
      <c r="J43" s="26">
        <f t="shared" si="45"/>
        <v>-2.7080394922425977E-2</v>
      </c>
      <c r="K43" s="26">
        <f t="shared" si="46"/>
        <v>3.9182692307692335E-2</v>
      </c>
      <c r="L43" s="26">
        <f t="shared" si="47"/>
        <v>9.3299889788318602E-3</v>
      </c>
      <c r="M43" s="26"/>
      <c r="N43" s="26">
        <f t="shared" si="48"/>
        <v>5.4094154740194078E-3</v>
      </c>
      <c r="O43" s="26">
        <f t="shared" si="49"/>
        <v>1.2139819626388881E-2</v>
      </c>
      <c r="P43" s="70">
        <v>113867</v>
      </c>
      <c r="Q43" s="70">
        <v>3926</v>
      </c>
      <c r="R43" s="70">
        <v>5216</v>
      </c>
      <c r="S43" s="70">
        <v>88579</v>
      </c>
      <c r="T43" s="18">
        <f t="shared" si="43"/>
        <v>211588</v>
      </c>
      <c r="U43" s="70">
        <v>4546094</v>
      </c>
      <c r="V43" s="26">
        <f t="shared" si="50"/>
        <v>6.8810613775447393E-3</v>
      </c>
      <c r="W43" s="26">
        <f t="shared" si="51"/>
        <v>1.413581509648032E-2</v>
      </c>
    </row>
    <row r="44" spans="1:23" x14ac:dyDescent="0.25">
      <c r="A44" s="18">
        <v>2012</v>
      </c>
      <c r="B44" s="18">
        <v>68068</v>
      </c>
      <c r="C44" s="18">
        <v>3158</v>
      </c>
      <c r="D44" s="18">
        <v>4390</v>
      </c>
      <c r="E44" s="18">
        <v>53274</v>
      </c>
      <c r="F44" s="18">
        <f t="shared" si="40"/>
        <v>75616</v>
      </c>
      <c r="G44" s="18">
        <f>B44+C44+D44+E44</f>
        <v>128890</v>
      </c>
      <c r="H44" s="18">
        <v>2631732</v>
      </c>
      <c r="I44" s="26">
        <f t="shared" si="44"/>
        <v>-1.6571552409159862E-2</v>
      </c>
      <c r="J44" s="26">
        <f t="shared" si="45"/>
        <v>-8.4372281820817574E-2</v>
      </c>
      <c r="K44" s="26">
        <f t="shared" si="46"/>
        <v>1.5498496414527052E-2</v>
      </c>
      <c r="L44" s="26">
        <f t="shared" si="47"/>
        <v>2.9557392171997154E-3</v>
      </c>
      <c r="N44" s="26">
        <f t="shared" si="48"/>
        <v>-9.3309967410686312E-3</v>
      </c>
      <c r="O44" s="26">
        <f t="shared" si="49"/>
        <v>2.6539508664773503E-3</v>
      </c>
      <c r="P44" s="18">
        <v>112073</v>
      </c>
      <c r="Q44" s="18">
        <v>3605</v>
      </c>
      <c r="R44" s="18">
        <v>5298</v>
      </c>
      <c r="S44" s="18">
        <v>88864</v>
      </c>
      <c r="T44" s="18">
        <f>P44+Q44+R44+S44</f>
        <v>209840</v>
      </c>
      <c r="U44" s="18">
        <v>4555485</v>
      </c>
      <c r="V44" s="26">
        <f t="shared" si="50"/>
        <v>-8.2613380721023866E-3</v>
      </c>
      <c r="W44" s="26">
        <f t="shared" si="51"/>
        <v>2.065729393188942E-3</v>
      </c>
    </row>
    <row r="45" spans="1:23" x14ac:dyDescent="0.25">
      <c r="A45" s="25"/>
      <c r="G45" s="132">
        <f>G44/H44</f>
        <v>4.897535159355132E-2</v>
      </c>
      <c r="P45" s="25"/>
    </row>
    <row r="48" spans="1:23" x14ac:dyDescent="0.25">
      <c r="A48" s="18" t="s">
        <v>123</v>
      </c>
    </row>
    <row r="49" spans="1:15" x14ac:dyDescent="0.25">
      <c r="A49" s="2" t="s">
        <v>124</v>
      </c>
      <c r="B49" s="2"/>
      <c r="C49" s="2"/>
      <c r="D49" s="2"/>
      <c r="E49" s="2"/>
    </row>
    <row r="50" spans="1:15" x14ac:dyDescent="0.25">
      <c r="A50" s="16"/>
      <c r="B50" s="16" t="s">
        <v>6</v>
      </c>
      <c r="C50" s="16"/>
      <c r="D50" s="16" t="s">
        <v>2</v>
      </c>
      <c r="E50" s="16"/>
    </row>
    <row r="51" spans="1:15" x14ac:dyDescent="0.25">
      <c r="A51" s="16"/>
      <c r="B51" s="16">
        <v>2005</v>
      </c>
      <c r="C51" s="16">
        <v>2012</v>
      </c>
      <c r="D51" s="16">
        <v>2005</v>
      </c>
      <c r="E51" s="16">
        <v>2012</v>
      </c>
    </row>
    <row r="52" spans="1:15" x14ac:dyDescent="0.25">
      <c r="A52" s="132" t="s">
        <v>304</v>
      </c>
      <c r="B52" s="38">
        <f>B10/B37*100</f>
        <v>3.8183084938810135</v>
      </c>
      <c r="C52" s="38">
        <f>$B$17/($B$44)*100</f>
        <v>3.1571369806663925</v>
      </c>
      <c r="D52" s="38">
        <f>P10/P37*100</f>
        <v>4.4813695871097678</v>
      </c>
      <c r="E52" s="38">
        <f>P$17/(P$44)*100</f>
        <v>3.2684054143281611</v>
      </c>
    </row>
    <row r="53" spans="1:15" x14ac:dyDescent="0.25">
      <c r="A53" s="132" t="s">
        <v>305</v>
      </c>
      <c r="B53" s="38">
        <f>C10/C37*100</f>
        <v>41.827991113932086</v>
      </c>
      <c r="C53" s="38">
        <f>$C$17/($C$44)*100</f>
        <v>36.257124762507914</v>
      </c>
      <c r="D53" s="38">
        <f>Q10/Q37*100</f>
        <v>48.300970873786412</v>
      </c>
      <c r="E53" s="38">
        <f>Q$17/(Q$44)*100</f>
        <v>41.858529819694866</v>
      </c>
      <c r="O53" s="87"/>
    </row>
    <row r="54" spans="1:15" x14ac:dyDescent="0.25">
      <c r="A54" s="132" t="s">
        <v>306</v>
      </c>
      <c r="B54" s="38">
        <f>D10/D37*100</f>
        <v>1.7514792899408285</v>
      </c>
      <c r="C54" s="38">
        <f>$D$17/($D$44)*100</f>
        <v>2.369020501138952</v>
      </c>
      <c r="D54" s="38">
        <f>R10/R37*100</f>
        <v>2.1</v>
      </c>
      <c r="E54" s="38">
        <f>R$17/(R$44)*100</f>
        <v>2.4348810872027182</v>
      </c>
      <c r="O54" s="86"/>
    </row>
    <row r="55" spans="1:15" x14ac:dyDescent="0.25">
      <c r="A55" s="132" t="s">
        <v>307</v>
      </c>
      <c r="B55" s="38">
        <f>E10/(E37)*100</f>
        <v>0.71461549270329405</v>
      </c>
      <c r="C55" s="38">
        <f>E17/E44*100</f>
        <v>0.90851071817396856</v>
      </c>
      <c r="D55" s="38">
        <f>S10/S37*100</f>
        <v>0.97985912259717034</v>
      </c>
      <c r="E55" s="38">
        <f>S$17/(S$44)*100</f>
        <v>1.1253150882247029</v>
      </c>
      <c r="O55" s="86"/>
    </row>
    <row r="56" spans="1:15" x14ac:dyDescent="0.25">
      <c r="A56" s="18" t="s">
        <v>7</v>
      </c>
      <c r="B56" s="38">
        <f>G10/G37*100</f>
        <v>3.4646193301249015</v>
      </c>
      <c r="C56" s="38">
        <f>$G$17/($G$44)*100</f>
        <v>3.0118705873225231</v>
      </c>
      <c r="D56" s="38">
        <f>T10/T37*100</f>
        <v>3.7876485389003762</v>
      </c>
      <c r="E56" s="38">
        <f>T$17/(T$44)*100</f>
        <v>3.0027640106747997</v>
      </c>
      <c r="O56" s="86"/>
    </row>
    <row r="57" spans="1:15" x14ac:dyDescent="0.25">
      <c r="A57" s="18" t="s">
        <v>8</v>
      </c>
      <c r="B57" s="38">
        <f>H10/H37*100</f>
        <v>17.380970501416098</v>
      </c>
      <c r="C57" s="38">
        <f>$H$17/($H$44)*100</f>
        <v>17.269425610206511</v>
      </c>
      <c r="D57" s="38">
        <f>U10/U37*100</f>
        <v>16.290296442414292</v>
      </c>
      <c r="E57" s="38">
        <f>U$17/(U$44)*100</f>
        <v>16.354724030481936</v>
      </c>
      <c r="O57" s="86"/>
    </row>
    <row r="58" spans="1:15" x14ac:dyDescent="0.25">
      <c r="O58" s="86"/>
    </row>
    <row r="59" spans="1:15" x14ac:dyDescent="0.25">
      <c r="A59" s="18" t="s">
        <v>127</v>
      </c>
      <c r="C59" s="134"/>
      <c r="K59" s="18">
        <f>0.45/3.46</f>
        <v>0.13005780346820811</v>
      </c>
    </row>
    <row r="78" spans="1:8" x14ac:dyDescent="0.25">
      <c r="A78" s="18" t="s">
        <v>129</v>
      </c>
      <c r="H78" s="18" t="s">
        <v>132</v>
      </c>
    </row>
    <row r="95" spans="9:9" x14ac:dyDescent="0.25">
      <c r="I95" s="88"/>
    </row>
  </sheetData>
  <mergeCells count="8">
    <mergeCell ref="A1:U1"/>
    <mergeCell ref="A5:T5"/>
    <mergeCell ref="I34:O34"/>
    <mergeCell ref="I20:O20"/>
    <mergeCell ref="I7:O7"/>
    <mergeCell ref="A2:U2"/>
    <mergeCell ref="A3:U3"/>
    <mergeCell ref="A4:U4"/>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Normal="100" workbookViewId="0">
      <selection sqref="A1:V1"/>
    </sheetView>
  </sheetViews>
  <sheetFormatPr defaultRowHeight="12.75" x14ac:dyDescent="0.2"/>
  <cols>
    <col min="1" max="1" width="18.7109375" style="68" bestFit="1" customWidth="1"/>
    <col min="2" max="2" width="26.140625" style="68" customWidth="1"/>
    <col min="3" max="11" width="9.140625" style="68" hidden="1" customWidth="1"/>
    <col min="12" max="14" width="9.140625" style="68" customWidth="1"/>
    <col min="15" max="15" width="9.140625" style="68"/>
    <col min="16" max="16" width="10.140625" style="68" bestFit="1" customWidth="1"/>
    <col min="17" max="16384" width="9.140625" style="68"/>
  </cols>
  <sheetData>
    <row r="1" spans="1:24" s="18" customFormat="1" ht="22.5" customHeight="1" x14ac:dyDescent="0.25">
      <c r="A1" s="236" t="s">
        <v>135</v>
      </c>
      <c r="B1" s="237"/>
      <c r="C1" s="237"/>
      <c r="D1" s="237"/>
      <c r="E1" s="237"/>
      <c r="F1" s="237"/>
      <c r="G1" s="237"/>
      <c r="H1" s="237"/>
      <c r="I1" s="237"/>
      <c r="J1" s="237"/>
      <c r="K1" s="237"/>
      <c r="L1" s="237"/>
      <c r="M1" s="237"/>
      <c r="N1" s="237"/>
      <c r="O1" s="237"/>
      <c r="P1" s="237"/>
      <c r="Q1" s="237"/>
      <c r="R1" s="237"/>
      <c r="S1" s="237"/>
      <c r="T1" s="237"/>
      <c r="U1" s="237"/>
      <c r="V1" s="237"/>
      <c r="W1" s="58"/>
      <c r="X1" s="58"/>
    </row>
    <row r="2" spans="1:24" s="18" customFormat="1" ht="24" customHeight="1" x14ac:dyDescent="0.25">
      <c r="A2" s="236" t="s">
        <v>443</v>
      </c>
      <c r="B2" s="237"/>
      <c r="C2" s="237"/>
      <c r="D2" s="237"/>
      <c r="E2" s="237"/>
      <c r="F2" s="237"/>
      <c r="G2" s="237"/>
      <c r="H2" s="237"/>
      <c r="I2" s="237"/>
      <c r="J2" s="237"/>
      <c r="K2" s="237"/>
      <c r="L2" s="237"/>
      <c r="M2" s="237"/>
      <c r="N2" s="237"/>
      <c r="O2" s="237"/>
      <c r="P2" s="237"/>
      <c r="Q2" s="237"/>
      <c r="R2" s="237"/>
      <c r="S2" s="237"/>
      <c r="T2" s="237"/>
      <c r="U2" s="237"/>
      <c r="V2" s="49"/>
      <c r="W2" s="58"/>
      <c r="X2" s="58"/>
    </row>
    <row r="3" spans="1:24" s="18" customFormat="1" ht="15" customHeight="1" x14ac:dyDescent="0.25">
      <c r="A3" s="2" t="s">
        <v>181</v>
      </c>
      <c r="B3" s="2"/>
      <c r="C3" s="2"/>
      <c r="D3" s="2"/>
      <c r="E3" s="2"/>
      <c r="F3" s="2"/>
      <c r="G3" s="2"/>
      <c r="H3" s="2"/>
      <c r="I3" s="2"/>
      <c r="J3" s="2"/>
      <c r="K3" s="2"/>
      <c r="L3" s="2"/>
      <c r="M3" s="2"/>
      <c r="N3" s="2"/>
      <c r="O3" s="2"/>
      <c r="P3" s="2"/>
      <c r="Q3" s="2"/>
      <c r="R3" s="2"/>
      <c r="S3" s="2"/>
      <c r="T3" s="2"/>
      <c r="U3" s="2"/>
      <c r="V3" s="2"/>
      <c r="W3" s="2"/>
      <c r="X3" s="2"/>
    </row>
    <row r="4" spans="1:24" x14ac:dyDescent="0.2">
      <c r="B4" s="68" t="s">
        <v>11</v>
      </c>
      <c r="C4" s="68" t="s">
        <v>26</v>
      </c>
      <c r="D4" s="68" t="s">
        <v>27</v>
      </c>
      <c r="E4" s="68" t="s">
        <v>28</v>
      </c>
      <c r="F4" s="68" t="s">
        <v>29</v>
      </c>
      <c r="G4" s="68" t="s">
        <v>30</v>
      </c>
      <c r="H4" s="68" t="s">
        <v>31</v>
      </c>
      <c r="I4" s="68" t="s">
        <v>32</v>
      </c>
      <c r="J4" s="68" t="s">
        <v>33</v>
      </c>
      <c r="K4" s="68">
        <v>2008</v>
      </c>
      <c r="L4" s="68">
        <v>2009</v>
      </c>
      <c r="M4" s="68">
        <v>2010</v>
      </c>
      <c r="N4" s="68">
        <v>2011</v>
      </c>
      <c r="O4" s="121">
        <v>2012</v>
      </c>
      <c r="P4" s="14">
        <v>2013</v>
      </c>
      <c r="Q4" s="36"/>
      <c r="R4" s="36"/>
      <c r="S4" s="36"/>
      <c r="T4" s="36"/>
      <c r="U4" s="36"/>
      <c r="V4" s="36"/>
      <c r="W4" s="36"/>
    </row>
    <row r="5" spans="1:24" s="6" customFormat="1" x14ac:dyDescent="0.2">
      <c r="A5" s="68" t="s">
        <v>10</v>
      </c>
      <c r="C5" s="6">
        <f>SUM(C6:C15)</f>
        <v>1043</v>
      </c>
      <c r="D5" s="6">
        <f t="shared" ref="D5:L5" si="0">SUM(D6:D15)</f>
        <v>666</v>
      </c>
      <c r="E5" s="6">
        <f t="shared" si="0"/>
        <v>642</v>
      </c>
      <c r="F5" s="6">
        <f t="shared" si="0"/>
        <v>636</v>
      </c>
      <c r="G5" s="6">
        <f t="shared" si="0"/>
        <v>885</v>
      </c>
      <c r="H5" s="6">
        <f>SUM(H6:H15)</f>
        <v>1070</v>
      </c>
      <c r="I5" s="6">
        <f t="shared" si="0"/>
        <v>1677</v>
      </c>
      <c r="J5" s="6">
        <f t="shared" si="0"/>
        <v>2072</v>
      </c>
      <c r="K5" s="6">
        <f t="shared" si="0"/>
        <v>1729</v>
      </c>
      <c r="L5" s="8">
        <f t="shared" si="0"/>
        <v>1120</v>
      </c>
      <c r="M5" s="8">
        <f>SUM(M6:M15)</f>
        <v>2010</v>
      </c>
      <c r="N5" s="6">
        <f>SUM(N6:N15)</f>
        <v>2755</v>
      </c>
      <c r="O5" s="6">
        <f>SUM(O6:O15)</f>
        <v>2153</v>
      </c>
      <c r="P5" s="36"/>
      <c r="Q5" s="36"/>
      <c r="R5" s="36"/>
      <c r="S5" s="36"/>
      <c r="T5" s="36"/>
      <c r="U5" s="36"/>
      <c r="V5" s="36"/>
      <c r="W5" s="36"/>
    </row>
    <row r="6" spans="1:24" x14ac:dyDescent="0.2">
      <c r="A6" s="68" t="s">
        <v>11</v>
      </c>
      <c r="B6" s="68" t="s">
        <v>12</v>
      </c>
      <c r="C6" s="68">
        <v>192</v>
      </c>
      <c r="D6" s="68">
        <v>191</v>
      </c>
      <c r="E6" s="68">
        <v>293</v>
      </c>
      <c r="F6" s="68">
        <v>322</v>
      </c>
      <c r="G6" s="68">
        <v>190</v>
      </c>
      <c r="H6" s="68">
        <v>186</v>
      </c>
      <c r="I6" s="68">
        <v>273</v>
      </c>
      <c r="J6" s="68">
        <v>371</v>
      </c>
      <c r="K6" s="68">
        <v>254</v>
      </c>
      <c r="L6" s="53">
        <v>144</v>
      </c>
      <c r="M6" s="53">
        <v>363</v>
      </c>
      <c r="N6" s="53">
        <v>409</v>
      </c>
      <c r="O6" s="53">
        <v>264</v>
      </c>
      <c r="P6" s="36"/>
    </row>
    <row r="7" spans="1:24" x14ac:dyDescent="0.2">
      <c r="A7" s="68" t="s">
        <v>11</v>
      </c>
      <c r="B7" s="68" t="s">
        <v>14</v>
      </c>
      <c r="C7" s="68">
        <v>98</v>
      </c>
      <c r="D7" s="68">
        <v>47</v>
      </c>
      <c r="E7" s="68">
        <v>30</v>
      </c>
      <c r="F7" s="68">
        <v>34</v>
      </c>
      <c r="G7" s="68">
        <v>57</v>
      </c>
      <c r="H7" s="68">
        <v>66</v>
      </c>
      <c r="I7" s="68">
        <v>59</v>
      </c>
      <c r="J7" s="68">
        <v>50</v>
      </c>
      <c r="K7" s="68">
        <v>39</v>
      </c>
      <c r="L7" s="53">
        <v>36</v>
      </c>
      <c r="M7" s="53">
        <v>80</v>
      </c>
      <c r="N7" s="53">
        <v>126</v>
      </c>
      <c r="O7" s="53">
        <v>77</v>
      </c>
      <c r="P7" s="36"/>
    </row>
    <row r="8" spans="1:24" x14ac:dyDescent="0.2">
      <c r="A8" s="68" t="s">
        <v>11</v>
      </c>
      <c r="B8" s="68" t="s">
        <v>15</v>
      </c>
      <c r="C8" s="68">
        <v>62</v>
      </c>
      <c r="D8" s="68">
        <v>45</v>
      </c>
      <c r="E8" s="68">
        <v>26</v>
      </c>
      <c r="F8" s="68">
        <v>19</v>
      </c>
      <c r="G8" s="68">
        <v>31</v>
      </c>
      <c r="H8" s="68">
        <v>31</v>
      </c>
      <c r="I8" s="68">
        <v>30</v>
      </c>
      <c r="J8" s="68">
        <v>53</v>
      </c>
      <c r="K8" s="68">
        <v>18</v>
      </c>
      <c r="L8" s="53">
        <v>6</v>
      </c>
      <c r="M8" s="53">
        <v>24</v>
      </c>
      <c r="N8" s="53">
        <v>29</v>
      </c>
      <c r="O8" s="53">
        <v>20</v>
      </c>
      <c r="P8" s="14"/>
    </row>
    <row r="9" spans="1:24" x14ac:dyDescent="0.2">
      <c r="A9" s="68" t="s">
        <v>11</v>
      </c>
      <c r="B9" s="68" t="s">
        <v>16</v>
      </c>
      <c r="C9" s="68">
        <v>23</v>
      </c>
      <c r="D9" s="68">
        <v>6</v>
      </c>
      <c r="E9" s="68">
        <v>10</v>
      </c>
      <c r="F9" s="68">
        <v>10</v>
      </c>
      <c r="G9" s="68">
        <v>28</v>
      </c>
      <c r="H9" s="68">
        <v>20</v>
      </c>
      <c r="I9" s="68">
        <v>18</v>
      </c>
      <c r="J9" s="68">
        <v>30</v>
      </c>
      <c r="K9" s="68">
        <v>21</v>
      </c>
      <c r="L9" s="53">
        <v>15</v>
      </c>
      <c r="M9" s="53">
        <v>20</v>
      </c>
      <c r="N9" s="53">
        <v>20</v>
      </c>
      <c r="O9" s="53">
        <v>24</v>
      </c>
      <c r="P9" s="36"/>
    </row>
    <row r="10" spans="1:24" x14ac:dyDescent="0.2">
      <c r="A10" s="68" t="s">
        <v>11</v>
      </c>
      <c r="B10" s="68" t="s">
        <v>17</v>
      </c>
      <c r="C10" s="68">
        <v>6</v>
      </c>
      <c r="D10" s="68">
        <v>4</v>
      </c>
      <c r="E10" s="68">
        <v>8</v>
      </c>
      <c r="F10" s="68">
        <v>9</v>
      </c>
      <c r="G10" s="68">
        <v>10</v>
      </c>
      <c r="H10" s="68">
        <v>10</v>
      </c>
      <c r="I10" s="68">
        <v>19</v>
      </c>
      <c r="J10" s="68">
        <v>10</v>
      </c>
      <c r="K10" s="68">
        <v>16</v>
      </c>
      <c r="L10" s="53">
        <v>7</v>
      </c>
      <c r="M10" s="53">
        <v>13</v>
      </c>
      <c r="N10" s="53">
        <v>23</v>
      </c>
      <c r="O10" s="53">
        <v>29</v>
      </c>
      <c r="P10" s="36"/>
    </row>
    <row r="11" spans="1:24" x14ac:dyDescent="0.2">
      <c r="A11" s="68" t="s">
        <v>11</v>
      </c>
      <c r="B11" s="68" t="s">
        <v>18</v>
      </c>
      <c r="C11" s="68">
        <v>226</v>
      </c>
      <c r="D11" s="68">
        <v>140</v>
      </c>
      <c r="E11" s="68">
        <v>93</v>
      </c>
      <c r="F11" s="68">
        <v>83</v>
      </c>
      <c r="G11" s="68">
        <v>134</v>
      </c>
      <c r="H11" s="68">
        <v>237</v>
      </c>
      <c r="I11" s="68">
        <v>424</v>
      </c>
      <c r="J11" s="68">
        <v>593</v>
      </c>
      <c r="K11" s="68">
        <v>370</v>
      </c>
      <c r="L11" s="53">
        <v>295</v>
      </c>
      <c r="M11" s="53">
        <v>404</v>
      </c>
      <c r="N11" s="53">
        <v>661</v>
      </c>
      <c r="O11" s="53">
        <v>507</v>
      </c>
      <c r="P11" s="36"/>
    </row>
    <row r="12" spans="1:24" x14ac:dyDescent="0.2">
      <c r="A12" s="68" t="s">
        <v>11</v>
      </c>
      <c r="B12" s="68" t="s">
        <v>19</v>
      </c>
      <c r="C12" s="68">
        <v>41</v>
      </c>
      <c r="D12" s="68">
        <v>15</v>
      </c>
      <c r="E12" s="68">
        <v>20</v>
      </c>
      <c r="F12" s="68">
        <v>23</v>
      </c>
      <c r="G12" s="68">
        <v>75</v>
      </c>
      <c r="H12" s="68">
        <v>60</v>
      </c>
      <c r="I12" s="68">
        <v>42</v>
      </c>
      <c r="J12" s="68">
        <v>46</v>
      </c>
      <c r="K12" s="68">
        <v>72</v>
      </c>
      <c r="L12" s="53">
        <v>49</v>
      </c>
      <c r="M12" s="53">
        <v>58</v>
      </c>
      <c r="N12" s="53">
        <v>113</v>
      </c>
      <c r="O12" s="53">
        <v>42</v>
      </c>
      <c r="P12" s="36"/>
    </row>
    <row r="13" spans="1:24" x14ac:dyDescent="0.2">
      <c r="A13" s="68" t="s">
        <v>11</v>
      </c>
      <c r="B13" s="68" t="s">
        <v>20</v>
      </c>
      <c r="C13" s="68">
        <v>57</v>
      </c>
      <c r="D13" s="68">
        <v>37</v>
      </c>
      <c r="E13" s="68">
        <v>24</v>
      </c>
      <c r="F13" s="68">
        <v>17</v>
      </c>
      <c r="G13" s="68">
        <v>41</v>
      </c>
      <c r="H13" s="68">
        <v>22</v>
      </c>
      <c r="I13" s="68">
        <v>62</v>
      </c>
      <c r="J13" s="68">
        <v>63</v>
      </c>
      <c r="K13" s="68">
        <v>41</v>
      </c>
      <c r="L13" s="53">
        <v>5</v>
      </c>
      <c r="M13" s="53">
        <v>37</v>
      </c>
      <c r="N13" s="53">
        <v>39</v>
      </c>
      <c r="O13" s="53">
        <v>24</v>
      </c>
      <c r="P13" s="36"/>
    </row>
    <row r="14" spans="1:24" x14ac:dyDescent="0.2">
      <c r="A14" s="68" t="s">
        <v>11</v>
      </c>
      <c r="B14" s="68" t="s">
        <v>21</v>
      </c>
      <c r="C14" s="68">
        <v>192</v>
      </c>
      <c r="D14" s="68">
        <v>106</v>
      </c>
      <c r="E14" s="68">
        <v>74</v>
      </c>
      <c r="F14" s="68">
        <v>56</v>
      </c>
      <c r="G14" s="68">
        <v>121</v>
      </c>
      <c r="H14" s="68">
        <v>155</v>
      </c>
      <c r="I14" s="68">
        <v>299</v>
      </c>
      <c r="J14" s="68">
        <v>255</v>
      </c>
      <c r="K14" s="68">
        <v>178</v>
      </c>
      <c r="L14" s="53">
        <v>98</v>
      </c>
      <c r="M14" s="53">
        <v>233</v>
      </c>
      <c r="N14" s="53">
        <v>237</v>
      </c>
      <c r="O14" s="53">
        <v>172</v>
      </c>
      <c r="P14" s="36"/>
    </row>
    <row r="15" spans="1:24" x14ac:dyDescent="0.2">
      <c r="A15" s="6" t="s">
        <v>49</v>
      </c>
      <c r="B15" s="52" t="s">
        <v>48</v>
      </c>
      <c r="C15" s="50">
        <v>146</v>
      </c>
      <c r="D15" s="50">
        <v>75</v>
      </c>
      <c r="E15" s="50">
        <v>64</v>
      </c>
      <c r="F15" s="50">
        <v>63</v>
      </c>
      <c r="G15" s="50">
        <v>198</v>
      </c>
      <c r="H15" s="50">
        <v>283</v>
      </c>
      <c r="I15" s="50">
        <v>451</v>
      </c>
      <c r="J15" s="50">
        <v>601</v>
      </c>
      <c r="K15" s="50">
        <v>720</v>
      </c>
      <c r="L15" s="53">
        <v>465</v>
      </c>
      <c r="M15" s="53">
        <v>778</v>
      </c>
      <c r="N15" s="53">
        <v>1098</v>
      </c>
      <c r="O15" s="53">
        <v>994</v>
      </c>
      <c r="P15" s="36"/>
    </row>
    <row r="16" spans="1:24" x14ac:dyDescent="0.2">
      <c r="A16" s="7" t="s">
        <v>22</v>
      </c>
      <c r="B16" s="68" t="s">
        <v>13</v>
      </c>
      <c r="C16" s="6">
        <f t="shared" ref="C16:M16" si="1">SUM(C17:C21)</f>
        <v>61</v>
      </c>
      <c r="D16" s="6">
        <f t="shared" si="1"/>
        <v>78</v>
      </c>
      <c r="E16" s="6">
        <f t="shared" si="1"/>
        <v>367</v>
      </c>
      <c r="F16" s="6">
        <f t="shared" si="1"/>
        <v>101</v>
      </c>
      <c r="G16" s="6">
        <f t="shared" si="1"/>
        <v>104</v>
      </c>
      <c r="H16" s="6">
        <f t="shared" si="1"/>
        <v>145</v>
      </c>
      <c r="I16" s="6">
        <f t="shared" si="1"/>
        <v>123</v>
      </c>
      <c r="J16" s="6">
        <f t="shared" si="1"/>
        <v>192</v>
      </c>
      <c r="K16" s="6">
        <f t="shared" si="1"/>
        <v>169</v>
      </c>
      <c r="L16" s="6">
        <f t="shared" si="1"/>
        <v>101</v>
      </c>
      <c r="M16" s="6">
        <f t="shared" si="1"/>
        <v>114</v>
      </c>
      <c r="N16" s="6">
        <f>SUM(N17:N21)</f>
        <v>98</v>
      </c>
      <c r="O16" s="6">
        <f>SUM(O17:O21)</f>
        <v>76</v>
      </c>
      <c r="P16" s="36"/>
    </row>
    <row r="17" spans="1:25" x14ac:dyDescent="0.2">
      <c r="A17" s="68" t="s">
        <v>13</v>
      </c>
      <c r="B17" s="68" t="s">
        <v>34</v>
      </c>
      <c r="C17" s="53">
        <v>3</v>
      </c>
      <c r="D17" s="53">
        <v>1</v>
      </c>
      <c r="E17" s="53">
        <v>3</v>
      </c>
      <c r="F17" s="53">
        <v>4</v>
      </c>
      <c r="G17" s="53">
        <v>9</v>
      </c>
      <c r="H17" s="53">
        <v>3</v>
      </c>
      <c r="I17" s="53">
        <v>6</v>
      </c>
      <c r="J17" s="53">
        <v>12</v>
      </c>
      <c r="K17" s="53">
        <v>12</v>
      </c>
      <c r="L17" s="53">
        <v>3</v>
      </c>
      <c r="M17" s="53">
        <v>7</v>
      </c>
      <c r="N17" s="53">
        <v>4</v>
      </c>
      <c r="O17" s="53">
        <v>1</v>
      </c>
      <c r="P17" s="36"/>
    </row>
    <row r="18" spans="1:25" x14ac:dyDescent="0.2">
      <c r="A18" s="68" t="s">
        <v>13</v>
      </c>
      <c r="B18" s="68" t="s">
        <v>35</v>
      </c>
      <c r="C18" s="53">
        <v>8</v>
      </c>
      <c r="D18" s="53">
        <v>7</v>
      </c>
      <c r="E18" s="53">
        <v>14</v>
      </c>
      <c r="F18" s="53">
        <v>11</v>
      </c>
      <c r="G18" s="53">
        <v>23</v>
      </c>
      <c r="H18" s="53">
        <v>14</v>
      </c>
      <c r="I18" s="53">
        <v>15</v>
      </c>
      <c r="J18" s="53">
        <v>20</v>
      </c>
      <c r="K18" s="53">
        <v>11</v>
      </c>
      <c r="L18" s="53">
        <v>8</v>
      </c>
      <c r="M18" s="53">
        <v>15</v>
      </c>
      <c r="N18" s="53">
        <v>18</v>
      </c>
      <c r="O18" s="53">
        <v>7</v>
      </c>
      <c r="P18" s="36"/>
    </row>
    <row r="19" spans="1:25" x14ac:dyDescent="0.2">
      <c r="A19" s="6" t="s">
        <v>46</v>
      </c>
      <c r="B19" s="68" t="s">
        <v>13</v>
      </c>
      <c r="C19" s="6">
        <f t="shared" ref="C19:M19" si="2">SUM(C20:C21)</f>
        <v>25</v>
      </c>
      <c r="D19" s="6">
        <f t="shared" si="2"/>
        <v>35</v>
      </c>
      <c r="E19" s="6">
        <f t="shared" si="2"/>
        <v>175</v>
      </c>
      <c r="F19" s="6">
        <f t="shared" si="2"/>
        <v>43</v>
      </c>
      <c r="G19" s="6">
        <f t="shared" si="2"/>
        <v>36</v>
      </c>
      <c r="H19" s="6">
        <f t="shared" si="2"/>
        <v>64</v>
      </c>
      <c r="I19" s="6">
        <f t="shared" si="2"/>
        <v>51</v>
      </c>
      <c r="J19" s="6">
        <f t="shared" si="2"/>
        <v>80</v>
      </c>
      <c r="K19" s="6">
        <f t="shared" si="2"/>
        <v>73</v>
      </c>
      <c r="L19" s="6">
        <f t="shared" si="2"/>
        <v>45</v>
      </c>
      <c r="M19" s="6">
        <f t="shared" si="2"/>
        <v>46</v>
      </c>
      <c r="N19" s="6">
        <f>SUM(N20:N21)</f>
        <v>38</v>
      </c>
      <c r="O19" s="6">
        <f>O20+O21</f>
        <v>34</v>
      </c>
      <c r="P19" s="36"/>
    </row>
    <row r="20" spans="1:25" x14ac:dyDescent="0.2">
      <c r="B20" s="36" t="s">
        <v>134</v>
      </c>
      <c r="C20" s="76">
        <v>9</v>
      </c>
      <c r="D20" s="76">
        <v>6</v>
      </c>
      <c r="E20" s="76">
        <v>53</v>
      </c>
      <c r="F20" s="76">
        <v>5</v>
      </c>
      <c r="G20" s="76">
        <v>7</v>
      </c>
      <c r="H20" s="76">
        <v>13</v>
      </c>
      <c r="I20" s="76">
        <v>2</v>
      </c>
      <c r="J20" s="76">
        <v>7</v>
      </c>
      <c r="K20" s="76">
        <v>6</v>
      </c>
      <c r="L20" s="76">
        <v>2</v>
      </c>
      <c r="M20" s="76">
        <v>6</v>
      </c>
      <c r="N20" s="76">
        <v>5</v>
      </c>
      <c r="O20" s="76">
        <v>12</v>
      </c>
      <c r="P20" s="36"/>
    </row>
    <row r="21" spans="1:25" x14ac:dyDescent="0.2">
      <c r="B21" s="36" t="s">
        <v>133</v>
      </c>
      <c r="C21" s="76">
        <v>16</v>
      </c>
      <c r="D21" s="76">
        <v>29</v>
      </c>
      <c r="E21" s="76">
        <v>122</v>
      </c>
      <c r="F21" s="76">
        <v>38</v>
      </c>
      <c r="G21" s="76">
        <v>29</v>
      </c>
      <c r="H21" s="76">
        <v>51</v>
      </c>
      <c r="I21" s="76">
        <v>49</v>
      </c>
      <c r="J21" s="76">
        <v>73</v>
      </c>
      <c r="K21" s="76">
        <v>67</v>
      </c>
      <c r="L21" s="76">
        <v>43</v>
      </c>
      <c r="M21" s="76">
        <v>40</v>
      </c>
      <c r="N21" s="76">
        <v>33</v>
      </c>
      <c r="O21" s="76">
        <v>22</v>
      </c>
      <c r="P21" s="36"/>
    </row>
    <row r="22" spans="1:25" x14ac:dyDescent="0.2">
      <c r="L22" s="53"/>
      <c r="M22" s="53"/>
      <c r="N22" s="53"/>
      <c r="P22" s="36"/>
    </row>
    <row r="23" spans="1:25" x14ac:dyDescent="0.2">
      <c r="A23" s="7" t="s">
        <v>23</v>
      </c>
      <c r="B23" s="68" t="s">
        <v>13</v>
      </c>
      <c r="C23" s="6">
        <f>SUM(C24:C29)</f>
        <v>2982</v>
      </c>
      <c r="D23" s="6">
        <f t="shared" ref="D23:K23" si="3">SUM(D24:D29)</f>
        <v>2402</v>
      </c>
      <c r="E23" s="6">
        <f t="shared" si="3"/>
        <v>2604</v>
      </c>
      <c r="F23" s="6">
        <f t="shared" si="3"/>
        <v>2791</v>
      </c>
      <c r="G23" s="6">
        <f t="shared" si="3"/>
        <v>2959</v>
      </c>
      <c r="H23" s="6">
        <f t="shared" si="3"/>
        <v>2969</v>
      </c>
      <c r="I23" s="6">
        <f t="shared" si="3"/>
        <v>3761</v>
      </c>
      <c r="J23" s="6">
        <f t="shared" si="3"/>
        <v>4389</v>
      </c>
      <c r="K23" s="6">
        <f t="shared" si="3"/>
        <v>3983</v>
      </c>
      <c r="L23" s="6">
        <f>SUM(L24:L29)</f>
        <v>2786</v>
      </c>
      <c r="M23" s="6">
        <f>SUM(M24:M29)</f>
        <v>3986</v>
      </c>
      <c r="N23" s="6">
        <f>SUM(N24:N29)</f>
        <v>4481</v>
      </c>
      <c r="O23" s="6">
        <f>SUM(O24:O29)</f>
        <v>3454</v>
      </c>
      <c r="P23" s="36"/>
    </row>
    <row r="24" spans="1:25" x14ac:dyDescent="0.2">
      <c r="A24" s="68" t="s">
        <v>13</v>
      </c>
      <c r="B24" s="68" t="s">
        <v>36</v>
      </c>
      <c r="C24" s="53">
        <v>224</v>
      </c>
      <c r="D24" s="53">
        <v>154</v>
      </c>
      <c r="E24" s="53">
        <v>166</v>
      </c>
      <c r="F24" s="53">
        <v>144</v>
      </c>
      <c r="G24" s="53">
        <v>182</v>
      </c>
      <c r="H24" s="53">
        <v>159</v>
      </c>
      <c r="I24" s="53">
        <v>210</v>
      </c>
      <c r="J24" s="53">
        <v>197</v>
      </c>
      <c r="K24" s="53">
        <v>262</v>
      </c>
      <c r="L24" s="53">
        <v>136</v>
      </c>
      <c r="M24" s="53">
        <v>198</v>
      </c>
      <c r="N24" s="53">
        <v>257</v>
      </c>
      <c r="O24" s="53">
        <v>269</v>
      </c>
      <c r="P24" s="36"/>
    </row>
    <row r="25" spans="1:25" x14ac:dyDescent="0.2">
      <c r="A25" s="68" t="s">
        <v>13</v>
      </c>
      <c r="B25" s="68" t="s">
        <v>37</v>
      </c>
      <c r="C25" s="53">
        <v>324</v>
      </c>
      <c r="D25" s="53">
        <v>301</v>
      </c>
      <c r="E25" s="53">
        <v>245</v>
      </c>
      <c r="F25" s="53">
        <v>230</v>
      </c>
      <c r="G25" s="53">
        <v>369</v>
      </c>
      <c r="H25" s="53">
        <v>467</v>
      </c>
      <c r="I25" s="53">
        <v>629</v>
      </c>
      <c r="J25" s="53">
        <v>744</v>
      </c>
      <c r="K25" s="53">
        <v>507</v>
      </c>
      <c r="L25" s="53">
        <v>206</v>
      </c>
      <c r="M25" s="53">
        <v>311</v>
      </c>
      <c r="N25" s="53">
        <v>485</v>
      </c>
      <c r="O25" s="53">
        <v>300</v>
      </c>
      <c r="P25" s="36"/>
    </row>
    <row r="26" spans="1:25" x14ac:dyDescent="0.2">
      <c r="A26" s="68" t="s">
        <v>13</v>
      </c>
      <c r="B26" s="68" t="s">
        <v>38</v>
      </c>
      <c r="C26" s="53">
        <v>676</v>
      </c>
      <c r="D26" s="53">
        <v>652</v>
      </c>
      <c r="E26" s="53">
        <v>764</v>
      </c>
      <c r="F26" s="53">
        <v>941</v>
      </c>
      <c r="G26" s="53">
        <v>494</v>
      </c>
      <c r="H26" s="53">
        <v>399</v>
      </c>
      <c r="I26" s="53">
        <v>583</v>
      </c>
      <c r="J26" s="53">
        <v>615</v>
      </c>
      <c r="K26" s="53">
        <v>615</v>
      </c>
      <c r="L26" s="53">
        <v>474</v>
      </c>
      <c r="M26" s="53">
        <v>891</v>
      </c>
      <c r="N26" s="53">
        <v>857</v>
      </c>
      <c r="O26" s="53">
        <v>659</v>
      </c>
      <c r="P26" s="171"/>
      <c r="Q26" s="52"/>
      <c r="R26" s="52"/>
      <c r="S26" s="52"/>
      <c r="T26" s="52"/>
      <c r="U26" s="52"/>
      <c r="V26" s="52"/>
      <c r="W26" s="52"/>
      <c r="X26" s="52"/>
      <c r="Y26" s="52"/>
    </row>
    <row r="27" spans="1:25" x14ac:dyDescent="0.2">
      <c r="A27" s="68" t="s">
        <v>13</v>
      </c>
      <c r="B27" s="68" t="s">
        <v>39</v>
      </c>
      <c r="C27" s="53">
        <v>913</v>
      </c>
      <c r="D27" s="53">
        <v>658</v>
      </c>
      <c r="E27" s="53">
        <v>737</v>
      </c>
      <c r="F27" s="53">
        <v>681</v>
      </c>
      <c r="G27" s="53">
        <v>970</v>
      </c>
      <c r="H27" s="53">
        <v>820</v>
      </c>
      <c r="I27" s="53">
        <v>1112</v>
      </c>
      <c r="J27" s="53">
        <v>1269</v>
      </c>
      <c r="K27" s="53">
        <v>1371</v>
      </c>
      <c r="L27" s="53">
        <v>1132</v>
      </c>
      <c r="M27" s="53">
        <v>1585</v>
      </c>
      <c r="N27" s="53">
        <v>1661</v>
      </c>
      <c r="O27" s="53">
        <v>1232</v>
      </c>
      <c r="P27" s="148"/>
      <c r="Q27" s="52"/>
      <c r="R27" s="52"/>
      <c r="S27" s="52"/>
      <c r="T27" s="52"/>
      <c r="U27" s="52"/>
      <c r="V27" s="52"/>
      <c r="W27" s="52"/>
      <c r="X27" s="52"/>
      <c r="Y27" s="52"/>
    </row>
    <row r="28" spans="1:25" x14ac:dyDescent="0.2">
      <c r="A28" s="68" t="s">
        <v>13</v>
      </c>
      <c r="B28" s="68" t="s">
        <v>40</v>
      </c>
      <c r="C28" s="53">
        <v>217</v>
      </c>
      <c r="D28" s="53">
        <v>173</v>
      </c>
      <c r="E28" s="53">
        <v>194</v>
      </c>
      <c r="F28" s="53">
        <v>207</v>
      </c>
      <c r="G28" s="53">
        <v>328</v>
      </c>
      <c r="H28" s="53">
        <v>415</v>
      </c>
      <c r="I28" s="53">
        <v>508</v>
      </c>
      <c r="J28" s="53">
        <v>893</v>
      </c>
      <c r="K28" s="53">
        <v>637</v>
      </c>
      <c r="L28" s="53">
        <v>318</v>
      </c>
      <c r="M28" s="53">
        <v>424</v>
      </c>
      <c r="N28" s="53">
        <v>487</v>
      </c>
      <c r="O28" s="53">
        <v>407</v>
      </c>
      <c r="P28" s="74"/>
      <c r="Q28" s="52"/>
      <c r="R28" s="52"/>
      <c r="S28" s="52"/>
      <c r="T28" s="52"/>
      <c r="U28" s="52"/>
      <c r="V28" s="52"/>
      <c r="W28" s="52"/>
      <c r="X28" s="52"/>
      <c r="Y28" s="52"/>
    </row>
    <row r="29" spans="1:25" x14ac:dyDescent="0.2">
      <c r="A29" s="68" t="s">
        <v>13</v>
      </c>
      <c r="B29" s="68" t="s">
        <v>41</v>
      </c>
      <c r="C29" s="53">
        <v>628</v>
      </c>
      <c r="D29" s="53">
        <v>464</v>
      </c>
      <c r="E29" s="53">
        <v>498</v>
      </c>
      <c r="F29" s="53">
        <v>588</v>
      </c>
      <c r="G29" s="53">
        <v>616</v>
      </c>
      <c r="H29" s="53">
        <v>709</v>
      </c>
      <c r="I29" s="53">
        <v>719</v>
      </c>
      <c r="J29" s="53">
        <v>671</v>
      </c>
      <c r="K29" s="53">
        <v>591</v>
      </c>
      <c r="L29" s="53">
        <v>520</v>
      </c>
      <c r="M29" s="53">
        <v>577</v>
      </c>
      <c r="N29" s="53">
        <v>734</v>
      </c>
      <c r="O29" s="53">
        <v>587</v>
      </c>
      <c r="P29" s="36"/>
    </row>
    <row r="30" spans="1:25" x14ac:dyDescent="0.2">
      <c r="A30" s="36" t="s">
        <v>50</v>
      </c>
      <c r="B30" s="36" t="s">
        <v>47</v>
      </c>
      <c r="C30" s="53">
        <v>126</v>
      </c>
      <c r="D30" s="50">
        <v>135</v>
      </c>
      <c r="E30" s="50">
        <v>139</v>
      </c>
      <c r="F30" s="50">
        <v>119</v>
      </c>
      <c r="G30" s="50">
        <v>152</v>
      </c>
      <c r="H30" s="50">
        <v>157</v>
      </c>
      <c r="I30" s="50">
        <v>251</v>
      </c>
      <c r="J30" s="50">
        <v>207</v>
      </c>
      <c r="K30" s="50">
        <v>281</v>
      </c>
      <c r="L30" s="53">
        <v>241</v>
      </c>
      <c r="M30" s="53">
        <v>339</v>
      </c>
      <c r="N30" s="53">
        <v>460</v>
      </c>
      <c r="O30" s="53">
        <v>309</v>
      </c>
      <c r="P30" s="36"/>
    </row>
    <row r="31" spans="1:25" x14ac:dyDescent="0.2">
      <c r="A31" s="7" t="s">
        <v>24</v>
      </c>
      <c r="B31" s="68" t="s">
        <v>13</v>
      </c>
      <c r="C31" s="6">
        <f>SUM(C32:C34)</f>
        <v>347</v>
      </c>
      <c r="D31" s="6">
        <f t="shared" ref="D31:L31" si="4">SUM(D32:D34)</f>
        <v>296</v>
      </c>
      <c r="E31" s="6">
        <f t="shared" si="4"/>
        <v>257</v>
      </c>
      <c r="F31" s="6">
        <f t="shared" si="4"/>
        <v>324</v>
      </c>
      <c r="G31" s="6">
        <f t="shared" si="4"/>
        <v>290</v>
      </c>
      <c r="H31" s="6">
        <f t="shared" si="4"/>
        <v>477</v>
      </c>
      <c r="I31" s="6">
        <f t="shared" si="4"/>
        <v>585</v>
      </c>
      <c r="J31" s="6">
        <f t="shared" si="4"/>
        <v>485</v>
      </c>
      <c r="K31" s="6">
        <f t="shared" si="4"/>
        <v>509</v>
      </c>
      <c r="L31" s="6">
        <f t="shared" si="4"/>
        <v>406</v>
      </c>
      <c r="M31" s="6">
        <f>SUM(M32:M34)</f>
        <v>550</v>
      </c>
      <c r="N31" s="6">
        <f>SUM(N32:N34)</f>
        <v>789</v>
      </c>
      <c r="O31" s="6">
        <f>SUM(O32:O34)</f>
        <v>566</v>
      </c>
      <c r="P31" s="36"/>
    </row>
    <row r="32" spans="1:25" x14ac:dyDescent="0.2">
      <c r="A32" s="68" t="s">
        <v>13</v>
      </c>
      <c r="B32" s="68" t="s">
        <v>42</v>
      </c>
      <c r="C32" s="53">
        <v>183</v>
      </c>
      <c r="D32" s="53">
        <v>170</v>
      </c>
      <c r="E32" s="53">
        <v>148</v>
      </c>
      <c r="F32" s="53">
        <v>196</v>
      </c>
      <c r="G32" s="53">
        <v>134</v>
      </c>
      <c r="H32" s="53">
        <v>272</v>
      </c>
      <c r="I32" s="53">
        <v>311</v>
      </c>
      <c r="J32" s="53">
        <v>270</v>
      </c>
      <c r="K32" s="53">
        <v>349</v>
      </c>
      <c r="L32" s="53">
        <v>261</v>
      </c>
      <c r="M32" s="53">
        <v>416</v>
      </c>
      <c r="N32" s="53">
        <v>613</v>
      </c>
      <c r="O32" s="53">
        <v>420</v>
      </c>
      <c r="P32" s="172">
        <v>648</v>
      </c>
    </row>
    <row r="33" spans="1:16" x14ac:dyDescent="0.2">
      <c r="A33" s="68" t="s">
        <v>13</v>
      </c>
      <c r="B33" s="68" t="s">
        <v>43</v>
      </c>
      <c r="C33" s="53">
        <v>63</v>
      </c>
      <c r="D33" s="53">
        <v>52</v>
      </c>
      <c r="E33" s="53">
        <v>49</v>
      </c>
      <c r="F33" s="53">
        <v>68</v>
      </c>
      <c r="G33" s="53">
        <v>47</v>
      </c>
      <c r="H33" s="53">
        <v>83</v>
      </c>
      <c r="I33" s="53">
        <v>147</v>
      </c>
      <c r="J33" s="53">
        <v>111</v>
      </c>
      <c r="K33" s="53">
        <v>76</v>
      </c>
      <c r="L33" s="53">
        <v>74</v>
      </c>
      <c r="M33" s="53">
        <v>47</v>
      </c>
      <c r="N33" s="53">
        <v>45</v>
      </c>
      <c r="O33" s="53">
        <v>26</v>
      </c>
      <c r="P33" s="36"/>
    </row>
    <row r="34" spans="1:16" x14ac:dyDescent="0.2">
      <c r="A34" s="68" t="s">
        <v>13</v>
      </c>
      <c r="B34" s="68" t="s">
        <v>44</v>
      </c>
      <c r="C34" s="53">
        <v>101</v>
      </c>
      <c r="D34" s="53">
        <v>74</v>
      </c>
      <c r="E34" s="53">
        <v>60</v>
      </c>
      <c r="F34" s="53">
        <v>60</v>
      </c>
      <c r="G34" s="53">
        <v>109</v>
      </c>
      <c r="H34" s="53">
        <v>122</v>
      </c>
      <c r="I34" s="53">
        <v>127</v>
      </c>
      <c r="J34" s="53">
        <v>104</v>
      </c>
      <c r="K34" s="53">
        <v>84</v>
      </c>
      <c r="L34" s="53">
        <v>71</v>
      </c>
      <c r="M34" s="53">
        <v>87</v>
      </c>
      <c r="N34" s="53">
        <v>131</v>
      </c>
      <c r="O34" s="53">
        <v>120</v>
      </c>
      <c r="P34" s="36"/>
    </row>
    <row r="35" spans="1:16" x14ac:dyDescent="0.2">
      <c r="A35" s="7" t="s">
        <v>25</v>
      </c>
      <c r="C35" s="76">
        <v>397</v>
      </c>
      <c r="D35" s="76">
        <v>312</v>
      </c>
      <c r="E35" s="76">
        <v>320</v>
      </c>
      <c r="F35" s="76">
        <v>314</v>
      </c>
      <c r="G35" s="76">
        <v>420</v>
      </c>
      <c r="H35" s="76">
        <v>427</v>
      </c>
      <c r="I35" s="76">
        <v>522</v>
      </c>
      <c r="J35" s="76">
        <v>1112</v>
      </c>
      <c r="K35" s="76">
        <v>782</v>
      </c>
      <c r="L35" s="53">
        <v>488</v>
      </c>
      <c r="M35" s="53">
        <v>610</v>
      </c>
      <c r="N35" s="53">
        <v>681</v>
      </c>
      <c r="O35" s="53">
        <v>528</v>
      </c>
      <c r="P35" s="36"/>
    </row>
    <row r="36" spans="1:16" x14ac:dyDescent="0.2">
      <c r="A36" s="6" t="s">
        <v>299</v>
      </c>
      <c r="C36" s="9"/>
      <c r="D36" s="50">
        <v>20</v>
      </c>
      <c r="E36" s="50">
        <v>4</v>
      </c>
      <c r="F36" s="50">
        <v>12</v>
      </c>
      <c r="G36" s="50">
        <v>11</v>
      </c>
      <c r="H36" s="50">
        <v>13</v>
      </c>
      <c r="I36" s="50">
        <v>27</v>
      </c>
      <c r="J36" s="50">
        <v>11</v>
      </c>
      <c r="K36" s="50">
        <v>10</v>
      </c>
      <c r="L36" s="53">
        <v>11</v>
      </c>
      <c r="M36" s="159" t="s">
        <v>429</v>
      </c>
      <c r="N36" s="50">
        <v>66</v>
      </c>
      <c r="O36" s="50">
        <v>213</v>
      </c>
      <c r="P36" s="36"/>
    </row>
    <row r="37" spans="1:16" x14ac:dyDescent="0.2">
      <c r="A37" s="6"/>
      <c r="B37" s="52"/>
      <c r="C37" s="50"/>
      <c r="D37" s="50"/>
      <c r="E37" s="50"/>
      <c r="F37" s="50"/>
      <c r="G37" s="50"/>
      <c r="H37" s="50"/>
      <c r="I37" s="50"/>
      <c r="J37" s="50"/>
      <c r="K37" s="50"/>
      <c r="M37" s="74"/>
      <c r="N37" s="52"/>
      <c r="O37" s="52"/>
      <c r="P37" s="36"/>
    </row>
    <row r="38" spans="1:16" x14ac:dyDescent="0.2">
      <c r="F38" s="8">
        <f>100*F35/$F$35</f>
        <v>100</v>
      </c>
      <c r="G38" s="8">
        <f>100*G35/$F$35</f>
        <v>133.7579617834395</v>
      </c>
      <c r="H38" s="8">
        <f>100*H35/$F$35</f>
        <v>135.98726114649682</v>
      </c>
      <c r="I38" s="8">
        <f>100*I35/$F$35</f>
        <v>166.2420382165605</v>
      </c>
      <c r="J38" s="8">
        <f>100*J35/$F$35</f>
        <v>354.14012738853501</v>
      </c>
      <c r="P38" s="36"/>
    </row>
    <row r="39" spans="1:16" x14ac:dyDescent="0.2">
      <c r="A39" s="36" t="s">
        <v>428</v>
      </c>
      <c r="F39" s="8">
        <f>100*F5/$F$5</f>
        <v>100</v>
      </c>
      <c r="G39" s="8">
        <f>100*G5/$F$5</f>
        <v>139.15094339622641</v>
      </c>
      <c r="H39" s="8">
        <f>100*H5/$F$5</f>
        <v>168.23899371069183</v>
      </c>
      <c r="I39" s="8">
        <f>100*I5/$F$5</f>
        <v>263.67924528301887</v>
      </c>
      <c r="J39" s="8">
        <f>100*J5/$F$5</f>
        <v>325.7861635220126</v>
      </c>
      <c r="P39" s="36"/>
    </row>
    <row r="40" spans="1:16" x14ac:dyDescent="0.2">
      <c r="A40" s="14"/>
      <c r="P40" s="36"/>
    </row>
    <row r="41" spans="1:16" x14ac:dyDescent="0.2">
      <c r="P41" s="36"/>
    </row>
  </sheetData>
  <mergeCells count="2">
    <mergeCell ref="A1:V1"/>
    <mergeCell ref="A2:U2"/>
  </mergeCells>
  <phoneticPr fontId="19" type="noConversion"/>
  <pageMargins left="0.75" right="0.75" top="1" bottom="1" header="0.5" footer="0.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Normal="100" workbookViewId="0">
      <selection activeCell="L35" sqref="L35"/>
    </sheetView>
  </sheetViews>
  <sheetFormatPr defaultRowHeight="15" x14ac:dyDescent="0.25"/>
  <cols>
    <col min="1" max="1" width="17.42578125" style="18" customWidth="1"/>
    <col min="2" max="4" width="9.140625" style="18"/>
    <col min="5" max="5" width="16.42578125" style="18" customWidth="1"/>
    <col min="6" max="6" width="12.28515625" style="18" customWidth="1"/>
    <col min="7" max="8" width="23" style="18" customWidth="1"/>
    <col min="9" max="9" width="12" style="18" bestFit="1" customWidth="1"/>
    <col min="10" max="10" width="17.28515625" style="18" customWidth="1"/>
    <col min="11" max="11" width="12.28515625" style="18" customWidth="1"/>
    <col min="12" max="12" width="20.28515625" style="18" customWidth="1"/>
    <col min="13" max="16384" width="9.140625" style="18"/>
  </cols>
  <sheetData>
    <row r="1" spans="1:26" x14ac:dyDescent="0.25">
      <c r="A1" s="236" t="s">
        <v>473</v>
      </c>
      <c r="B1" s="237"/>
      <c r="C1" s="237"/>
      <c r="D1" s="237"/>
      <c r="E1" s="237"/>
      <c r="F1" s="237"/>
      <c r="G1" s="237"/>
      <c r="H1" s="237"/>
      <c r="I1" s="237"/>
      <c r="J1" s="237"/>
      <c r="K1" s="237"/>
      <c r="L1" s="237"/>
      <c r="M1" s="237"/>
      <c r="N1" s="237"/>
      <c r="O1" s="237"/>
      <c r="P1" s="237"/>
      <c r="Q1" s="237"/>
      <c r="R1" s="237"/>
      <c r="S1" s="237"/>
      <c r="T1" s="237"/>
      <c r="U1" s="237"/>
      <c r="V1" s="237"/>
      <c r="W1" s="237"/>
      <c r="X1" s="237"/>
      <c r="Y1" s="16"/>
      <c r="Z1" s="16"/>
    </row>
    <row r="2" spans="1:26" ht="24" customHeight="1" x14ac:dyDescent="0.25">
      <c r="A2" s="236" t="s">
        <v>141</v>
      </c>
      <c r="B2" s="237"/>
      <c r="C2" s="237"/>
      <c r="D2" s="237"/>
      <c r="E2" s="237"/>
      <c r="F2" s="237"/>
      <c r="G2" s="237"/>
      <c r="H2" s="237"/>
      <c r="I2" s="237"/>
      <c r="J2" s="237"/>
      <c r="K2" s="237"/>
      <c r="L2" s="237"/>
      <c r="M2" s="237"/>
      <c r="N2" s="237"/>
      <c r="O2" s="237"/>
      <c r="P2" s="237"/>
      <c r="Q2" s="237"/>
      <c r="R2" s="237"/>
      <c r="S2" s="237"/>
      <c r="T2" s="237"/>
      <c r="U2" s="237"/>
      <c r="V2" s="237"/>
      <c r="W2" s="237"/>
      <c r="X2" s="27"/>
      <c r="Y2" s="16"/>
      <c r="Z2" s="16"/>
    </row>
    <row r="3" spans="1:26" ht="12" customHeight="1" x14ac:dyDescent="0.25">
      <c r="A3" s="2" t="s">
        <v>139</v>
      </c>
      <c r="B3" s="2"/>
      <c r="C3" s="2"/>
      <c r="D3" s="2"/>
      <c r="E3" s="2"/>
      <c r="F3" s="2"/>
      <c r="G3" s="2"/>
      <c r="H3" s="2"/>
      <c r="I3" s="2"/>
      <c r="J3" s="2"/>
      <c r="K3" s="2"/>
      <c r="L3" s="2"/>
      <c r="M3" s="2"/>
      <c r="N3" s="2"/>
      <c r="O3" s="2"/>
      <c r="P3" s="2"/>
      <c r="Q3" s="2"/>
      <c r="R3" s="2"/>
      <c r="S3" s="2"/>
      <c r="T3" s="2"/>
      <c r="U3" s="2"/>
      <c r="V3" s="2"/>
      <c r="W3" s="2"/>
      <c r="X3" s="2"/>
      <c r="Y3" s="2"/>
      <c r="Z3" s="2"/>
    </row>
    <row r="4" spans="1:26" x14ac:dyDescent="0.25">
      <c r="A4" s="16" t="s">
        <v>45</v>
      </c>
      <c r="B4" s="16"/>
      <c r="C4" s="37"/>
      <c r="D4" s="37"/>
      <c r="E4" s="16"/>
      <c r="F4" s="16"/>
      <c r="G4" s="16"/>
      <c r="H4" s="37"/>
      <c r="I4" s="16"/>
      <c r="J4" s="239" t="s">
        <v>126</v>
      </c>
      <c r="K4" s="239"/>
      <c r="L4" s="239"/>
      <c r="M4" s="239"/>
      <c r="N4" s="11"/>
      <c r="O4" s="14"/>
      <c r="P4" s="11"/>
      <c r="Q4" s="11"/>
      <c r="R4" s="11"/>
      <c r="S4" s="11"/>
      <c r="T4" s="11"/>
      <c r="U4" s="11"/>
      <c r="V4" s="11"/>
      <c r="W4" s="11"/>
      <c r="X4" s="11"/>
      <c r="Y4" s="11"/>
      <c r="Z4" s="11"/>
    </row>
    <row r="5" spans="1:26" ht="53.25" customHeight="1" x14ac:dyDescent="0.25">
      <c r="A5" s="16"/>
      <c r="B5" s="72" t="s">
        <v>257</v>
      </c>
      <c r="C5" s="72" t="s">
        <v>258</v>
      </c>
      <c r="D5" s="72" t="s">
        <v>259</v>
      </c>
      <c r="E5" s="72" t="s">
        <v>55</v>
      </c>
      <c r="F5" s="72" t="s">
        <v>260</v>
      </c>
      <c r="G5" s="72" t="s">
        <v>58</v>
      </c>
      <c r="H5" s="72" t="s">
        <v>183</v>
      </c>
      <c r="I5" s="77" t="s">
        <v>45</v>
      </c>
      <c r="J5" s="72" t="s">
        <v>55</v>
      </c>
      <c r="K5" s="72" t="s">
        <v>260</v>
      </c>
      <c r="L5" s="72" t="s">
        <v>58</v>
      </c>
      <c r="M5" s="72" t="s">
        <v>45</v>
      </c>
    </row>
    <row r="6" spans="1:26" x14ac:dyDescent="0.25">
      <c r="A6" s="68">
        <v>2003</v>
      </c>
      <c r="B6" s="4">
        <f t="shared" ref="B6:B14" si="0">E6/H6</f>
        <v>0.55565486020711496</v>
      </c>
      <c r="C6" s="4">
        <f t="shared" ref="C6:C14" si="1">F6/H6</f>
        <v>6.2095630379451719E-2</v>
      </c>
      <c r="D6" s="4">
        <f t="shared" ref="D6:D14" si="2">G6/H6</f>
        <v>0.38224950941343339</v>
      </c>
      <c r="E6" s="68">
        <v>2859.9</v>
      </c>
      <c r="F6" s="68">
        <v>319.60000000000002</v>
      </c>
      <c r="G6" s="68">
        <v>1967.4</v>
      </c>
      <c r="H6" s="68">
        <f t="shared" ref="H6:H14" si="3">SUM(E6:G6)</f>
        <v>5146.8999999999996</v>
      </c>
      <c r="I6" s="75">
        <v>80188.2</v>
      </c>
      <c r="J6" s="68"/>
      <c r="K6" s="68"/>
      <c r="L6" s="68"/>
      <c r="M6" s="68"/>
      <c r="O6" s="68"/>
    </row>
    <row r="7" spans="1:26" x14ac:dyDescent="0.25">
      <c r="A7" s="68">
        <v>2004</v>
      </c>
      <c r="B7" s="4">
        <f t="shared" si="0"/>
        <v>0.54608876354460445</v>
      </c>
      <c r="C7" s="4">
        <f t="shared" si="1"/>
        <v>6.3307109989609617E-2</v>
      </c>
      <c r="D7" s="4">
        <f t="shared" si="2"/>
        <v>0.39060412646578596</v>
      </c>
      <c r="E7" s="68">
        <v>2943.2</v>
      </c>
      <c r="F7" s="68">
        <v>341.2</v>
      </c>
      <c r="G7" s="68">
        <v>2105.1999999999998</v>
      </c>
      <c r="H7" s="68">
        <f t="shared" si="3"/>
        <v>5389.5999999999995</v>
      </c>
      <c r="I7" s="75">
        <v>82839</v>
      </c>
      <c r="J7" s="78">
        <f t="shared" ref="J7:L14" si="4">(E7/E6)-100%</f>
        <v>2.9126892548690497E-2</v>
      </c>
      <c r="K7" s="78">
        <f t="shared" si="4"/>
        <v>6.758448060075084E-2</v>
      </c>
      <c r="L7" s="78">
        <f t="shared" si="4"/>
        <v>7.0041679373792576E-2</v>
      </c>
      <c r="M7" s="78">
        <f t="shared" ref="M7:M14" si="5">(I7/I6)-100%</f>
        <v>3.3057232859697638E-2</v>
      </c>
      <c r="O7" s="68"/>
    </row>
    <row r="8" spans="1:26" x14ac:dyDescent="0.25">
      <c r="A8" s="68">
        <v>2005</v>
      </c>
      <c r="B8" s="4">
        <f t="shared" si="0"/>
        <v>0.48400359758447897</v>
      </c>
      <c r="C8" s="4">
        <f t="shared" si="1"/>
        <v>6.9125016060645E-2</v>
      </c>
      <c r="D8" s="4">
        <f t="shared" si="2"/>
        <v>0.44687138635487594</v>
      </c>
      <c r="E8" s="68">
        <v>2636.9</v>
      </c>
      <c r="F8" s="68">
        <v>376.6</v>
      </c>
      <c r="G8" s="68">
        <v>2434.6</v>
      </c>
      <c r="H8" s="68">
        <f t="shared" si="3"/>
        <v>5448.1</v>
      </c>
      <c r="I8" s="75">
        <v>85302.6</v>
      </c>
      <c r="J8" s="78">
        <f t="shared" si="4"/>
        <v>-0.10407039956509911</v>
      </c>
      <c r="K8" s="78">
        <f t="shared" si="4"/>
        <v>0.10375146541617819</v>
      </c>
      <c r="L8" s="78">
        <f t="shared" si="4"/>
        <v>0.15646969409082279</v>
      </c>
      <c r="M8" s="78">
        <f t="shared" si="5"/>
        <v>2.9739615398544306E-2</v>
      </c>
      <c r="O8" s="68"/>
    </row>
    <row r="9" spans="1:26" x14ac:dyDescent="0.25">
      <c r="A9" s="68">
        <v>2006</v>
      </c>
      <c r="B9" s="4">
        <f t="shared" si="0"/>
        <v>0.4795676245715792</v>
      </c>
      <c r="C9" s="4">
        <f t="shared" si="1"/>
        <v>6.9250373495034712E-2</v>
      </c>
      <c r="D9" s="4">
        <f t="shared" si="2"/>
        <v>0.45118200193338603</v>
      </c>
      <c r="E9" s="68">
        <v>2728.5</v>
      </c>
      <c r="F9" s="68">
        <v>394</v>
      </c>
      <c r="G9" s="68">
        <v>2567</v>
      </c>
      <c r="H9" s="68">
        <f t="shared" si="3"/>
        <v>5689.5</v>
      </c>
      <c r="I9" s="75">
        <v>90103.7</v>
      </c>
      <c r="J9" s="78">
        <f t="shared" si="4"/>
        <v>3.4737760248776839E-2</v>
      </c>
      <c r="K9" s="78">
        <f t="shared" si="4"/>
        <v>4.6202867764205902E-2</v>
      </c>
      <c r="L9" s="78">
        <f t="shared" si="4"/>
        <v>5.4382650127331011E-2</v>
      </c>
      <c r="M9" s="78">
        <f t="shared" si="5"/>
        <v>5.6283161357332467E-2</v>
      </c>
      <c r="O9" s="68"/>
    </row>
    <row r="10" spans="1:26" x14ac:dyDescent="0.25">
      <c r="A10" s="68">
        <v>2007</v>
      </c>
      <c r="B10" s="4">
        <f t="shared" si="0"/>
        <v>0.48321294810058851</v>
      </c>
      <c r="C10" s="4">
        <f t="shared" si="1"/>
        <v>6.92215088282504E-2</v>
      </c>
      <c r="D10" s="4">
        <f t="shared" si="2"/>
        <v>0.44756554307116109</v>
      </c>
      <c r="E10" s="68">
        <v>2890</v>
      </c>
      <c r="F10" s="68">
        <v>414</v>
      </c>
      <c r="G10" s="68">
        <v>2676.8</v>
      </c>
      <c r="H10" s="68">
        <f t="shared" si="3"/>
        <v>5980.8</v>
      </c>
      <c r="I10" s="75">
        <v>94965.2</v>
      </c>
      <c r="J10" s="78">
        <f t="shared" si="4"/>
        <v>5.9190031152647871E-2</v>
      </c>
      <c r="K10" s="78">
        <f t="shared" si="4"/>
        <v>5.0761421319796884E-2</v>
      </c>
      <c r="L10" s="78">
        <f t="shared" si="4"/>
        <v>4.2773665757693813E-2</v>
      </c>
      <c r="M10" s="78">
        <f t="shared" si="5"/>
        <v>5.3954499093821884E-2</v>
      </c>
      <c r="O10" s="36"/>
    </row>
    <row r="11" spans="1:26" x14ac:dyDescent="0.25">
      <c r="A11" s="68">
        <v>2008</v>
      </c>
      <c r="B11" s="4">
        <f t="shared" si="0"/>
        <v>0.48047912750322369</v>
      </c>
      <c r="C11" s="4">
        <f t="shared" si="1"/>
        <v>7.4090760793574351E-2</v>
      </c>
      <c r="D11" s="4">
        <f t="shared" si="2"/>
        <v>0.44543011170320196</v>
      </c>
      <c r="E11" s="68">
        <v>3092.7</v>
      </c>
      <c r="F11" s="68">
        <v>476.9</v>
      </c>
      <c r="G11" s="68">
        <v>2867.1</v>
      </c>
      <c r="H11" s="68">
        <f t="shared" si="3"/>
        <v>6436.7</v>
      </c>
      <c r="I11" s="75">
        <v>100471</v>
      </c>
      <c r="J11" s="78">
        <f t="shared" si="4"/>
        <v>7.0138408304498245E-2</v>
      </c>
      <c r="K11" s="78">
        <f t="shared" si="4"/>
        <v>0.15193236714975833</v>
      </c>
      <c r="L11" s="78">
        <f t="shared" si="4"/>
        <v>7.1092349073520467E-2</v>
      </c>
      <c r="M11" s="78">
        <f t="shared" si="5"/>
        <v>5.7977027374238155E-2</v>
      </c>
    </row>
    <row r="12" spans="1:26" x14ac:dyDescent="0.25">
      <c r="A12" s="68">
        <v>2009</v>
      </c>
      <c r="B12" s="4">
        <f t="shared" si="0"/>
        <v>0.46979139282787197</v>
      </c>
      <c r="C12" s="4">
        <f t="shared" si="1"/>
        <v>7.3422301946897181E-2</v>
      </c>
      <c r="D12" s="4">
        <f t="shared" si="2"/>
        <v>0.45678630522523078</v>
      </c>
      <c r="E12" s="68">
        <v>3038</v>
      </c>
      <c r="F12" s="68">
        <v>474.8</v>
      </c>
      <c r="G12" s="68">
        <v>2953.9</v>
      </c>
      <c r="H12" s="68">
        <f t="shared" si="3"/>
        <v>6466.7000000000007</v>
      </c>
      <c r="I12" s="75">
        <v>100517.6</v>
      </c>
      <c r="J12" s="78">
        <f t="shared" si="4"/>
        <v>-1.7686810877227011E-2</v>
      </c>
      <c r="K12" s="78">
        <f t="shared" si="4"/>
        <v>-4.403438876074528E-3</v>
      </c>
      <c r="L12" s="78">
        <f t="shared" si="4"/>
        <v>3.0274493390534118E-2</v>
      </c>
      <c r="M12" s="78">
        <f t="shared" si="5"/>
        <v>4.6381542932794062E-4</v>
      </c>
    </row>
    <row r="13" spans="1:26" x14ac:dyDescent="0.25">
      <c r="A13" s="68">
        <v>2010</v>
      </c>
      <c r="B13" s="4">
        <f t="shared" si="0"/>
        <v>0.47529299725051072</v>
      </c>
      <c r="C13" s="4">
        <f t="shared" si="1"/>
        <v>7.6832096831175214E-2</v>
      </c>
      <c r="D13" s="4">
        <f t="shared" si="2"/>
        <v>0.44787490591831408</v>
      </c>
      <c r="E13" s="68">
        <v>3094.3</v>
      </c>
      <c r="F13" s="68">
        <v>500.2</v>
      </c>
      <c r="G13" s="68">
        <v>2915.8</v>
      </c>
      <c r="H13" s="68">
        <f t="shared" si="3"/>
        <v>6510.3</v>
      </c>
      <c r="I13" s="89">
        <v>102629.5</v>
      </c>
      <c r="J13" s="78">
        <f t="shared" si="4"/>
        <v>1.853192890059252E-2</v>
      </c>
      <c r="K13" s="78">
        <f t="shared" si="4"/>
        <v>5.3496208930075673E-2</v>
      </c>
      <c r="L13" s="78">
        <f t="shared" si="4"/>
        <v>-1.2898202376519174E-2</v>
      </c>
      <c r="M13" s="78">
        <f t="shared" si="5"/>
        <v>2.1010250941128739E-2</v>
      </c>
    </row>
    <row r="14" spans="1:26" x14ac:dyDescent="0.25">
      <c r="A14" s="68">
        <v>2011</v>
      </c>
      <c r="B14" s="4">
        <f t="shared" si="0"/>
        <v>0.47481371087928465</v>
      </c>
      <c r="C14" s="4">
        <f t="shared" si="1"/>
        <v>7.4411326378539491E-2</v>
      </c>
      <c r="D14" s="4">
        <f t="shared" si="2"/>
        <v>0.45077496274217582</v>
      </c>
      <c r="E14" s="68">
        <v>3186</v>
      </c>
      <c r="F14" s="68">
        <v>499.3</v>
      </c>
      <c r="G14" s="68">
        <v>3024.7</v>
      </c>
      <c r="H14" s="68">
        <f t="shared" si="3"/>
        <v>6710</v>
      </c>
      <c r="I14" s="89">
        <v>107067</v>
      </c>
      <c r="J14" s="78">
        <f t="shared" si="4"/>
        <v>2.9635135571857818E-2</v>
      </c>
      <c r="K14" s="78">
        <f t="shared" si="4"/>
        <v>-1.7992802878847858E-3</v>
      </c>
      <c r="L14" s="78">
        <f t="shared" si="4"/>
        <v>3.7348240620069806E-2</v>
      </c>
      <c r="M14" s="78">
        <f t="shared" si="5"/>
        <v>4.3238055334966941E-2</v>
      </c>
    </row>
    <row r="15" spans="1:26" x14ac:dyDescent="0.25">
      <c r="J15" s="26"/>
      <c r="K15" s="26"/>
      <c r="L15" s="26"/>
      <c r="M15" s="26"/>
    </row>
    <row r="16" spans="1:26" x14ac:dyDescent="0.25">
      <c r="A16" s="2" t="s">
        <v>276</v>
      </c>
      <c r="B16" s="2"/>
      <c r="C16" s="2"/>
      <c r="D16" s="2"/>
      <c r="E16" s="2"/>
      <c r="F16" s="2"/>
      <c r="G16" s="2"/>
      <c r="H16" s="2"/>
      <c r="I16" s="2"/>
      <c r="J16" s="2"/>
      <c r="K16" s="2"/>
      <c r="L16" s="2"/>
      <c r="M16" s="2"/>
      <c r="O16" s="68"/>
    </row>
    <row r="17" spans="1:15" x14ac:dyDescent="0.25">
      <c r="A17" s="68">
        <f>'[5]Fig 3.10'!A30</f>
        <v>2003</v>
      </c>
      <c r="B17" s="4">
        <f>E17/H17</f>
        <v>0.58951706801954828</v>
      </c>
      <c r="C17" s="4">
        <f>F17/H17</f>
        <v>4.4039225604106433E-2</v>
      </c>
      <c r="D17" s="4">
        <f>G17/H17</f>
        <v>0.36644370637634538</v>
      </c>
      <c r="E17" s="3">
        <f>E6*'deflator lopende div volume'!C31</f>
        <v>2613.179654924515</v>
      </c>
      <c r="F17" s="3">
        <f>F6*'deflator lopende div volume'!I31</f>
        <v>195.21471830136326</v>
      </c>
      <c r="G17" s="3">
        <f>G6*'deflator lopende div volume'!F31</f>
        <v>1624.3520164645095</v>
      </c>
      <c r="H17" s="3">
        <f>SUM(E17:G17)</f>
        <v>4432.7463896903873</v>
      </c>
      <c r="I17" s="122">
        <f>I6*'deflator lopende div volume'!G32</f>
        <v>69689.330501865363</v>
      </c>
      <c r="J17" s="68"/>
      <c r="K17" s="68"/>
      <c r="L17" s="68"/>
      <c r="M17" s="68"/>
      <c r="N17" s="134"/>
      <c r="O17" s="68"/>
    </row>
    <row r="18" spans="1:15" x14ac:dyDescent="0.25">
      <c r="A18" s="68">
        <f>'[5]Fig 3.10'!A31</f>
        <v>2004</v>
      </c>
      <c r="B18" s="4">
        <f>E18/H18</f>
        <v>0.54732990584630603</v>
      </c>
      <c r="C18" s="4">
        <f>F18/H18</f>
        <v>5.3982329840193466E-2</v>
      </c>
      <c r="D18" s="4">
        <f>G18/H18</f>
        <v>0.39868776431350045</v>
      </c>
      <c r="E18" s="3">
        <f>E7*'deflator lopende div volume'!C32</f>
        <v>2688.6647698560914</v>
      </c>
      <c r="F18" s="3">
        <f>F7*'deflator lopende div volume'!I32</f>
        <v>265.17898416615259</v>
      </c>
      <c r="G18" s="3">
        <f>G7*'deflator lopende div volume'!F32</f>
        <v>1958.4856128497474</v>
      </c>
      <c r="H18" s="3">
        <f>SUM(E18:G18)</f>
        <v>4912.3293668719916</v>
      </c>
      <c r="I18" s="122">
        <f>I7*'deflator lopende div volume'!G33</f>
        <v>73685.577294620045</v>
      </c>
      <c r="J18" s="78">
        <f>(E18/E17)-100%</f>
        <v>2.8886308979685138E-2</v>
      </c>
      <c r="K18" s="78">
        <f>(F18/F17)-100%</f>
        <v>0.35839646965953564</v>
      </c>
      <c r="L18" s="78">
        <f>(G18/G17)-100%</f>
        <v>0.20570270052208128</v>
      </c>
      <c r="M18" s="78">
        <f>(I18/I17)-100%</f>
        <v>5.7343739191865417E-2</v>
      </c>
      <c r="O18" s="68"/>
    </row>
    <row r="19" spans="1:15" ht="12.75" customHeight="1" x14ac:dyDescent="0.25">
      <c r="A19" s="68">
        <f>'[5]Fig 3.10'!A32</f>
        <v>2005</v>
      </c>
      <c r="B19" s="4">
        <f t="shared" ref="B19:B25" si="6">E19/H19</f>
        <v>0.46277756606414716</v>
      </c>
      <c r="C19" s="4">
        <f t="shared" ref="C19:C25" si="7">F19/H19</f>
        <v>9.0281139759575649E-2</v>
      </c>
      <c r="D19" s="4">
        <f t="shared" ref="D19:D25" si="8">G19/H19</f>
        <v>0.44694129417627732</v>
      </c>
      <c r="E19" s="3">
        <f>E8*'deflator lopende div volume'!C33</f>
        <v>2382.2214488947252</v>
      </c>
      <c r="F19" s="3">
        <f>F8*'deflator lopende div volume'!I33</f>
        <v>464.73658910274821</v>
      </c>
      <c r="G19" s="3">
        <f>G8*'deflator lopende div volume'!F33</f>
        <v>2300.7017095463775</v>
      </c>
      <c r="H19" s="3">
        <f t="shared" ref="H19:H24" si="9">SUM(E19:G19)</f>
        <v>5147.6597475438502</v>
      </c>
      <c r="I19" s="122">
        <f>I8*'deflator lopende div volume'!G34</f>
        <v>77659.975426297256</v>
      </c>
      <c r="J19" s="78">
        <f t="shared" ref="J19:J25" si="10">(E19/E18)-100%</f>
        <v>-0.11397602423219477</v>
      </c>
      <c r="K19" s="78">
        <f t="shared" ref="K19:K25" si="11">(F19/F18)-100%</f>
        <v>0.75253929176966472</v>
      </c>
      <c r="L19" s="78">
        <f t="shared" ref="L19:L25" si="12">(G19/G18)-100%</f>
        <v>0.17473505776674014</v>
      </c>
      <c r="M19" s="78">
        <f t="shared" ref="M19:M25" si="13">(I19/I18)-100%</f>
        <v>5.393725987632858E-2</v>
      </c>
      <c r="O19" s="68"/>
    </row>
    <row r="20" spans="1:15" x14ac:dyDescent="0.25">
      <c r="A20" s="68">
        <f>'[5]Fig 3.10'!A33</f>
        <v>2006</v>
      </c>
      <c r="B20" s="4">
        <f t="shared" si="6"/>
        <v>0.46066352719321513</v>
      </c>
      <c r="C20" s="4">
        <f t="shared" si="7"/>
        <v>9.261177458882551E-2</v>
      </c>
      <c r="D20" s="4">
        <f t="shared" si="8"/>
        <v>0.44672469821795924</v>
      </c>
      <c r="E20" s="3">
        <f>E9*'deflator lopende div volume'!C34</f>
        <v>2618.8295008412788</v>
      </c>
      <c r="F20" s="3">
        <f>F9*'deflator lopende div volume'!I34</f>
        <v>526.48936393167764</v>
      </c>
      <c r="G20" s="3">
        <f>G9*'deflator lopende div volume'!F34</f>
        <v>2539.5885486652001</v>
      </c>
      <c r="H20" s="3">
        <f t="shared" si="9"/>
        <v>5684.9074134381572</v>
      </c>
      <c r="I20" s="122">
        <f>I9*'deflator lopende div volume'!G35</f>
        <v>84007.305064202767</v>
      </c>
      <c r="J20" s="78">
        <f t="shared" si="10"/>
        <v>9.9322442108113806E-2</v>
      </c>
      <c r="K20" s="78">
        <f t="shared" si="11"/>
        <v>0.132876937768454</v>
      </c>
      <c r="L20" s="78">
        <f t="shared" si="12"/>
        <v>0.10383216482501911</v>
      </c>
      <c r="M20" s="78">
        <f t="shared" si="13"/>
        <v>8.173231581729512E-2</v>
      </c>
      <c r="O20" s="68"/>
    </row>
    <row r="21" spans="1:15" x14ac:dyDescent="0.25">
      <c r="A21" s="68">
        <f>'[5]Fig 3.10'!A34</f>
        <v>2007</v>
      </c>
      <c r="B21" s="4">
        <f t="shared" si="6"/>
        <v>0.46149248797999926</v>
      </c>
      <c r="C21" s="4">
        <f t="shared" si="7"/>
        <v>9.4502436018358116E-2</v>
      </c>
      <c r="D21" s="4">
        <f t="shared" si="8"/>
        <v>0.44400507600164268</v>
      </c>
      <c r="E21" s="3">
        <f>E10*'deflator lopende div volume'!C35</f>
        <v>2838.7352800526028</v>
      </c>
      <c r="F21" s="3">
        <f>F10*'deflator lopende div volume'!I35</f>
        <v>581.30393487109916</v>
      </c>
      <c r="G21" s="3">
        <f>G10*'deflator lopende div volume'!F35</f>
        <v>2731.1666096348804</v>
      </c>
      <c r="H21" s="3">
        <f t="shared" si="9"/>
        <v>6151.2058245585822</v>
      </c>
      <c r="I21" s="122">
        <f>I10*'deflator lopende div volume'!G36</f>
        <v>90198.016084574556</v>
      </c>
      <c r="J21" s="78">
        <f t="shared" si="10"/>
        <v>8.397101802186091E-2</v>
      </c>
      <c r="K21" s="78">
        <f t="shared" si="11"/>
        <v>0.10411334909043823</v>
      </c>
      <c r="L21" s="78">
        <f t="shared" si="12"/>
        <v>7.5436653339129744E-2</v>
      </c>
      <c r="M21" s="78">
        <f t="shared" si="13"/>
        <v>7.3692532043975412E-2</v>
      </c>
      <c r="O21" s="68"/>
    </row>
    <row r="22" spans="1:15" x14ac:dyDescent="0.25">
      <c r="A22" s="68">
        <f>'[5]Fig 3.10'!A35</f>
        <v>2008</v>
      </c>
      <c r="B22" s="4">
        <f>E22/H22</f>
        <v>0.45547267444175465</v>
      </c>
      <c r="C22" s="4">
        <f t="shared" si="7"/>
        <v>9.9636634580686043E-2</v>
      </c>
      <c r="D22" s="4">
        <f t="shared" si="8"/>
        <v>0.44489069097755923</v>
      </c>
      <c r="E22" s="3">
        <f>E11*'deflator lopende div volume'!C36</f>
        <v>3072.2890277695014</v>
      </c>
      <c r="F22" s="3">
        <f>F11*'deflator lopende div volume'!I36</f>
        <v>672.0766280025573</v>
      </c>
      <c r="G22" s="3">
        <f>G11*'deflator lopende div volume'!F36</f>
        <v>3000.9106256975606</v>
      </c>
      <c r="H22" s="3">
        <f t="shared" si="9"/>
        <v>6745.2762814696198</v>
      </c>
      <c r="I22" s="122">
        <f>I11*'deflator lopende div volume'!G37</f>
        <v>96706.70910005804</v>
      </c>
      <c r="J22" s="78">
        <f t="shared" si="10"/>
        <v>8.2273873635928085E-2</v>
      </c>
      <c r="K22" s="78">
        <f t="shared" si="11"/>
        <v>0.15615358452990091</v>
      </c>
      <c r="L22" s="78">
        <f t="shared" si="12"/>
        <v>9.8765126635295797E-2</v>
      </c>
      <c r="M22" s="78">
        <f t="shared" si="13"/>
        <v>7.2160046285060009E-2</v>
      </c>
      <c r="O22" s="68"/>
    </row>
    <row r="23" spans="1:15" x14ac:dyDescent="0.25">
      <c r="A23" s="68">
        <f>'[5]Fig 3.10'!A36</f>
        <v>2009</v>
      </c>
      <c r="B23" s="4">
        <f t="shared" si="6"/>
        <v>0.46201353907171638</v>
      </c>
      <c r="C23" s="4">
        <f t="shared" si="7"/>
        <v>7.3775078082852497E-2</v>
      </c>
      <c r="D23" s="4">
        <f t="shared" si="8"/>
        <v>0.46421138284543106</v>
      </c>
      <c r="E23" s="3">
        <f>E12*'deflator lopende div volume'!C37</f>
        <v>3114.5820354240195</v>
      </c>
      <c r="F23" s="3">
        <f>F12*'deflator lopende div volume'!I37</f>
        <v>497.34155696071315</v>
      </c>
      <c r="G23" s="3">
        <f>G12*'deflator lopende div volume'!F37</f>
        <v>3129.3984080091909</v>
      </c>
      <c r="H23" s="3">
        <f t="shared" si="9"/>
        <v>6741.3220003939241</v>
      </c>
      <c r="I23" s="122">
        <f>I12*'deflator lopende div volume'!G38</f>
        <v>98720.762118435872</v>
      </c>
      <c r="J23" s="78">
        <f t="shared" si="10"/>
        <v>1.376595993158336E-2</v>
      </c>
      <c r="K23" s="78">
        <f t="shared" si="11"/>
        <v>-0.25999278022978545</v>
      </c>
      <c r="L23" s="78">
        <f t="shared" si="12"/>
        <v>4.2816264240379764E-2</v>
      </c>
      <c r="M23" s="78">
        <f t="shared" si="13"/>
        <v>2.0826404260060105E-2</v>
      </c>
      <c r="O23" s="68"/>
    </row>
    <row r="24" spans="1:15" x14ac:dyDescent="0.25">
      <c r="A24" s="18">
        <v>2010</v>
      </c>
      <c r="B24" s="4">
        <f t="shared" si="6"/>
        <v>0.46106550392105117</v>
      </c>
      <c r="C24" s="4">
        <f>F24/H24</f>
        <v>8.1890818355497219E-2</v>
      </c>
      <c r="D24" s="4">
        <f t="shared" si="8"/>
        <v>0.45704367772345167</v>
      </c>
      <c r="E24" s="3">
        <f>E13*'deflator lopende div volume'!C38</f>
        <v>3072.2473535286285</v>
      </c>
      <c r="F24" s="3">
        <f>F13*'deflator lopende div volume'!I38</f>
        <v>545.66834393676493</v>
      </c>
      <c r="G24" s="3">
        <f>G13*'deflator lopende div volume'!F38</f>
        <v>3045.4484609919991</v>
      </c>
      <c r="H24" s="3">
        <f t="shared" si="9"/>
        <v>6663.3641584573925</v>
      </c>
      <c r="I24" s="122">
        <f>I13*'deflator lopende div volume'!G39</f>
        <v>102629.84204858082</v>
      </c>
      <c r="J24" s="78">
        <f t="shared" si="10"/>
        <v>-1.3592411891513279E-2</v>
      </c>
      <c r="K24" s="78">
        <f>(F24/F23)-100%</f>
        <v>9.7170216925728026E-2</v>
      </c>
      <c r="L24" s="78">
        <f t="shared" si="12"/>
        <v>-2.6826225386430647E-2</v>
      </c>
      <c r="M24" s="78">
        <f t="shared" si="13"/>
        <v>3.9597343519848449E-2</v>
      </c>
      <c r="O24" s="68"/>
    </row>
    <row r="25" spans="1:15" x14ac:dyDescent="0.25">
      <c r="A25" s="18">
        <v>2011</v>
      </c>
      <c r="B25" s="4">
        <f t="shared" si="6"/>
        <v>0.47481371087928465</v>
      </c>
      <c r="C25" s="4">
        <f t="shared" si="7"/>
        <v>7.4411326378539491E-2</v>
      </c>
      <c r="D25" s="4">
        <f t="shared" si="8"/>
        <v>0.45077496274217582</v>
      </c>
      <c r="E25" s="3">
        <f>E14*'deflator lopende div volume'!C39</f>
        <v>3186</v>
      </c>
      <c r="F25" s="3">
        <f>F14*'deflator lopende div volume'!I39</f>
        <v>499.3</v>
      </c>
      <c r="G25" s="3">
        <f>G14*'deflator lopende div volume'!F39</f>
        <v>3024.7</v>
      </c>
      <c r="H25" s="3">
        <f>SUM(E25:G25)</f>
        <v>6710</v>
      </c>
      <c r="I25" s="122">
        <f>I14*'deflator lopende div volume'!G40</f>
        <v>109024.70937657123</v>
      </c>
      <c r="J25" s="78">
        <f t="shared" si="10"/>
        <v>3.7025874996920782E-2</v>
      </c>
      <c r="K25" s="78">
        <f t="shared" si="11"/>
        <v>-8.4975323292967753E-2</v>
      </c>
      <c r="L25" s="78">
        <f t="shared" si="12"/>
        <v>-6.812941101370984E-3</v>
      </c>
      <c r="M25" s="78">
        <f t="shared" si="13"/>
        <v>6.2310018220269159E-2</v>
      </c>
      <c r="N25" s="134"/>
      <c r="O25" s="68"/>
    </row>
    <row r="26" spans="1:15" x14ac:dyDescent="0.25">
      <c r="A26" s="123"/>
      <c r="J26" s="26"/>
      <c r="K26" s="26"/>
      <c r="L26" s="26"/>
      <c r="M26" s="26"/>
      <c r="O26" s="68"/>
    </row>
    <row r="27" spans="1:15" x14ac:dyDescent="0.25">
      <c r="J27" s="26"/>
      <c r="K27" s="26"/>
      <c r="L27" s="26"/>
      <c r="M27" s="26"/>
    </row>
    <row r="28" spans="1:15" x14ac:dyDescent="0.25">
      <c r="A28" s="2" t="s">
        <v>275</v>
      </c>
      <c r="B28" s="2"/>
      <c r="C28" s="2"/>
      <c r="D28" s="2"/>
      <c r="E28" s="2"/>
      <c r="F28" s="2"/>
      <c r="G28" s="2"/>
      <c r="H28" s="2"/>
      <c r="I28" s="2"/>
      <c r="J28" s="2"/>
      <c r="K28" s="2"/>
      <c r="L28" s="2"/>
      <c r="M28" s="2"/>
    </row>
    <row r="29" spans="1:15" x14ac:dyDescent="0.25">
      <c r="A29" s="18">
        <f>'[5]Fig 3.10'!A39</f>
        <v>2005</v>
      </c>
      <c r="E29" s="93">
        <f>E19/'3.4_3.7_3.8_tab3.1'!B23*1000000</f>
        <v>37513.526115218578</v>
      </c>
      <c r="F29" s="38">
        <f>F19/('3.4_3.7_3.8_tab3.1'!C23+'3.4_3.7_3.8_tab3.1'!D23)*1000000</f>
        <v>77663.200050592946</v>
      </c>
      <c r="G29" s="38">
        <f>G19/'3.4_3.7_3.8_tab3.1'!E37*1000000</f>
        <v>46183.064205921219</v>
      </c>
      <c r="I29" s="161">
        <f>I19/'3.4_3.7_3.8_tab3.1'!H23*1000000</f>
        <v>38255.523642372929</v>
      </c>
      <c r="J29" s="26"/>
      <c r="K29" s="26"/>
      <c r="L29" s="26"/>
      <c r="M29" s="26"/>
    </row>
    <row r="30" spans="1:15" x14ac:dyDescent="0.25">
      <c r="A30" s="18">
        <f>'[5]Fig 3.10'!A40</f>
        <v>2006</v>
      </c>
      <c r="E30" s="93">
        <f>E20/'3.4_3.7_3.8_tab3.1'!B24*1000000</f>
        <v>41220.636857666672</v>
      </c>
      <c r="F30" s="38">
        <f>F20/('3.4_3.7_3.8_tab3.1'!C24+'3.4_3.7_3.8_tab3.1'!D24)*1000000</f>
        <v>87181.547264725552</v>
      </c>
      <c r="G30" s="38">
        <f>G20/'3.4_3.7_3.8_tab3.1'!E38*1000000</f>
        <v>49197.763437915535</v>
      </c>
      <c r="I30" s="161">
        <f>I20/'3.4_3.7_3.8_tab3.1'!H24*1000000</f>
        <v>40650.381022666312</v>
      </c>
      <c r="J30" s="26">
        <f>(E30/E29)-100%</f>
        <v>9.8820642214813903E-2</v>
      </c>
      <c r="K30" s="26">
        <f>(F30/F29)-100%</f>
        <v>0.12255929716946978</v>
      </c>
      <c r="L30" s="26">
        <f>(G30/G29)-100%</f>
        <v>6.5277159145447072E-2</v>
      </c>
      <c r="M30" s="26">
        <f>(I30/I29)-100%</f>
        <v>6.2601610232326577E-2</v>
      </c>
    </row>
    <row r="31" spans="1:15" x14ac:dyDescent="0.25">
      <c r="A31" s="18">
        <f>'[5]Fig 3.10'!A41</f>
        <v>2007</v>
      </c>
      <c r="E31" s="93">
        <f>E21/'3.4_3.7_3.8_tab3.1'!B25*1000000</f>
        <v>43583.002426576029</v>
      </c>
      <c r="F31" s="38">
        <f>F21/('3.4_3.7_3.8_tab3.1'!C25+'3.4_3.7_3.8_tab3.1'!D25)*1000000</f>
        <v>95452.206054367678</v>
      </c>
      <c r="G31" s="38">
        <f>G21/'3.4_3.7_3.8_tab3.1'!E39*1000000</f>
        <v>51934.180334953708</v>
      </c>
      <c r="I31" s="161">
        <f>I21/'3.4_3.7_3.8_tab3.1'!H25*1000000</f>
        <v>42819.836599600349</v>
      </c>
      <c r="J31" s="26">
        <f t="shared" ref="J31:J35" si="14">(E31/E30)-100%</f>
        <v>5.7310263717334609E-2</v>
      </c>
      <c r="K31" s="26">
        <f t="shared" ref="K31:K35" si="15">(F31/F30)-100%</f>
        <v>9.4867079664557652E-2</v>
      </c>
      <c r="L31" s="26">
        <f t="shared" ref="L31:L35" si="16">(G31/G30)-100%</f>
        <v>5.5620758055218378E-2</v>
      </c>
      <c r="M31" s="26">
        <f t="shared" ref="M31:M35" si="17">(I31/I30)-100%</f>
        <v>5.3368640646304533E-2</v>
      </c>
    </row>
    <row r="32" spans="1:15" x14ac:dyDescent="0.25">
      <c r="A32" s="18">
        <f>'[5]Fig 3.10'!A42</f>
        <v>2008</v>
      </c>
      <c r="E32" s="93">
        <f>E22/'3.4_3.7_3.8_tab3.1'!B26*1000000</f>
        <v>45688.671521169199</v>
      </c>
      <c r="F32" s="38">
        <f>F22/('3.4_3.7_3.8_tab3.1'!C26+'3.4_3.7_3.8_tab3.1'!D26)*1000000</f>
        <v>104197.92682210192</v>
      </c>
      <c r="G32" s="38">
        <f>G22/'3.4_3.7_3.8_tab3.1'!E40*1000000</f>
        <v>55179.013067896674</v>
      </c>
      <c r="I32" s="161">
        <f>I22/'3.4_3.7_3.8_tab3.1'!H26*1000000</f>
        <v>45009.654808767868</v>
      </c>
      <c r="J32" s="26">
        <f t="shared" si="14"/>
        <v>4.8313998057856855E-2</v>
      </c>
      <c r="K32" s="26">
        <f t="shared" si="15"/>
        <v>9.1624082137534257E-2</v>
      </c>
      <c r="L32" s="26">
        <f t="shared" si="16"/>
        <v>6.247971397671348E-2</v>
      </c>
      <c r="M32" s="26">
        <f t="shared" si="17"/>
        <v>5.1140274766670935E-2</v>
      </c>
    </row>
    <row r="33" spans="1:13" x14ac:dyDescent="0.25">
      <c r="A33" s="18">
        <f>'[5]Fig 3.10'!A43</f>
        <v>2009</v>
      </c>
      <c r="E33" s="93">
        <f>E23/'3.4_3.7_3.8_tab3.1'!B27*1000000</f>
        <v>46689.08296367836</v>
      </c>
      <c r="F33" s="38">
        <f>F23/('3.4_3.7_3.8_tab3.1'!C27+'3.4_3.7_3.8_tab3.1'!D27)*1000000</f>
        <v>77600.492582417399</v>
      </c>
      <c r="G33" s="38">
        <f>G23/'3.4_3.7_3.8_tab3.1'!E41*1000000</f>
        <v>58210.535863266203</v>
      </c>
      <c r="I33" s="161">
        <f>I23/'3.4_3.7_3.8_tab3.1'!H27*1000000</f>
        <v>46205.211955616694</v>
      </c>
      <c r="J33" s="26">
        <f t="shared" si="14"/>
        <v>2.1896269013767178E-2</v>
      </c>
      <c r="K33" s="26">
        <f t="shared" si="15"/>
        <v>-0.25525876618538257</v>
      </c>
      <c r="L33" s="26">
        <f t="shared" si="16"/>
        <v>5.4939779217132889E-2</v>
      </c>
      <c r="M33" s="26">
        <f t="shared" si="17"/>
        <v>2.6562237633867225E-2</v>
      </c>
    </row>
    <row r="34" spans="1:13" x14ac:dyDescent="0.25">
      <c r="A34" s="18">
        <v>2010</v>
      </c>
      <c r="E34" s="93">
        <f>E24/'3.4_3.7_3.8_tab3.1'!B28*1000000</f>
        <v>46057.917868922836</v>
      </c>
      <c r="F34" s="38">
        <f>F24/('3.4_3.7_3.8_tab3.1'!C28+'3.4_3.7_3.8_tab3.1'!D28)*1000000</f>
        <v>85756.458264460933</v>
      </c>
      <c r="G34" s="38">
        <f>G24/'3.4_3.7_3.8_tab3.1'!E42*1000000</f>
        <v>57869.654942271867</v>
      </c>
      <c r="I34" s="161">
        <f>I24/'3.4_3.7_3.8_tab3.1'!H28*1000000</f>
        <v>47807.678050955255</v>
      </c>
      <c r="J34" s="26">
        <f t="shared" si="14"/>
        <v>-1.3518472728336506E-2</v>
      </c>
      <c r="K34" s="26">
        <f t="shared" si="15"/>
        <v>0.10510198338472265</v>
      </c>
      <c r="L34" s="26">
        <f t="shared" si="16"/>
        <v>-5.8560003947575323E-3</v>
      </c>
      <c r="M34" s="26">
        <f t="shared" si="17"/>
        <v>3.4681500798607656E-2</v>
      </c>
    </row>
    <row r="35" spans="1:13" x14ac:dyDescent="0.25">
      <c r="A35" s="18">
        <v>2011</v>
      </c>
      <c r="E35" s="93">
        <f>E25/'3.4_3.7_3.8_tab3.1'!B29*1000000</f>
        <v>47587.752053771474</v>
      </c>
      <c r="F35" s="38">
        <f>F25/('3.4_3.7_3.8_tab3.1'!C29+'3.4_3.7_3.8_tab3.1'!D29)*1000000</f>
        <v>77052.469135802472</v>
      </c>
      <c r="G35" s="38">
        <f>G25/'3.4_3.7_3.8_tab3.1'!E43*1000000</f>
        <v>56944.104523975373</v>
      </c>
      <c r="I35" s="161">
        <f>I25/'3.4_3.7_3.8_tab3.1'!H29*1000000</f>
        <v>50156.281628822391</v>
      </c>
      <c r="J35" s="26">
        <f t="shared" si="14"/>
        <v>3.3215443850554083E-2</v>
      </c>
      <c r="K35" s="26">
        <f t="shared" si="15"/>
        <v>-0.10149660217795575</v>
      </c>
      <c r="L35" s="26">
        <f t="shared" si="16"/>
        <v>-1.5993708951950403E-2</v>
      </c>
      <c r="M35" s="26">
        <f t="shared" si="17"/>
        <v>4.91260750075313E-2</v>
      </c>
    </row>
    <row r="36" spans="1:13" x14ac:dyDescent="0.25">
      <c r="J36" s="26"/>
      <c r="K36" s="26"/>
      <c r="L36" s="26"/>
      <c r="M36" s="26"/>
    </row>
    <row r="37" spans="1:13" x14ac:dyDescent="0.25">
      <c r="J37" s="26"/>
      <c r="K37" s="26"/>
      <c r="L37" s="26"/>
      <c r="M37" s="26"/>
    </row>
    <row r="38" spans="1:13" x14ac:dyDescent="0.25">
      <c r="J38" s="26"/>
      <c r="K38" s="26"/>
      <c r="L38" s="26"/>
      <c r="M38" s="26"/>
    </row>
    <row r="39" spans="1:13" x14ac:dyDescent="0.25">
      <c r="A39" s="22"/>
      <c r="B39" s="22"/>
      <c r="C39" s="22"/>
      <c r="D39" s="22"/>
      <c r="E39" s="22"/>
      <c r="F39" s="22"/>
      <c r="G39" s="22"/>
    </row>
    <row r="40" spans="1:13" x14ac:dyDescent="0.25">
      <c r="A40" s="22"/>
      <c r="B40" s="22"/>
      <c r="C40" s="22"/>
      <c r="D40" s="22"/>
      <c r="E40" s="22"/>
      <c r="F40" s="22"/>
      <c r="G40" s="22"/>
      <c r="H40" s="22"/>
      <c r="I40" s="22"/>
      <c r="J40" s="22"/>
      <c r="K40" s="22"/>
      <c r="L40" s="22"/>
      <c r="M40" s="22"/>
    </row>
    <row r="41" spans="1:13" x14ac:dyDescent="0.25">
      <c r="A41" s="160"/>
      <c r="B41" s="160"/>
      <c r="C41" s="160"/>
      <c r="D41" s="160"/>
      <c r="E41" s="160"/>
      <c r="F41" s="160"/>
      <c r="G41" s="160"/>
      <c r="H41" s="160"/>
      <c r="I41" s="160"/>
      <c r="J41" s="160"/>
      <c r="K41" s="160"/>
      <c r="L41" s="160"/>
      <c r="M41" s="160"/>
    </row>
    <row r="42" spans="1:13" x14ac:dyDescent="0.25">
      <c r="A42" s="11"/>
      <c r="B42" s="11"/>
      <c r="C42" s="11"/>
      <c r="D42" s="11"/>
      <c r="E42" s="11"/>
      <c r="F42" s="11"/>
      <c r="G42" s="11"/>
      <c r="H42" s="11"/>
      <c r="I42" s="11"/>
      <c r="J42" s="240"/>
      <c r="K42" s="240"/>
      <c r="L42" s="240"/>
      <c r="M42" s="240"/>
    </row>
    <row r="43" spans="1:13" x14ac:dyDescent="0.25">
      <c r="A43" s="11"/>
      <c r="B43" s="11"/>
      <c r="C43" s="11"/>
      <c r="D43" s="11"/>
      <c r="E43" s="11"/>
      <c r="F43" s="11"/>
      <c r="G43" s="11"/>
      <c r="H43" s="11"/>
      <c r="I43" s="11"/>
      <c r="J43" s="11"/>
      <c r="K43" s="11"/>
      <c r="L43" s="11"/>
      <c r="M43" s="11"/>
    </row>
    <row r="44" spans="1:13" x14ac:dyDescent="0.25">
      <c r="A44" s="22"/>
      <c r="B44" s="22"/>
      <c r="C44" s="22"/>
      <c r="D44" s="22"/>
      <c r="E44" s="22"/>
      <c r="F44" s="22"/>
      <c r="G44" s="22"/>
      <c r="H44" s="22"/>
      <c r="I44" s="22"/>
      <c r="J44" s="22"/>
      <c r="K44" s="22"/>
      <c r="L44" s="22"/>
      <c r="M44" s="22"/>
    </row>
    <row r="45" spans="1:13" x14ac:dyDescent="0.25">
      <c r="A45" s="22"/>
      <c r="B45" s="22"/>
      <c r="C45" s="22"/>
      <c r="D45" s="22"/>
      <c r="E45" s="22"/>
      <c r="F45" s="22"/>
      <c r="G45" s="22"/>
      <c r="H45" s="22"/>
      <c r="I45" s="22"/>
      <c r="J45" s="22"/>
      <c r="K45" s="22"/>
      <c r="L45" s="22"/>
      <c r="M45" s="22"/>
    </row>
    <row r="46" spans="1:13" x14ac:dyDescent="0.25">
      <c r="H46" s="22"/>
      <c r="I46" s="22"/>
      <c r="J46" s="22"/>
      <c r="K46" s="22"/>
      <c r="L46" s="22"/>
      <c r="M46" s="22"/>
    </row>
    <row r="47" spans="1:13" x14ac:dyDescent="0.25">
      <c r="H47" s="22"/>
      <c r="I47" s="22"/>
      <c r="J47" s="22"/>
      <c r="K47" s="22"/>
      <c r="L47" s="22"/>
      <c r="M47" s="22"/>
    </row>
  </sheetData>
  <mergeCells count="4">
    <mergeCell ref="A1:X1"/>
    <mergeCell ref="A2:W2"/>
    <mergeCell ref="J4:M4"/>
    <mergeCell ref="J42:M4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election activeCell="C2" sqref="C2:C20"/>
    </sheetView>
  </sheetViews>
  <sheetFormatPr defaultRowHeight="15" x14ac:dyDescent="0.25"/>
  <cols>
    <col min="1" max="1" width="3" style="39" bestFit="1" customWidth="1"/>
    <col min="2" max="2" width="17" style="39" customWidth="1"/>
    <col min="3" max="3" width="24.42578125" style="39" customWidth="1"/>
    <col min="4" max="4" width="23.42578125" style="39" customWidth="1"/>
    <col min="5" max="5" width="17.28515625" style="39" customWidth="1"/>
    <col min="6" max="7" width="15.42578125" style="39" customWidth="1"/>
    <col min="8" max="8" width="13.140625" style="39" customWidth="1"/>
    <col min="9" max="9" width="18.5703125" style="39" bestFit="1" customWidth="1"/>
    <col min="10" max="14" width="9.140625" style="39"/>
    <col min="15" max="15" width="16" style="39" customWidth="1"/>
    <col min="16" max="16" width="17.7109375" style="39" customWidth="1"/>
    <col min="17" max="17" width="13.5703125" style="39" customWidth="1"/>
    <col min="18" max="18" width="11.7109375" style="39" customWidth="1"/>
    <col min="19" max="19" width="12.28515625" style="39" customWidth="1"/>
    <col min="20" max="20" width="14.42578125" style="39" customWidth="1"/>
    <col min="21" max="21" width="14.28515625" style="39" customWidth="1"/>
    <col min="22" max="16384" width="9.140625" style="39"/>
  </cols>
  <sheetData>
    <row r="1" spans="1:24" x14ac:dyDescent="0.25">
      <c r="B1" s="181" t="s">
        <v>458</v>
      </c>
      <c r="C1" s="79"/>
      <c r="N1" s="68"/>
      <c r="O1" s="68"/>
      <c r="P1" s="96"/>
      <c r="Q1" s="94"/>
      <c r="R1" s="94"/>
      <c r="S1" s="94"/>
      <c r="T1" s="94"/>
      <c r="U1" s="94"/>
      <c r="V1" s="94"/>
      <c r="W1" s="68"/>
      <c r="X1" s="68"/>
    </row>
    <row r="2" spans="1:24" x14ac:dyDescent="0.25">
      <c r="B2" s="39" t="s">
        <v>192</v>
      </c>
      <c r="D2" s="102" t="s">
        <v>288</v>
      </c>
      <c r="E2" s="103" t="s">
        <v>287</v>
      </c>
      <c r="F2" s="103" t="s">
        <v>286</v>
      </c>
      <c r="H2" s="103" t="s">
        <v>285</v>
      </c>
      <c r="I2" s="39" t="s">
        <v>193</v>
      </c>
      <c r="J2" s="102" t="s">
        <v>284</v>
      </c>
      <c r="N2" s="68"/>
      <c r="O2" s="68"/>
      <c r="P2" s="97"/>
      <c r="Q2" s="97"/>
      <c r="R2" s="98"/>
      <c r="S2" s="99"/>
      <c r="T2" s="97"/>
      <c r="U2" s="100"/>
      <c r="V2" s="97"/>
      <c r="W2" s="68"/>
      <c r="X2" s="68"/>
    </row>
    <row r="3" spans="1:24" x14ac:dyDescent="0.25">
      <c r="A3" s="39">
        <v>1</v>
      </c>
      <c r="B3" s="178" t="s">
        <v>198</v>
      </c>
      <c r="C3" s="178"/>
      <c r="D3" s="109">
        <v>84826</v>
      </c>
      <c r="E3" s="109">
        <v>349</v>
      </c>
      <c r="F3" s="107">
        <v>18.690000000000001</v>
      </c>
      <c r="G3" s="108">
        <f>F3/100</f>
        <v>0.18690000000000001</v>
      </c>
      <c r="H3" s="107">
        <v>3.46</v>
      </c>
      <c r="I3" s="109">
        <v>243</v>
      </c>
      <c r="J3" s="40">
        <f>D3*G3/I3*1000</f>
        <v>65242.713580246913</v>
      </c>
      <c r="N3" s="68"/>
      <c r="O3" s="68"/>
      <c r="P3" s="97"/>
      <c r="Q3" s="97"/>
      <c r="R3" s="98"/>
      <c r="S3" s="99"/>
      <c r="T3" s="97"/>
      <c r="U3" s="100"/>
      <c r="V3" s="68"/>
      <c r="W3" s="68"/>
      <c r="X3" s="68"/>
    </row>
    <row r="4" spans="1:24" x14ac:dyDescent="0.25">
      <c r="A4" s="39">
        <v>2</v>
      </c>
      <c r="B4" s="39" t="s">
        <v>198</v>
      </c>
      <c r="C4" s="36"/>
      <c r="D4" s="109">
        <v>70965</v>
      </c>
      <c r="E4" s="109">
        <v>69</v>
      </c>
      <c r="F4" s="107">
        <v>78.53</v>
      </c>
      <c r="G4" s="108">
        <f t="shared" ref="G4:G20" si="0">F4/100</f>
        <v>0.7853</v>
      </c>
      <c r="H4" s="107">
        <v>1.84</v>
      </c>
      <c r="I4" s="105">
        <v>1031</v>
      </c>
      <c r="J4" s="40">
        <f t="shared" ref="J4:J20" si="1">D4*G4/I4*1000</f>
        <v>54053.166343355966</v>
      </c>
      <c r="L4" s="101"/>
      <c r="N4" s="68"/>
      <c r="O4" s="68"/>
      <c r="P4" s="97"/>
      <c r="Q4" s="97"/>
      <c r="R4" s="98"/>
      <c r="S4" s="99"/>
      <c r="T4" s="97"/>
      <c r="U4" s="100"/>
      <c r="V4" s="68"/>
      <c r="W4" s="68"/>
      <c r="X4" s="68"/>
    </row>
    <row r="5" spans="1:24" x14ac:dyDescent="0.25">
      <c r="A5" s="39">
        <v>3</v>
      </c>
      <c r="B5" s="39" t="s">
        <v>198</v>
      </c>
      <c r="C5" s="36"/>
      <c r="D5" s="109">
        <v>28375</v>
      </c>
      <c r="E5" s="109">
        <v>75</v>
      </c>
      <c r="F5" s="107">
        <v>72.150000000000006</v>
      </c>
      <c r="G5" s="108">
        <f t="shared" si="0"/>
        <v>0.72150000000000003</v>
      </c>
      <c r="H5" s="107">
        <v>9.25</v>
      </c>
      <c r="I5" s="105">
        <v>378</v>
      </c>
      <c r="J5" s="40">
        <f t="shared" si="1"/>
        <v>54160.218253968254</v>
      </c>
      <c r="L5" s="102"/>
      <c r="N5" s="68"/>
      <c r="O5" s="68"/>
      <c r="P5" s="97"/>
      <c r="Q5" s="97"/>
      <c r="R5" s="98"/>
      <c r="S5" s="99"/>
      <c r="T5" s="97"/>
      <c r="U5" s="100"/>
      <c r="V5" s="68"/>
      <c r="W5" s="68"/>
      <c r="X5" s="68"/>
    </row>
    <row r="6" spans="1:24" x14ac:dyDescent="0.25">
      <c r="A6" s="39">
        <v>4</v>
      </c>
      <c r="B6" s="39" t="s">
        <v>198</v>
      </c>
      <c r="C6" s="36"/>
      <c r="D6" s="109">
        <v>24108</v>
      </c>
      <c r="E6" s="109">
        <v>55</v>
      </c>
      <c r="F6" s="107">
        <v>85.39</v>
      </c>
      <c r="G6" s="108">
        <f t="shared" si="0"/>
        <v>0.85389999999999999</v>
      </c>
      <c r="H6" s="107">
        <v>0.53</v>
      </c>
      <c r="I6" s="105">
        <v>439</v>
      </c>
      <c r="J6" s="40">
        <f t="shared" si="1"/>
        <v>46892.531207289285</v>
      </c>
      <c r="N6" s="68"/>
      <c r="O6" s="68"/>
      <c r="P6" s="97"/>
      <c r="Q6" s="97"/>
      <c r="R6" s="98"/>
      <c r="S6" s="99"/>
      <c r="T6" s="97"/>
      <c r="U6" s="100"/>
      <c r="V6" s="68"/>
      <c r="W6" s="68"/>
      <c r="X6" s="68"/>
    </row>
    <row r="7" spans="1:24" x14ac:dyDescent="0.25">
      <c r="A7" s="39">
        <v>5</v>
      </c>
      <c r="B7" s="39" t="s">
        <v>198</v>
      </c>
      <c r="C7" s="36"/>
      <c r="D7" s="109">
        <v>15192</v>
      </c>
      <c r="E7" s="109">
        <v>120</v>
      </c>
      <c r="F7" s="107">
        <v>55.64</v>
      </c>
      <c r="G7" s="108">
        <f t="shared" ref="G7:G17" si="2">F7/100</f>
        <v>0.55640000000000001</v>
      </c>
      <c r="H7" s="107">
        <v>0.52</v>
      </c>
      <c r="I7" s="105">
        <v>127</v>
      </c>
      <c r="J7" s="40">
        <f t="shared" si="1"/>
        <v>66557.707086614173</v>
      </c>
      <c r="N7" s="68"/>
      <c r="O7" s="68"/>
      <c r="P7" s="97"/>
      <c r="Q7" s="97"/>
      <c r="R7" s="98"/>
      <c r="S7" s="99"/>
      <c r="T7" s="97"/>
      <c r="U7" s="100"/>
      <c r="V7" s="68"/>
      <c r="W7" s="68"/>
      <c r="X7" s="68"/>
    </row>
    <row r="8" spans="1:24" x14ac:dyDescent="0.25">
      <c r="A8" s="39">
        <v>6</v>
      </c>
      <c r="B8" s="39" t="s">
        <v>198</v>
      </c>
      <c r="C8" s="36"/>
      <c r="D8" s="109">
        <v>15111</v>
      </c>
      <c r="E8" s="109">
        <v>91</v>
      </c>
      <c r="F8" s="107">
        <v>60.1</v>
      </c>
      <c r="G8" s="108">
        <f t="shared" si="2"/>
        <v>0.60099999999999998</v>
      </c>
      <c r="H8" s="107">
        <v>1.6</v>
      </c>
      <c r="I8" s="105">
        <v>166</v>
      </c>
      <c r="J8" s="40">
        <f t="shared" si="1"/>
        <v>54709.102409638544</v>
      </c>
      <c r="N8" s="68"/>
      <c r="O8" s="68"/>
      <c r="P8" s="97"/>
      <c r="Q8" s="97"/>
      <c r="R8" s="98"/>
      <c r="S8" s="99"/>
      <c r="T8" s="97"/>
      <c r="U8" s="100"/>
      <c r="V8" s="68"/>
      <c r="W8" s="68"/>
      <c r="X8" s="68"/>
    </row>
    <row r="9" spans="1:24" x14ac:dyDescent="0.25">
      <c r="A9" s="39">
        <v>7</v>
      </c>
      <c r="B9" s="39" t="s">
        <v>198</v>
      </c>
      <c r="C9" s="36"/>
      <c r="D9" s="109">
        <v>12601</v>
      </c>
      <c r="E9" s="109">
        <v>78</v>
      </c>
      <c r="F9" s="107">
        <v>58.81</v>
      </c>
      <c r="G9" s="108">
        <f t="shared" si="2"/>
        <v>0.58810000000000007</v>
      </c>
      <c r="H9" s="107">
        <v>6.99</v>
      </c>
      <c r="I9" s="105">
        <v>161</v>
      </c>
      <c r="J9" s="40">
        <f t="shared" si="1"/>
        <v>46028.870186335407</v>
      </c>
      <c r="N9" s="68"/>
      <c r="O9" s="68"/>
      <c r="P9" s="97"/>
      <c r="Q9" s="97"/>
      <c r="R9" s="98"/>
      <c r="S9" s="99"/>
      <c r="T9" s="97"/>
      <c r="U9" s="100"/>
      <c r="V9" s="68"/>
      <c r="W9" s="68"/>
      <c r="X9" s="68"/>
    </row>
    <row r="10" spans="1:24" x14ac:dyDescent="0.25">
      <c r="A10" s="39">
        <v>8</v>
      </c>
      <c r="B10" s="39" t="s">
        <v>198</v>
      </c>
      <c r="C10" s="36"/>
      <c r="D10" s="109">
        <v>10998</v>
      </c>
      <c r="E10" s="109">
        <v>62</v>
      </c>
      <c r="F10" s="107">
        <v>83.29</v>
      </c>
      <c r="G10" s="108">
        <f t="shared" si="2"/>
        <v>0.83290000000000008</v>
      </c>
      <c r="H10" s="107">
        <v>1.08</v>
      </c>
      <c r="I10" s="105">
        <v>178</v>
      </c>
      <c r="J10" s="40">
        <f t="shared" si="1"/>
        <v>51461.989887640455</v>
      </c>
      <c r="N10" s="68"/>
      <c r="O10" s="68"/>
      <c r="P10" s="97"/>
      <c r="Q10" s="97"/>
      <c r="R10" s="98"/>
      <c r="S10" s="99"/>
      <c r="T10" s="97"/>
      <c r="U10" s="100"/>
      <c r="V10" s="68"/>
      <c r="W10" s="68"/>
      <c r="X10" s="68"/>
    </row>
    <row r="11" spans="1:24" x14ac:dyDescent="0.25">
      <c r="A11" s="39">
        <v>9</v>
      </c>
      <c r="B11" s="39" t="s">
        <v>198</v>
      </c>
      <c r="C11" s="36"/>
      <c r="D11" s="109">
        <v>10729</v>
      </c>
      <c r="E11" s="109">
        <v>62</v>
      </c>
      <c r="F11" s="107">
        <v>71.180000000000007</v>
      </c>
      <c r="G11" s="108">
        <f t="shared" si="2"/>
        <v>0.7118000000000001</v>
      </c>
      <c r="H11" s="107">
        <v>2.35</v>
      </c>
      <c r="I11" s="105">
        <v>174</v>
      </c>
      <c r="J11" s="40">
        <f t="shared" si="1"/>
        <v>43890.242528735638</v>
      </c>
      <c r="N11" s="68"/>
      <c r="O11" s="68"/>
      <c r="P11" s="97"/>
      <c r="Q11" s="97"/>
      <c r="R11" s="98"/>
      <c r="S11" s="99"/>
      <c r="T11" s="97"/>
      <c r="U11" s="100"/>
      <c r="V11" s="68"/>
      <c r="W11" s="68"/>
      <c r="X11" s="68"/>
    </row>
    <row r="12" spans="1:24" x14ac:dyDescent="0.25">
      <c r="A12" s="39">
        <v>10</v>
      </c>
      <c r="B12" s="39" t="s">
        <v>198</v>
      </c>
      <c r="C12" s="36"/>
      <c r="D12" s="109">
        <v>10430</v>
      </c>
      <c r="E12" s="109">
        <v>72</v>
      </c>
      <c r="F12" s="107">
        <v>70.930000000000007</v>
      </c>
      <c r="G12" s="108">
        <f t="shared" si="2"/>
        <v>0.70930000000000004</v>
      </c>
      <c r="H12" s="107">
        <v>0.48</v>
      </c>
      <c r="I12" s="105">
        <v>144</v>
      </c>
      <c r="J12" s="40">
        <f t="shared" si="1"/>
        <v>51374.993055555562</v>
      </c>
      <c r="N12" s="68"/>
      <c r="O12" s="68"/>
      <c r="P12" s="97"/>
      <c r="Q12" s="97"/>
      <c r="R12" s="98"/>
      <c r="S12" s="99"/>
      <c r="T12" s="97"/>
      <c r="U12" s="100"/>
      <c r="V12" s="68"/>
      <c r="W12" s="68"/>
      <c r="X12" s="68"/>
    </row>
    <row r="13" spans="1:24" x14ac:dyDescent="0.25">
      <c r="A13" s="39">
        <v>11</v>
      </c>
      <c r="B13" s="39" t="s">
        <v>198</v>
      </c>
      <c r="C13" s="36"/>
      <c r="D13" s="109">
        <v>9984</v>
      </c>
      <c r="E13" s="109">
        <v>65</v>
      </c>
      <c r="F13" s="107">
        <v>74.11</v>
      </c>
      <c r="G13" s="108">
        <f t="shared" si="2"/>
        <v>0.74109999999999998</v>
      </c>
      <c r="H13" s="107">
        <v>1.08</v>
      </c>
      <c r="I13" s="105">
        <v>153</v>
      </c>
      <c r="J13" s="40">
        <f t="shared" si="1"/>
        <v>48360.407843137255</v>
      </c>
      <c r="N13" s="68"/>
      <c r="O13" s="68"/>
      <c r="P13" s="97"/>
      <c r="Q13" s="97"/>
      <c r="R13" s="98"/>
      <c r="S13" s="99"/>
      <c r="T13" s="97"/>
      <c r="U13" s="100"/>
      <c r="V13" s="68"/>
      <c r="W13" s="68"/>
      <c r="X13" s="68"/>
    </row>
    <row r="14" spans="1:24" x14ac:dyDescent="0.25">
      <c r="A14" s="39">
        <v>12</v>
      </c>
      <c r="B14" s="39" t="s">
        <v>198</v>
      </c>
      <c r="C14" s="36"/>
      <c r="D14" s="109">
        <v>9979</v>
      </c>
      <c r="E14" s="109">
        <v>53</v>
      </c>
      <c r="F14" s="107">
        <v>86.16</v>
      </c>
      <c r="G14" s="108">
        <f t="shared" si="2"/>
        <v>0.86159999999999992</v>
      </c>
      <c r="H14" s="107">
        <v>1.04</v>
      </c>
      <c r="I14" s="105">
        <v>190</v>
      </c>
      <c r="J14" s="40">
        <f t="shared" si="1"/>
        <v>45252.138947368425</v>
      </c>
      <c r="N14" s="68"/>
      <c r="O14" s="68"/>
      <c r="P14" s="97"/>
      <c r="Q14" s="97"/>
      <c r="R14" s="98"/>
      <c r="S14" s="99"/>
      <c r="T14" s="97"/>
      <c r="U14" s="100"/>
      <c r="V14" s="68"/>
      <c r="W14" s="68"/>
      <c r="X14" s="68"/>
    </row>
    <row r="15" spans="1:24" x14ac:dyDescent="0.25">
      <c r="A15" s="39">
        <v>13</v>
      </c>
      <c r="B15" s="39" t="s">
        <v>198</v>
      </c>
      <c r="C15" s="36"/>
      <c r="D15" s="109">
        <v>9917</v>
      </c>
      <c r="E15" s="109">
        <v>83</v>
      </c>
      <c r="F15" s="107">
        <v>63.11</v>
      </c>
      <c r="G15" s="108">
        <f t="shared" si="2"/>
        <v>0.63109999999999999</v>
      </c>
      <c r="H15" s="107">
        <v>1.73</v>
      </c>
      <c r="I15" s="105">
        <v>119</v>
      </c>
      <c r="J15" s="40">
        <f t="shared" si="1"/>
        <v>52593.434453781512</v>
      </c>
      <c r="N15" s="68"/>
      <c r="O15" s="68"/>
      <c r="P15" s="97"/>
      <c r="Q15" s="97"/>
      <c r="R15" s="98"/>
      <c r="S15" s="99"/>
      <c r="T15" s="97"/>
      <c r="U15" s="100"/>
      <c r="V15" s="68"/>
      <c r="W15" s="68"/>
      <c r="X15" s="68"/>
    </row>
    <row r="16" spans="1:24" x14ac:dyDescent="0.25">
      <c r="A16" s="39">
        <v>14</v>
      </c>
      <c r="B16" s="39" t="s">
        <v>198</v>
      </c>
      <c r="C16" s="36"/>
      <c r="D16" s="109">
        <v>9679</v>
      </c>
      <c r="E16" s="109">
        <v>55</v>
      </c>
      <c r="F16" s="107">
        <v>72.84</v>
      </c>
      <c r="G16" s="108">
        <f t="shared" si="2"/>
        <v>0.72840000000000005</v>
      </c>
      <c r="H16" s="107">
        <v>0.16</v>
      </c>
      <c r="I16" s="105">
        <v>175</v>
      </c>
      <c r="J16" s="40">
        <f t="shared" si="1"/>
        <v>40286.76342857143</v>
      </c>
      <c r="N16" s="68"/>
      <c r="O16" s="68"/>
      <c r="P16" s="97"/>
      <c r="Q16" s="97"/>
      <c r="R16" s="98"/>
      <c r="S16" s="99"/>
      <c r="T16" s="97"/>
      <c r="U16" s="100"/>
      <c r="V16" s="68"/>
      <c r="W16" s="68"/>
      <c r="X16" s="68"/>
    </row>
    <row r="17" spans="1:12" x14ac:dyDescent="0.25">
      <c r="A17" s="39">
        <v>15</v>
      </c>
      <c r="B17" s="39" t="s">
        <v>198</v>
      </c>
      <c r="C17" s="36"/>
      <c r="D17" s="40">
        <v>9192</v>
      </c>
      <c r="E17" s="39">
        <v>61</v>
      </c>
      <c r="F17" s="39">
        <v>79.45</v>
      </c>
      <c r="G17" s="39">
        <f t="shared" si="2"/>
        <v>0.79449999999999998</v>
      </c>
      <c r="H17" s="39">
        <v>1.43</v>
      </c>
      <c r="I17" s="39">
        <v>150</v>
      </c>
      <c r="J17" s="40">
        <f t="shared" si="1"/>
        <v>48686.96</v>
      </c>
    </row>
    <row r="18" spans="1:12" x14ac:dyDescent="0.25">
      <c r="A18" s="39" t="s">
        <v>194</v>
      </c>
      <c r="B18" s="39" t="s">
        <v>194</v>
      </c>
      <c r="D18" s="110">
        <f>'Berekeningen 11-12-13'!B6/1000</f>
        <v>4202200</v>
      </c>
      <c r="E18" s="110">
        <f>'Berekeningen 11-12-13'!E6/1000</f>
        <v>62.766243465272595</v>
      </c>
      <c r="F18" s="110">
        <f>'Berekeningen 11-12-13'!G6</f>
        <v>75.817428965779825</v>
      </c>
      <c r="G18" s="129">
        <f t="shared" si="0"/>
        <v>0.75817428965779821</v>
      </c>
      <c r="H18" s="110"/>
      <c r="I18" s="110">
        <f>'Berekeningen 11-12-13'!C6</f>
        <v>66950</v>
      </c>
      <c r="J18" s="110">
        <f t="shared" si="1"/>
        <v>47587.752053771466</v>
      </c>
      <c r="K18" s="101"/>
      <c r="L18" s="101"/>
    </row>
    <row r="19" spans="1:12" x14ac:dyDescent="0.25">
      <c r="A19" s="39" t="s">
        <v>183</v>
      </c>
      <c r="B19" s="39" t="s">
        <v>183</v>
      </c>
      <c r="D19" s="110">
        <f>'Berekeningen 11-12-13'!B11/1000</f>
        <v>10787200</v>
      </c>
      <c r="E19" s="110">
        <f>'Berekeningen 11-12-13'!E11/1000</f>
        <v>85.544127326508118</v>
      </c>
      <c r="F19" s="110">
        <f>'Berekeningen 11-12-13'!G11</f>
        <v>62.203352121032331</v>
      </c>
      <c r="G19" s="129">
        <f t="shared" si="0"/>
        <v>0.62203352121032329</v>
      </c>
      <c r="H19" s="110"/>
      <c r="I19" s="110">
        <f>'Berekeningen 11-12-13'!C11</f>
        <v>126101</v>
      </c>
      <c r="J19" s="110">
        <f t="shared" si="1"/>
        <v>53211.314739772075</v>
      </c>
      <c r="K19" s="102"/>
    </row>
    <row r="20" spans="1:12" x14ac:dyDescent="0.25">
      <c r="A20" s="39" t="s">
        <v>195</v>
      </c>
      <c r="D20" s="110">
        <f>'Berekeningen 11-12-13'!B12/1000</f>
        <v>189805200</v>
      </c>
      <c r="E20" s="110">
        <f>'Berekeningen 11-12-13'!E12/1000</f>
        <v>87.318949257027185</v>
      </c>
      <c r="F20" s="110">
        <f>'Berekeningen 11-12-13'!G12</f>
        <v>56.408886584772176</v>
      </c>
      <c r="G20" s="129">
        <f t="shared" si="0"/>
        <v>0.56408886584772178</v>
      </c>
      <c r="H20" s="110"/>
      <c r="I20" s="110">
        <f>'Berekeningen 11-12-13'!C12</f>
        <v>2173700</v>
      </c>
      <c r="J20" s="110">
        <f t="shared" si="1"/>
        <v>49255.647053411238</v>
      </c>
    </row>
    <row r="21" spans="1:12" x14ac:dyDescent="0.25">
      <c r="D21" s="110">
        <f>SUM(D3:D17)</f>
        <v>332086</v>
      </c>
      <c r="E21" s="110"/>
      <c r="F21" s="110"/>
      <c r="G21" s="110"/>
      <c r="H21" s="110"/>
      <c r="I21" s="110">
        <f>SUM(I3:I17)</f>
        <v>3828</v>
      </c>
      <c r="J21" s="40"/>
    </row>
    <row r="23" spans="1:12" x14ac:dyDescent="0.25">
      <c r="B23" s="241" t="s">
        <v>190</v>
      </c>
      <c r="C23" s="241"/>
      <c r="D23" s="241"/>
      <c r="E23" s="241"/>
      <c r="F23" s="241"/>
    </row>
  </sheetData>
  <mergeCells count="1">
    <mergeCell ref="B23:F2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workbookViewId="0">
      <selection activeCell="C2" sqref="C2:C18"/>
    </sheetView>
  </sheetViews>
  <sheetFormatPr defaultRowHeight="15" x14ac:dyDescent="0.25"/>
  <cols>
    <col min="1" max="1" width="3" style="39" bestFit="1" customWidth="1"/>
    <col min="2" max="2" width="15.7109375" style="39" customWidth="1"/>
    <col min="3" max="3" width="21.28515625" style="39" customWidth="1"/>
    <col min="4" max="4" width="25.140625" style="39" customWidth="1"/>
    <col min="5" max="5" width="29.85546875" style="39" customWidth="1"/>
    <col min="6" max="6" width="10.7109375" style="39" customWidth="1"/>
    <col min="7" max="7" width="10.140625" style="39" customWidth="1"/>
    <col min="8" max="8" width="17.5703125" style="39" customWidth="1"/>
    <col min="9" max="9" width="16.7109375" style="39" customWidth="1"/>
    <col min="10" max="10" width="16.140625" style="39" customWidth="1"/>
    <col min="11" max="16384" width="9.140625" style="39"/>
  </cols>
  <sheetData>
    <row r="1" spans="1:22" x14ac:dyDescent="0.25">
      <c r="B1" s="181" t="s">
        <v>458</v>
      </c>
    </row>
    <row r="2" spans="1:22" x14ac:dyDescent="0.25">
      <c r="B2" s="39" t="s">
        <v>192</v>
      </c>
      <c r="D2" s="102" t="s">
        <v>292</v>
      </c>
      <c r="E2" s="102" t="s">
        <v>293</v>
      </c>
      <c r="F2" s="94" t="s">
        <v>290</v>
      </c>
      <c r="H2" s="94" t="s">
        <v>289</v>
      </c>
      <c r="I2" s="94" t="s">
        <v>193</v>
      </c>
      <c r="J2" s="39" t="s">
        <v>196</v>
      </c>
    </row>
    <row r="3" spans="1:22" x14ac:dyDescent="0.25">
      <c r="A3" s="39">
        <v>1</v>
      </c>
      <c r="B3" s="39" t="s">
        <v>198</v>
      </c>
      <c r="C3" s="36"/>
      <c r="D3" s="106">
        <v>92554</v>
      </c>
      <c r="E3" s="106">
        <v>701</v>
      </c>
      <c r="F3" s="112">
        <v>11.4</v>
      </c>
      <c r="G3" s="108">
        <f>F3/100</f>
        <v>0.114</v>
      </c>
      <c r="H3" s="112">
        <v>13.98</v>
      </c>
      <c r="I3" s="106">
        <v>132</v>
      </c>
      <c r="J3" s="40">
        <f>D3*G3/I3*1000</f>
        <v>79933</v>
      </c>
      <c r="O3" s="68"/>
      <c r="P3" s="96"/>
      <c r="Q3" s="94"/>
      <c r="R3" s="94"/>
      <c r="S3" s="94"/>
      <c r="T3" s="94"/>
      <c r="U3" s="94"/>
      <c r="V3" s="94"/>
    </row>
    <row r="4" spans="1:22" x14ac:dyDescent="0.25">
      <c r="A4" s="39">
        <v>2</v>
      </c>
      <c r="B4" s="39" t="s">
        <v>198</v>
      </c>
      <c r="C4" s="36"/>
      <c r="D4" s="106">
        <v>80032</v>
      </c>
      <c r="E4" s="106">
        <v>58</v>
      </c>
      <c r="F4" s="112">
        <v>84.33</v>
      </c>
      <c r="G4" s="108">
        <f t="shared" ref="G4:G20" si="0">F4/100</f>
        <v>0.84329999999999994</v>
      </c>
      <c r="H4" s="112">
        <v>3.21</v>
      </c>
      <c r="I4" s="106">
        <v>1386</v>
      </c>
      <c r="J4" s="40">
        <f t="shared" ref="J4:J12" si="1">D4*G4/I4*1000</f>
        <v>48694.794805194804</v>
      </c>
      <c r="L4" s="101"/>
      <c r="O4" s="68"/>
      <c r="P4" s="73"/>
      <c r="Q4" s="73"/>
      <c r="R4" s="73"/>
      <c r="S4" s="73"/>
      <c r="T4" s="73"/>
      <c r="U4" s="111"/>
      <c r="V4" s="73"/>
    </row>
    <row r="5" spans="1:22" x14ac:dyDescent="0.25">
      <c r="A5" s="39">
        <v>3</v>
      </c>
      <c r="B5" s="39" t="s">
        <v>198</v>
      </c>
      <c r="C5" s="36"/>
      <c r="D5" s="106">
        <v>68390</v>
      </c>
      <c r="E5" s="106">
        <v>225</v>
      </c>
      <c r="F5" s="112">
        <v>35.880000000000003</v>
      </c>
      <c r="G5" s="108">
        <f t="shared" si="0"/>
        <v>0.35880000000000001</v>
      </c>
      <c r="H5" s="112">
        <v>17.52</v>
      </c>
      <c r="I5" s="106">
        <v>304</v>
      </c>
      <c r="J5" s="40">
        <f t="shared" si="1"/>
        <v>80718.197368421053</v>
      </c>
      <c r="L5" s="102"/>
      <c r="O5" s="68"/>
      <c r="P5" s="73"/>
      <c r="Q5" s="73"/>
      <c r="R5" s="73"/>
      <c r="S5" s="73"/>
      <c r="T5" s="73"/>
      <c r="U5" s="111"/>
      <c r="V5" s="73"/>
    </row>
    <row r="6" spans="1:22" x14ac:dyDescent="0.25">
      <c r="A6" s="39">
        <v>4</v>
      </c>
      <c r="B6" s="39" t="s">
        <v>198</v>
      </c>
      <c r="C6" s="36"/>
      <c r="D6" s="106">
        <v>62048</v>
      </c>
      <c r="E6" s="106">
        <v>374</v>
      </c>
      <c r="F6" s="112">
        <v>27.01</v>
      </c>
      <c r="G6" s="108">
        <f t="shared" si="0"/>
        <v>0.27010000000000001</v>
      </c>
      <c r="H6" s="112">
        <v>11.34</v>
      </c>
      <c r="I6" s="106">
        <v>166</v>
      </c>
      <c r="J6" s="40">
        <f t="shared" si="1"/>
        <v>100958.82409638552</v>
      </c>
      <c r="O6" s="68"/>
      <c r="P6" s="73"/>
      <c r="Q6" s="73"/>
      <c r="R6" s="73"/>
      <c r="S6" s="73"/>
      <c r="T6" s="73"/>
      <c r="U6" s="111"/>
      <c r="V6" s="73"/>
    </row>
    <row r="7" spans="1:22" x14ac:dyDescent="0.25">
      <c r="A7" s="39">
        <v>5</v>
      </c>
      <c r="B7" s="39" t="s">
        <v>198</v>
      </c>
      <c r="C7" s="36"/>
      <c r="D7" s="106">
        <v>60786</v>
      </c>
      <c r="E7" s="106">
        <v>80</v>
      </c>
      <c r="F7" s="112">
        <v>112.44</v>
      </c>
      <c r="G7" s="108">
        <f t="shared" si="0"/>
        <v>1.1244000000000001</v>
      </c>
      <c r="H7" s="112">
        <v>-0.12</v>
      </c>
      <c r="I7" s="106">
        <v>762</v>
      </c>
      <c r="J7" s="40">
        <f t="shared" si="1"/>
        <v>89695.247244094498</v>
      </c>
      <c r="O7" s="68"/>
      <c r="P7" s="73"/>
      <c r="Q7" s="73"/>
      <c r="R7" s="73"/>
      <c r="S7" s="73"/>
      <c r="T7" s="73"/>
      <c r="U7" s="111"/>
      <c r="V7" s="73"/>
    </row>
    <row r="8" spans="1:22" x14ac:dyDescent="0.25">
      <c r="A8" s="39">
        <v>6</v>
      </c>
      <c r="B8" s="39" t="s">
        <v>198</v>
      </c>
      <c r="C8" s="36"/>
      <c r="D8" s="106">
        <v>53013</v>
      </c>
      <c r="E8" s="106">
        <v>50</v>
      </c>
      <c r="F8" s="112">
        <v>100.91</v>
      </c>
      <c r="G8" s="108">
        <f t="shared" si="0"/>
        <v>1.0090999999999999</v>
      </c>
      <c r="H8" s="112">
        <v>-1.21</v>
      </c>
      <c r="I8" s="106">
        <v>1056</v>
      </c>
      <c r="J8" s="40">
        <f t="shared" si="1"/>
        <v>50658.540056818179</v>
      </c>
      <c r="O8" s="68"/>
      <c r="P8" s="73"/>
      <c r="Q8" s="73"/>
      <c r="R8" s="73"/>
      <c r="S8" s="73"/>
      <c r="T8" s="73"/>
      <c r="U8" s="111"/>
      <c r="V8" s="73"/>
    </row>
    <row r="9" spans="1:22" x14ac:dyDescent="0.25">
      <c r="A9" s="39">
        <v>7</v>
      </c>
      <c r="B9" s="39" t="s">
        <v>198</v>
      </c>
      <c r="C9" s="36"/>
      <c r="D9" s="106">
        <v>47262</v>
      </c>
      <c r="E9" s="106">
        <v>54</v>
      </c>
      <c r="F9" s="112">
        <v>108.61</v>
      </c>
      <c r="G9" s="108">
        <f t="shared" si="0"/>
        <v>1.0861000000000001</v>
      </c>
      <c r="H9" s="112">
        <v>-30.62</v>
      </c>
      <c r="I9" s="106">
        <v>869</v>
      </c>
      <c r="J9" s="40">
        <f t="shared" si="1"/>
        <v>59069.342002301506</v>
      </c>
      <c r="O9" s="68"/>
      <c r="P9" s="73"/>
      <c r="Q9" s="73"/>
      <c r="R9" s="73"/>
      <c r="S9" s="73"/>
      <c r="T9" s="73"/>
      <c r="U9" s="111"/>
      <c r="V9" s="73"/>
    </row>
    <row r="10" spans="1:22" x14ac:dyDescent="0.25">
      <c r="A10" s="39">
        <v>8</v>
      </c>
      <c r="B10" s="39" t="s">
        <v>198</v>
      </c>
      <c r="C10" s="36"/>
      <c r="D10" s="106">
        <v>41407</v>
      </c>
      <c r="E10" s="106">
        <v>309</v>
      </c>
      <c r="F10" s="112">
        <v>24.02</v>
      </c>
      <c r="G10" s="108">
        <f t="shared" si="0"/>
        <v>0.2402</v>
      </c>
      <c r="H10" s="112">
        <v>32.14</v>
      </c>
      <c r="I10" s="106">
        <v>134</v>
      </c>
      <c r="J10" s="40">
        <f t="shared" si="1"/>
        <v>74223.592537313438</v>
      </c>
      <c r="O10" s="68"/>
      <c r="P10" s="73"/>
      <c r="Q10" s="73"/>
      <c r="R10" s="73"/>
      <c r="S10" s="73"/>
      <c r="T10" s="73"/>
      <c r="U10" s="111"/>
      <c r="V10" s="73"/>
    </row>
    <row r="11" spans="1:22" x14ac:dyDescent="0.25">
      <c r="A11" s="39">
        <v>9</v>
      </c>
      <c r="B11" s="39" t="s">
        <v>198</v>
      </c>
      <c r="C11" s="36"/>
      <c r="D11" s="40">
        <v>40135</v>
      </c>
      <c r="E11" s="39">
        <v>306</v>
      </c>
      <c r="F11" s="39">
        <v>14.5</v>
      </c>
      <c r="G11" s="180">
        <f t="shared" si="0"/>
        <v>0.14499999999999999</v>
      </c>
      <c r="H11" s="39">
        <v>25.07</v>
      </c>
      <c r="I11" s="39">
        <v>131</v>
      </c>
      <c r="J11" s="40">
        <f t="shared" si="1"/>
        <v>44424.236641221367</v>
      </c>
      <c r="O11" s="68"/>
      <c r="P11" s="73"/>
      <c r="Q11" s="73"/>
      <c r="R11" s="73"/>
      <c r="S11" s="73"/>
      <c r="T11" s="73"/>
      <c r="U11" s="111"/>
      <c r="V11" s="73"/>
    </row>
    <row r="12" spans="1:22" x14ac:dyDescent="0.25">
      <c r="A12" s="39">
        <v>10</v>
      </c>
      <c r="B12" s="39" t="s">
        <v>198</v>
      </c>
      <c r="C12" s="36"/>
      <c r="D12" s="106">
        <v>36973</v>
      </c>
      <c r="E12" s="106">
        <v>71</v>
      </c>
      <c r="F12" s="112">
        <v>84.73</v>
      </c>
      <c r="G12" s="108">
        <f t="shared" ref="G12:G17" si="2">F12/100</f>
        <v>0.84730000000000005</v>
      </c>
      <c r="H12" s="112">
        <v>2</v>
      </c>
      <c r="I12" s="106">
        <v>521</v>
      </c>
      <c r="J12" s="40">
        <f t="shared" si="1"/>
        <v>60129.026679462579</v>
      </c>
      <c r="O12" s="68"/>
      <c r="P12" s="73"/>
      <c r="Q12" s="73"/>
      <c r="R12" s="73"/>
      <c r="S12" s="73"/>
      <c r="T12" s="73"/>
      <c r="U12" s="111"/>
      <c r="V12" s="73"/>
    </row>
    <row r="13" spans="1:22" x14ac:dyDescent="0.25">
      <c r="A13" s="39">
        <v>11</v>
      </c>
      <c r="B13" s="39" t="s">
        <v>198</v>
      </c>
      <c r="C13" s="36"/>
      <c r="D13" s="106">
        <v>36762</v>
      </c>
      <c r="E13" s="106">
        <v>125</v>
      </c>
      <c r="F13" s="112">
        <v>86.98</v>
      </c>
      <c r="G13" s="108">
        <f t="shared" si="2"/>
        <v>0.86980000000000002</v>
      </c>
      <c r="H13" s="112">
        <v>-12.63</v>
      </c>
      <c r="I13" s="106">
        <v>295</v>
      </c>
      <c r="J13" s="40">
        <f>D13*G13/I13*1000</f>
        <v>108391.82237288135</v>
      </c>
      <c r="O13" s="68"/>
      <c r="P13" s="73"/>
      <c r="Q13" s="73"/>
      <c r="R13" s="73"/>
      <c r="S13" s="73"/>
      <c r="T13" s="73"/>
      <c r="U13" s="111"/>
      <c r="V13" s="73"/>
    </row>
    <row r="14" spans="1:22" x14ac:dyDescent="0.25">
      <c r="A14" s="39">
        <v>12</v>
      </c>
      <c r="B14" s="39" t="s">
        <v>198</v>
      </c>
      <c r="C14" s="36"/>
      <c r="D14" s="106">
        <v>34851</v>
      </c>
      <c r="E14" s="106">
        <v>645</v>
      </c>
      <c r="F14" s="112">
        <v>10.29</v>
      </c>
      <c r="G14" s="108">
        <f t="shared" si="2"/>
        <v>0.10289999999999999</v>
      </c>
      <c r="H14" s="112">
        <v>1.95</v>
      </c>
      <c r="I14" s="106">
        <v>54</v>
      </c>
      <c r="J14" s="40">
        <f>D14*G14/I14*1000</f>
        <v>66410.516666666663</v>
      </c>
      <c r="O14" s="68"/>
      <c r="P14" s="73"/>
      <c r="Q14" s="73"/>
      <c r="R14" s="73"/>
      <c r="S14" s="73"/>
      <c r="T14" s="73"/>
      <c r="U14" s="111"/>
      <c r="V14" s="73"/>
    </row>
    <row r="15" spans="1:22" x14ac:dyDescent="0.25">
      <c r="A15" s="39">
        <v>13</v>
      </c>
      <c r="B15" s="39" t="s">
        <v>198</v>
      </c>
      <c r="C15" s="36"/>
      <c r="D15" s="106">
        <v>32080</v>
      </c>
      <c r="E15" s="106">
        <v>123</v>
      </c>
      <c r="F15" s="112">
        <v>67.14</v>
      </c>
      <c r="G15" s="108">
        <f t="shared" si="2"/>
        <v>0.6714</v>
      </c>
      <c r="H15" s="112">
        <v>6.54</v>
      </c>
      <c r="I15" s="106">
        <v>260</v>
      </c>
      <c r="J15" s="40">
        <f>D15*G15/I15*1000</f>
        <v>82840.430769230763</v>
      </c>
      <c r="O15" s="68"/>
      <c r="P15" s="73"/>
      <c r="Q15" s="73"/>
      <c r="R15" s="73"/>
      <c r="S15" s="73"/>
      <c r="T15" s="73"/>
      <c r="U15" s="111"/>
      <c r="V15" s="73"/>
    </row>
    <row r="16" spans="1:22" x14ac:dyDescent="0.25">
      <c r="A16" s="39">
        <v>14</v>
      </c>
      <c r="B16" s="39" t="s">
        <v>198</v>
      </c>
      <c r="C16" s="36"/>
      <c r="D16" s="106">
        <v>32025</v>
      </c>
      <c r="E16" s="106">
        <v>52</v>
      </c>
      <c r="F16" s="112">
        <v>104.65</v>
      </c>
      <c r="G16" s="108">
        <f t="shared" si="2"/>
        <v>1.0465</v>
      </c>
      <c r="H16" s="112">
        <v>-2.95</v>
      </c>
      <c r="I16" s="106">
        <v>616</v>
      </c>
      <c r="J16" s="40">
        <f>D16*G16/I16*1000</f>
        <v>54406.107954545456</v>
      </c>
      <c r="O16" s="68"/>
      <c r="P16" s="73"/>
      <c r="Q16" s="73"/>
      <c r="R16" s="73"/>
      <c r="S16" s="73"/>
      <c r="T16" s="73"/>
      <c r="U16" s="111"/>
      <c r="V16" s="73"/>
    </row>
    <row r="17" spans="1:22" x14ac:dyDescent="0.25">
      <c r="A17" s="42">
        <v>15</v>
      </c>
      <c r="B17" s="39" t="s">
        <v>198</v>
      </c>
      <c r="C17" s="36"/>
      <c r="D17" s="106">
        <v>31975</v>
      </c>
      <c r="E17" s="106">
        <v>55</v>
      </c>
      <c r="F17" s="112">
        <v>100.13</v>
      </c>
      <c r="G17" s="108">
        <f t="shared" si="2"/>
        <v>1.0012999999999999</v>
      </c>
      <c r="H17" s="112">
        <v>-6.74</v>
      </c>
      <c r="I17" s="106">
        <v>577</v>
      </c>
      <c r="J17" s="40">
        <f>D17*G17/I17*1000</f>
        <v>55487.985268630837</v>
      </c>
      <c r="O17" s="68"/>
      <c r="P17" s="73"/>
      <c r="Q17" s="73"/>
      <c r="R17" s="73"/>
      <c r="S17" s="73"/>
      <c r="T17" s="73"/>
      <c r="U17" s="111"/>
      <c r="V17" s="73"/>
    </row>
    <row r="18" spans="1:22" x14ac:dyDescent="0.25">
      <c r="A18" s="39" t="s">
        <v>199</v>
      </c>
      <c r="D18" s="110">
        <f>'Berekeningen 11-12-13'!B10/1000</f>
        <v>5914800</v>
      </c>
      <c r="E18" s="110">
        <f>'Berekeningen 11-12-13'!E10/1000</f>
        <v>112.29708947997949</v>
      </c>
      <c r="F18" s="129">
        <f>'Berekeningen 11-12-13'!G10</f>
        <v>51.13782376411713</v>
      </c>
      <c r="G18" s="129">
        <f t="shared" si="0"/>
        <v>0.5113782376411713</v>
      </c>
      <c r="H18" s="110"/>
      <c r="I18" s="110">
        <f>'Berekeningen 11-12-13'!C10</f>
        <v>52671</v>
      </c>
      <c r="J18" s="110">
        <f>'Berekeningen 11-12-13'!F10</f>
        <v>57426.287710504832</v>
      </c>
      <c r="K18" s="101"/>
      <c r="O18" s="68"/>
      <c r="P18" s="73"/>
      <c r="Q18" s="73"/>
      <c r="R18" s="73"/>
      <c r="S18" s="73"/>
      <c r="T18" s="73"/>
      <c r="U18" s="111"/>
      <c r="V18" s="73"/>
    </row>
    <row r="19" spans="1:22" x14ac:dyDescent="0.25">
      <c r="A19" s="39" t="s">
        <v>183</v>
      </c>
      <c r="B19" s="39" t="s">
        <v>183</v>
      </c>
      <c r="D19" s="110">
        <f>'Berekeningen 11-12-13'!B11/1000</f>
        <v>10787200</v>
      </c>
      <c r="E19" s="110">
        <f>'Berekeningen 11-12-13'!E11/1000</f>
        <v>85.544127326508118</v>
      </c>
      <c r="F19" s="129">
        <f>'Berekeningen 11-12-13'!G11</f>
        <v>62.203352121032331</v>
      </c>
      <c r="G19" s="162">
        <f t="shared" si="0"/>
        <v>0.62203352121032329</v>
      </c>
      <c r="H19" s="110"/>
      <c r="I19" s="110">
        <f>'Berekeningen 11-12-13'!C11</f>
        <v>126101</v>
      </c>
      <c r="J19" s="110">
        <f>'Berekeningen 11-12-13'!F11</f>
        <v>53211.31473977209</v>
      </c>
      <c r="K19" s="102"/>
    </row>
    <row r="20" spans="1:22" x14ac:dyDescent="0.25">
      <c r="A20" s="39" t="s">
        <v>195</v>
      </c>
      <c r="B20" s="39" t="s">
        <v>195</v>
      </c>
      <c r="D20" s="110">
        <f>'Berekeningen 11-12-13'!B12/1000</f>
        <v>189805200</v>
      </c>
      <c r="E20" s="110">
        <f>'Berekeningen 11-12-13'!E12/1000</f>
        <v>87.318949257027185</v>
      </c>
      <c r="F20" s="129">
        <f>'Berekeningen 11-12-13'!G12</f>
        <v>56.408886584772176</v>
      </c>
      <c r="G20" s="129">
        <f t="shared" si="0"/>
        <v>0.56408886584772178</v>
      </c>
      <c r="H20" s="110"/>
      <c r="I20" s="110">
        <f>'Berekeningen 11-12-13'!C12</f>
        <v>2173700</v>
      </c>
      <c r="J20" s="110">
        <f>'Berekeningen 11-12-13'!F12</f>
        <v>49255.647053411238</v>
      </c>
    </row>
    <row r="21" spans="1:22" x14ac:dyDescent="0.25">
      <c r="D21" s="40">
        <f>SUM(D3:D17)</f>
        <v>750293</v>
      </c>
      <c r="I21" s="40">
        <f>SUM(I3:I17)</f>
        <v>7263</v>
      </c>
    </row>
    <row r="22" spans="1:22" x14ac:dyDescent="0.25">
      <c r="B22" s="241" t="s">
        <v>191</v>
      </c>
      <c r="C22" s="241"/>
      <c r="D22" s="241"/>
      <c r="E22" s="241"/>
      <c r="F22" s="241"/>
    </row>
    <row r="23" spans="1:22" x14ac:dyDescent="0.25">
      <c r="A23" s="43"/>
      <c r="B23" s="43"/>
      <c r="C23" s="43"/>
      <c r="D23" s="44"/>
      <c r="E23" s="44"/>
      <c r="F23" s="44"/>
      <c r="G23" s="44"/>
      <c r="H23" s="44"/>
      <c r="I23" s="45"/>
      <c r="J23" s="44"/>
    </row>
    <row r="25" spans="1:22" x14ac:dyDescent="0.25">
      <c r="B25" s="242"/>
      <c r="C25" s="242"/>
      <c r="D25" s="242"/>
      <c r="E25" s="242"/>
      <c r="F25" s="242"/>
    </row>
  </sheetData>
  <mergeCells count="2">
    <mergeCell ref="B22:F22"/>
    <mergeCell ref="B25:F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Inhoud</vt:lpstr>
      <vt:lpstr>3-1</vt:lpstr>
      <vt:lpstr>3-2</vt:lpstr>
      <vt:lpstr>3.3,3.5,3.6</vt:lpstr>
      <vt:lpstr>3.4_3.7_3.8_tab3.1</vt:lpstr>
      <vt:lpstr>3.9</vt:lpstr>
      <vt:lpstr>3.10</vt:lpstr>
      <vt:lpstr>3.11</vt:lpstr>
      <vt:lpstr>3.12</vt:lpstr>
      <vt:lpstr>3.13</vt:lpstr>
      <vt:lpstr>Tab 3.2</vt:lpstr>
      <vt:lpstr>tabel3.3_3.4</vt:lpstr>
      <vt:lpstr>figuur 3.14 tabel 3.5</vt:lpstr>
      <vt:lpstr>figuur 3.15</vt:lpstr>
      <vt:lpstr>deflator lopende div volume</vt:lpstr>
      <vt:lpstr>Berekeningen 11-12-13</vt:lpstr>
      <vt:lpstr>Nace codes</vt:lpstr>
    </vt:vector>
  </TitlesOfParts>
  <Company>UA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Verberght</dc:creator>
  <cp:lastModifiedBy>De Langhe Katrien</cp:lastModifiedBy>
  <dcterms:created xsi:type="dcterms:W3CDTF">2009-04-23T19:05:37Z</dcterms:created>
  <dcterms:modified xsi:type="dcterms:W3CDTF">2014-07-07T12:41:42Z</dcterms:modified>
</cp:coreProperties>
</file>