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90" yWindow="1560" windowWidth="14685" windowHeight="7635" tabRatio="895" firstSheet="5" activeTab="19"/>
  </bookViews>
  <sheets>
    <sheet name="inhoud" sheetId="19" r:id="rId1"/>
    <sheet name="2-1,2_tab.2.1-2.3" sheetId="55" r:id="rId2"/>
    <sheet name="berekeningenspoor" sheetId="45" r:id="rId3"/>
    <sheet name="tab2.2" sheetId="56" r:id="rId4"/>
    <sheet name="2-3" sheetId="57" r:id="rId5"/>
    <sheet name="2-4" sheetId="58" r:id="rId6"/>
    <sheet name="2.5" sheetId="59" r:id="rId7"/>
    <sheet name="veranderingen in 2.5" sheetId="32" r:id="rId8"/>
    <sheet name="tabel2.4" sheetId="61" r:id="rId9"/>
    <sheet name="Tabel 2.6" sheetId="60" r:id="rId10"/>
    <sheet name="tab.2.5 + fig 2.6" sheetId="62" r:id="rId11"/>
    <sheet name="2-7,2-8" sheetId="63" r:id="rId12"/>
    <sheet name="bijlage 2.7-8" sheetId="64" r:id="rId13"/>
    <sheet name="2-9" sheetId="65" r:id="rId14"/>
    <sheet name="2.10" sheetId="47" r:id="rId15"/>
    <sheet name="2.11" sheetId="48" r:id="rId16"/>
    <sheet name="2.12" sheetId="49" r:id="rId17"/>
    <sheet name="2.13" sheetId="50" r:id="rId18"/>
    <sheet name="2.14" sheetId="51" r:id="rId19"/>
    <sheet name="2.15" sheetId="52" r:id="rId20"/>
    <sheet name="2.16" sheetId="53" r:id="rId21"/>
    <sheet name="2.17" sheetId="54" r:id="rId22"/>
    <sheet name="2-18" sheetId="29" r:id="rId23"/>
    <sheet name="Sheet1" sheetId="46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ftn1" localSheetId="9">'Tabel 2.6'!$D$6</definedName>
    <definedName name="_ftnref1" localSheetId="9">'Tabel 2.6'!$D$3</definedName>
    <definedName name="_Toc368488970" localSheetId="9">'Tabel 2.6'!$D$2</definedName>
    <definedName name="aard" localSheetId="13">'2-9'!$A$4</definedName>
    <definedName name="aard">#REF!</definedName>
    <definedName name="Antwerp" localSheetId="22">'[1]Modale verdeling Zeehavens'!$A$10</definedName>
    <definedName name="Antwerp" localSheetId="10">'[2]Modale verdeling Zeehavens'!$A$10</definedName>
    <definedName name="Antwerp" localSheetId="3">'[2]Modale verdeling Zeehavens'!$A$10</definedName>
    <definedName name="Antwerp">'[3]Modale verdeling Zeehavens'!$A$10</definedName>
    <definedName name="bestemming" localSheetId="11">'2-7,2-8'!$A$3</definedName>
    <definedName name="bestemming">#REF!</definedName>
    <definedName name="binnenvaart" localSheetId="22">'[1]binnenvaart tkm'!$B$2</definedName>
    <definedName name="binnenvaart" localSheetId="10">'[2]binnenvaart tkm'!$B$2</definedName>
    <definedName name="binnenvaart" localSheetId="3">'[2]binnenvaart tkm'!$B$2</definedName>
    <definedName name="binnenvaart">'[3]binnenvaart tkm'!$B$2</definedName>
    <definedName name="figuur1_2" localSheetId="1">'2-1,2_tab.2.1-2.3'!$A$10</definedName>
    <definedName name="Gent" localSheetId="22">'[1]Modale verdeling Zeehavens'!$A$34</definedName>
    <definedName name="Gent" localSheetId="10">'[2]Modale verdeling Zeehavens'!$A$34</definedName>
    <definedName name="Gent" localSheetId="3">'[2]Modale verdeling Zeehavens'!$A$34</definedName>
    <definedName name="Gent">'[3]Modale verdeling Zeehavens'!$A$34</definedName>
    <definedName name="grafbestemming" localSheetId="22">'[1]Herkomst_bestemm haventrafiek'!$A$61</definedName>
    <definedName name="grafbestemming" localSheetId="10">'[2]Herkomst_bestemm haventrafiek'!$A$61</definedName>
    <definedName name="grafbestemming" localSheetId="3">'[2]Herkomst_bestemm haventrafiek'!$A$61</definedName>
    <definedName name="grafbestemming">'[3]Herkomst_bestemm haventrafiek'!$A$61</definedName>
    <definedName name="grafherkomst" localSheetId="22">'[1]Herkomst_bestemm haventrafiek'!$A$38</definedName>
    <definedName name="grafherkomst" localSheetId="10">'[2]Herkomst_bestemm haventrafiek'!$A$38</definedName>
    <definedName name="grafherkomst" localSheetId="3">'[2]Herkomst_bestemm haventrafiek'!$A$38</definedName>
    <definedName name="grafherkomst">'[3]Herkomst_bestemm haventrafiek'!$A$38</definedName>
    <definedName name="GrafiekEUsplitpercent" localSheetId="22">'[1]graf.EU25mode split tkm'!$A$16</definedName>
    <definedName name="GrafiekEUsplitpercent" localSheetId="10">'[2]graf.EU25mode split tkm'!$A$16</definedName>
    <definedName name="GrafiekEUsplitpercent" localSheetId="3">'[2]graf.EU25mode split tkm'!$A$16</definedName>
    <definedName name="GrafiekEUsplitpercent">'[3]graf.EU25mode split tkm'!$A$16</definedName>
    <definedName name="Grafiekmodalesplitenkelelanden" localSheetId="6">'[7]2-3'!#REF!</definedName>
    <definedName name="Grafiekmodalesplitenkelelanden" localSheetId="1">'[7]2-3'!#REF!</definedName>
    <definedName name="Grafiekmodalesplitenkelelanden" localSheetId="4">'2-3'!#REF!</definedName>
    <definedName name="Grafiekmodalesplitenkelelanden" localSheetId="5">'[7]2-3'!#REF!</definedName>
    <definedName name="Grafiekmodalesplitenkelelanden" localSheetId="11">'[7]2-3'!#REF!</definedName>
    <definedName name="Grafiekmodalesplitenkelelanden" localSheetId="13">'[7]2-3'!#REF!</definedName>
    <definedName name="Grafiekmodalesplitenkelelanden" localSheetId="12">'[7]2-3'!#REF!</definedName>
    <definedName name="Grafiekmodalesplitenkelelanden" localSheetId="10">'[4]2-3'!#REF!</definedName>
    <definedName name="Grafiekmodalesplitenkelelanden" localSheetId="3">'[4]2-3'!#REF!</definedName>
    <definedName name="Grafiekmodalesplitenkelelanden" localSheetId="9">'[7]2-3'!#REF!</definedName>
    <definedName name="Grafiekmodalesplitenkelelanden" localSheetId="8">'[7]2-3'!#REF!</definedName>
    <definedName name="Grafiekmodalesplitenkelelanden">#REF!</definedName>
    <definedName name="GrafiekmodalesplitEUVSpercent" localSheetId="6">'[7]2-3'!#REF!</definedName>
    <definedName name="GrafiekmodalesplitEUVSpercent" localSheetId="1">'[7]2-3'!#REF!</definedName>
    <definedName name="GrafiekmodalesplitEUVSpercent" localSheetId="4">'2-3'!#REF!</definedName>
    <definedName name="GrafiekmodalesplitEUVSpercent" localSheetId="5">'[7]2-3'!#REF!</definedName>
    <definedName name="GrafiekmodalesplitEUVSpercent" localSheetId="11">'[7]2-3'!#REF!</definedName>
    <definedName name="GrafiekmodalesplitEUVSpercent" localSheetId="13">'[7]2-3'!#REF!</definedName>
    <definedName name="GrafiekmodalesplitEUVSpercent" localSheetId="12">'[7]2-3'!#REF!</definedName>
    <definedName name="GrafiekmodalesplitEUVSpercent" localSheetId="10">'[4]2-3'!#REF!</definedName>
    <definedName name="GrafiekmodalesplitEUVSpercent" localSheetId="3">'[4]2-3'!#REF!</definedName>
    <definedName name="GrafiekmodalesplitEUVSpercent" localSheetId="9">'[7]2-3'!#REF!</definedName>
    <definedName name="GrafiekmodalesplitEUVSpercent" localSheetId="8">'[7]2-3'!#REF!</definedName>
    <definedName name="GrafiekmodalesplitEUVSpercent">#REF!</definedName>
    <definedName name="grafiekmodesplit" localSheetId="22">'[1]Graf.Vl.mode split%tkm'!$A$17</definedName>
    <definedName name="grafiekmodesplit" localSheetId="10">'[2]Graf.Vl.mode split%tkm'!$A$17</definedName>
    <definedName name="grafiekmodesplit" localSheetId="3">'[2]Graf.Vl.mode split%tkm'!$A$17</definedName>
    <definedName name="grafiekmodesplit">'[3]Graf.Vl.mode split%tkm'!$A$17</definedName>
    <definedName name="grafiekmodesplitpercent" localSheetId="22">'[1]Graf.Vl.mode split%tkm'!$A$17</definedName>
    <definedName name="grafiekmodesplitpercent" localSheetId="10">'[2]Graf.Vl.mode split%tkm'!$A$17</definedName>
    <definedName name="grafiekmodesplitpercent" localSheetId="3">'[2]Graf.Vl.mode split%tkm'!$A$17</definedName>
    <definedName name="grafiekmodesplitpercent">'[3]Graf.Vl.mode split%tkm'!$A$17</definedName>
    <definedName name="grafiekVLmodesplit" localSheetId="22">'[1]Graf.Vl.mode split%tkm'!$A$17</definedName>
    <definedName name="grafiekVLmodesplit" localSheetId="10">'[2]Graf.Vl.mode split%tkm'!$A$17</definedName>
    <definedName name="grafiekVLmodesplit" localSheetId="3">'[2]Graf.Vl.mode split%tkm'!$A$17</definedName>
    <definedName name="grafiekVLmodesplit">'[3]Graf.Vl.mode split%tkm'!$A$17</definedName>
    <definedName name="grafvlmodesplittkm" localSheetId="22">'[1]graf. Vl. mode Split in tkm'!$A$17</definedName>
    <definedName name="grafvlmodesplittkm" localSheetId="10">'[2]graf. Vl. mode Split in tkm'!$A$17</definedName>
    <definedName name="grafvlmodesplittkm" localSheetId="3">'[2]graf. Vl. mode Split in tkm'!$A$17</definedName>
    <definedName name="grafvlmodesplittkm">'[3]graf. Vl. mode Split in tkm'!$A$17</definedName>
    <definedName name="groei" localSheetId="6">'2-1,2_tab.2.1-2.3'!$A$1</definedName>
    <definedName name="groei" localSheetId="1">'2-1,2_tab.2.1-2.3'!$A$1</definedName>
    <definedName name="groei" localSheetId="4">'2-1,2_tab.2.1-2.3'!$A$1</definedName>
    <definedName name="groei" localSheetId="5">'2-1,2_tab.2.1-2.3'!$A$1</definedName>
    <definedName name="groei" localSheetId="11">'2-1,2_tab.2.1-2.3'!$A$1</definedName>
    <definedName name="groei" localSheetId="13">'2-1,2_tab.2.1-2.3'!$A$1</definedName>
    <definedName name="groei" localSheetId="12">'2-1,2_tab.2.1-2.3'!$A$1</definedName>
    <definedName name="groei" localSheetId="10">'2-1,2_tab.2.1-2.3'!$A$1</definedName>
    <definedName name="groei" localSheetId="3">'2-1,2_tab.2.1-2.3'!$A$1</definedName>
    <definedName name="groei" localSheetId="9">'2-1,2_tab.2.1-2.3'!$A$1</definedName>
    <definedName name="groei" localSheetId="8">'2-1,2_tab.2.1-2.3'!$A$1</definedName>
    <definedName name="groei">#REF!</definedName>
    <definedName name="herkomst" localSheetId="22">'[1]Herkomst_bestemm haventrafiek'!$A$12</definedName>
    <definedName name="herkomst" localSheetId="10">'[2]Herkomst_bestemm haventrafiek'!$A$12</definedName>
    <definedName name="herkomst" localSheetId="3">'[2]Herkomst_bestemm haventrafiek'!$A$12</definedName>
    <definedName name="herkomst">'[3]Herkomst_bestemm haventrafiek'!$A$12</definedName>
    <definedName name="Home" localSheetId="22">[1]Duiding!$A$1</definedName>
    <definedName name="Home" localSheetId="10">[2]Duiding!$A$1</definedName>
    <definedName name="Home" localSheetId="3">[2]Duiding!$A$1</definedName>
    <definedName name="Home">[3]Duiding!$A$1</definedName>
    <definedName name="intensiteit" localSheetId="5">'2-4'!$A$1</definedName>
    <definedName name="intensiteit">#REF!</definedName>
    <definedName name="intensiteit2" localSheetId="6">'[7]2-4'!#REF!</definedName>
    <definedName name="intensiteit2" localSheetId="1">'[7]2-4'!#REF!</definedName>
    <definedName name="intensiteit2" localSheetId="22">'[5]4-4'!#REF!</definedName>
    <definedName name="intensiteit2" localSheetId="4">'[7]2-4'!#REF!</definedName>
    <definedName name="intensiteit2" localSheetId="5">'2-4'!#REF!</definedName>
    <definedName name="intensiteit2" localSheetId="11">'[7]2-4'!#REF!</definedName>
    <definedName name="intensiteit2" localSheetId="13">'[7]2-4'!#REF!</definedName>
    <definedName name="intensiteit2" localSheetId="12">'[7]2-4'!#REF!</definedName>
    <definedName name="intensiteit2" localSheetId="10">'[4]2-4'!#REF!</definedName>
    <definedName name="intensiteit2" localSheetId="3">'[4]2-4'!#REF!</definedName>
    <definedName name="intensiteit2" localSheetId="9">'[7]2-4'!#REF!</definedName>
    <definedName name="intensiteit2" localSheetId="8">'[7]2-4'!#REF!</definedName>
    <definedName name="intensiteit2">#REF!</definedName>
    <definedName name="internat" localSheetId="6">#REF!</definedName>
    <definedName name="internat" localSheetId="1">#REF!</definedName>
    <definedName name="internat" localSheetId="4">#REF!</definedName>
    <definedName name="internat" localSheetId="5">#REF!</definedName>
    <definedName name="internat" localSheetId="11">#REF!</definedName>
    <definedName name="internat" localSheetId="13">#REF!</definedName>
    <definedName name="internat" localSheetId="12">#REF!</definedName>
    <definedName name="internat" localSheetId="10">'[4]2-5'!#REF!</definedName>
    <definedName name="internat" localSheetId="3">'[4]2-5'!#REF!</definedName>
    <definedName name="internat" localSheetId="9">#REF!</definedName>
    <definedName name="internat" localSheetId="8">#REF!</definedName>
    <definedName name="internat">#REF!</definedName>
    <definedName name="luchthavens" localSheetId="6">#REF!</definedName>
    <definedName name="luchthavens" localSheetId="1">#REF!</definedName>
    <definedName name="luchthavens" localSheetId="4">#REF!</definedName>
    <definedName name="luchthavens" localSheetId="5">#REF!</definedName>
    <definedName name="luchthavens" localSheetId="11">#REF!</definedName>
    <definedName name="luchthavens" localSheetId="13">#REF!</definedName>
    <definedName name="luchthavens" localSheetId="12">#REF!</definedName>
    <definedName name="luchthavens" localSheetId="10">#REF!</definedName>
    <definedName name="luchthavens" localSheetId="3">#REF!</definedName>
    <definedName name="luchthavens" localSheetId="9">#REF!</definedName>
    <definedName name="luchthavens" localSheetId="8">#REF!</definedName>
    <definedName name="luchthavens">#REF!</definedName>
    <definedName name="modal" localSheetId="4">'2-3'!$A$1</definedName>
    <definedName name="modal">#REF!</definedName>
    <definedName name="modalcontainer" localSheetId="6">#REF!</definedName>
    <definedName name="modalcontainer" localSheetId="1">#REF!</definedName>
    <definedName name="modalcontainer" localSheetId="4">#REF!</definedName>
    <definedName name="modalcontainer" localSheetId="5">#REF!</definedName>
    <definedName name="modalcontainer" localSheetId="11">#REF!</definedName>
    <definedName name="modalcontainer" localSheetId="13">#REF!</definedName>
    <definedName name="modalcontainer" localSheetId="12">#REF!</definedName>
    <definedName name="modalcontainer" localSheetId="10">#REF!</definedName>
    <definedName name="modalcontainer" localSheetId="3">#REF!</definedName>
    <definedName name="modalcontainer" localSheetId="9">#REF!</definedName>
    <definedName name="modalcontainer" localSheetId="8">#REF!</definedName>
    <definedName name="modalcontainer">#REF!</definedName>
    <definedName name="modalzeehaven">#REF!</definedName>
    <definedName name="modesplitpercentEU" localSheetId="22">'[1]mode split in %'!$B$2</definedName>
    <definedName name="modesplitpercentEU" localSheetId="10">'[2]mode split in %'!$B$2</definedName>
    <definedName name="modesplitpercentEU" localSheetId="3">'[2]mode split in %'!$B$2</definedName>
    <definedName name="modesplitpercentEU">'[3]mode split in %'!$B$2</definedName>
    <definedName name="modesplitvl" localSheetId="22">'[1]graf. Vl. mode Split in tkm'!$B$2</definedName>
    <definedName name="modesplitvl" localSheetId="10">'[2]graf. Vl. mode Split in tkm'!$B$2</definedName>
    <definedName name="modesplitvl" localSheetId="3">'[2]graf. Vl. mode Split in tkm'!$B$2</definedName>
    <definedName name="modesplitvl">'[3]graf. Vl. mode Split in tkm'!$B$2</definedName>
    <definedName name="modesplitvltkm" localSheetId="22">'[1]graf. Vl. mode Split in tkm'!$B$2</definedName>
    <definedName name="modesplitvltkm" localSheetId="10">'[2]graf. Vl. mode Split in tkm'!$B$2</definedName>
    <definedName name="modesplitvltkm" localSheetId="3">'[2]graf. Vl. mode Split in tkm'!$B$2</definedName>
    <definedName name="modesplitvltkm">'[3]graf. Vl. mode Split in tkm'!$B$2</definedName>
    <definedName name="Modesplitzeehavens" localSheetId="22">'[1]Modale verdeling Zeehavens'!$B$2</definedName>
    <definedName name="Modesplitzeehavens" localSheetId="10">'[2]Modale verdeling Zeehavens'!$B$2</definedName>
    <definedName name="Modesplitzeehavens" localSheetId="3">'[2]Modale verdeling Zeehavens'!$B$2</definedName>
    <definedName name="Modesplitzeehavens">'[3]Modale verdeling Zeehavens'!$B$2</definedName>
    <definedName name="nation" localSheetId="6">#REF!</definedName>
    <definedName name="nation" localSheetId="1">#REF!</definedName>
    <definedName name="nation" localSheetId="4">#REF!</definedName>
    <definedName name="nation" localSheetId="5">#REF!</definedName>
    <definedName name="nation" localSheetId="11">#REF!</definedName>
    <definedName name="nation" localSheetId="13">#REF!</definedName>
    <definedName name="nation" localSheetId="12">#REF!</definedName>
    <definedName name="nation" localSheetId="10">#REF!</definedName>
    <definedName name="nation" localSheetId="3">#REF!</definedName>
    <definedName name="nation" localSheetId="9">#REF!</definedName>
    <definedName name="nation" localSheetId="8">#REF!</definedName>
    <definedName name="nation">#REF!</definedName>
    <definedName name="nmbs" localSheetId="6">#REF!</definedName>
    <definedName name="nmbs" localSheetId="1">#REF!</definedName>
    <definedName name="nmbs" localSheetId="4">#REF!</definedName>
    <definedName name="nmbs" localSheetId="5">#REF!</definedName>
    <definedName name="nmbs" localSheetId="11">#REF!</definedName>
    <definedName name="nmbs" localSheetId="13">#REF!</definedName>
    <definedName name="nmbs" localSheetId="12">#REF!</definedName>
    <definedName name="nmbs" localSheetId="10">#REF!</definedName>
    <definedName name="nmbs" localSheetId="3">#REF!</definedName>
    <definedName name="nmbs" localSheetId="9">#REF!</definedName>
    <definedName name="nmbs" localSheetId="8">#REF!</definedName>
    <definedName name="nmbs">#REF!</definedName>
    <definedName name="Olie" localSheetId="22">'[1]Oliepijpleiding, tkm'!$B$2</definedName>
    <definedName name="Olie" localSheetId="10">'[2]Oliepijpleiding, tkm'!$B$2</definedName>
    <definedName name="Olie" localSheetId="3">'[2]Oliepijpleiding, tkm'!$B$2</definedName>
    <definedName name="Olie">'[3]Oliepijpleiding, tkm'!$B$2</definedName>
    <definedName name="Oostende" localSheetId="22">'[1]Modale verdeling Zeehavens'!$F$34</definedName>
    <definedName name="Oostende" localSheetId="10">'[2]Modale verdeling Zeehavens'!$F$34</definedName>
    <definedName name="Oostende" localSheetId="3">'[2]Modale verdeling Zeehavens'!$F$34</definedName>
    <definedName name="Oostende">'[3]Modale verdeling Zeehavens'!$F$34</definedName>
    <definedName name="percentvergelijking10landen" localSheetId="4">'2-3'!$B$1</definedName>
    <definedName name="percentvergelijking10landen">#REF!</definedName>
    <definedName name="percentvergelijkingEUVSpercent" localSheetId="4">'2-3'!$B$1</definedName>
    <definedName name="percentvergelijkingEUVSpercent">#REF!</definedName>
    <definedName name="_xlnm.Print_Area" localSheetId="12">'bijlage 2.7-8'!$A$1:$M$37</definedName>
    <definedName name="_xlnm.Print_Titles" localSheetId="11">'2-7,2-8'!$A:$A,'2-7,2-8'!$3:$29</definedName>
    <definedName name="_xlnm.Print_Titles" localSheetId="2">berekeningenspoor!$A$1:$A$65536</definedName>
    <definedName name="spoor" localSheetId="22">'[1]Spoorvervoer in tkm'!$B$2</definedName>
    <definedName name="spoor" localSheetId="10">'[2]Spoorvervoer in tkm'!$B$2</definedName>
    <definedName name="spoor" localSheetId="3">'[2]Spoorvervoer in tkm'!$B$2</definedName>
    <definedName name="spoor">'[3]Spoorvervoer in tkm'!$B$2</definedName>
    <definedName name="TEU" localSheetId="6">#REF!</definedName>
    <definedName name="TEU" localSheetId="1">#REF!</definedName>
    <definedName name="TEU" localSheetId="22">'2-18'!$A$2</definedName>
    <definedName name="TEU" localSheetId="4">#REF!</definedName>
    <definedName name="TEU" localSheetId="5">#REF!</definedName>
    <definedName name="TEU" localSheetId="11">#REF!</definedName>
    <definedName name="TEU" localSheetId="13">#REF!</definedName>
    <definedName name="TEU" localSheetId="12">#REF!</definedName>
    <definedName name="TEU" localSheetId="10">#REF!</definedName>
    <definedName name="TEU" localSheetId="3">#REF!</definedName>
    <definedName name="TEU" localSheetId="9">#REF!</definedName>
    <definedName name="TEU" localSheetId="8">#REF!</definedName>
    <definedName name="TEU">#REF!</definedName>
    <definedName name="VKM" localSheetId="6">#REF!</definedName>
    <definedName name="VKM" localSheetId="1">#REF!</definedName>
    <definedName name="VKM" localSheetId="4">#REF!</definedName>
    <definedName name="VKM" localSheetId="5">#REF!</definedName>
    <definedName name="VKM" localSheetId="11">#REF!</definedName>
    <definedName name="VKM" localSheetId="13">#REF!</definedName>
    <definedName name="VKM" localSheetId="12">#REF!</definedName>
    <definedName name="VKM" localSheetId="10">#REF!</definedName>
    <definedName name="VKM" localSheetId="3">#REF!</definedName>
    <definedName name="VKM" localSheetId="9">#REF!</definedName>
    <definedName name="VKM" localSheetId="8">#REF!</definedName>
    <definedName name="VKM">#REF!</definedName>
    <definedName name="wegVL" localSheetId="22">#REF!</definedName>
    <definedName name="wegVL">#REF!</definedName>
    <definedName name="Wegvlreg" localSheetId="22">'[1]Weg, tkm, Vlaamse registratie'!$B$2:$J$3</definedName>
    <definedName name="Wegvlreg" localSheetId="10">'[2]Weg, tkm, Vlaamse registratie'!$B$2:$J$3</definedName>
    <definedName name="Wegvlreg" localSheetId="3">'[2]Weg, tkm, Vlaamse registratie'!$B$2:$J$3</definedName>
    <definedName name="Wegvlreg">'[3]Weg, tkm, Vlaamse registratie'!$B$2:$J$3</definedName>
    <definedName name="wegzrreg" localSheetId="22">'[1]Weg, tkm, totaal in Vlaanderen'!$B$2</definedName>
    <definedName name="wegzrreg" localSheetId="10">'[2]Weg, tkm, totaal in Vlaanderen'!$B$2</definedName>
    <definedName name="wegzrreg" localSheetId="3">'[2]Weg, tkm, totaal in Vlaanderen'!$B$2</definedName>
    <definedName name="wegzrreg">'[3]Weg, tkm, totaal in Vlaanderen'!$B$2</definedName>
    <definedName name="XM" localSheetId="10">'tab.2.5 + fig 2.6'!#REF!</definedName>
    <definedName name="XM" localSheetId="8">tabel2.4!$A$5</definedName>
    <definedName name="XM">#REF!</definedName>
    <definedName name="Zeebrugge" localSheetId="22">'[1]Modale verdeling Zeehavens'!$F$10</definedName>
    <definedName name="Zeebrugge" localSheetId="10">'[2]Modale verdeling Zeehavens'!$F$10</definedName>
    <definedName name="Zeebrugge" localSheetId="3">'[2]Modale verdeling Zeehavens'!$F$10</definedName>
    <definedName name="Zeebrugge">'[3]Modale verdeling Zeehavens'!$F$10</definedName>
    <definedName name="zeehavens" localSheetId="6">#REF!</definedName>
    <definedName name="zeehavens" localSheetId="1">#REF!</definedName>
    <definedName name="zeehavens" localSheetId="4">#REF!</definedName>
    <definedName name="zeehavens" localSheetId="5">#REF!</definedName>
    <definedName name="zeehavens" localSheetId="11">#REF!</definedName>
    <definedName name="zeehavens" localSheetId="13">#REF!</definedName>
    <definedName name="zeehavens" localSheetId="12">#REF!</definedName>
    <definedName name="zeehavens" localSheetId="10">#REF!</definedName>
    <definedName name="zeehavens" localSheetId="3">#REF!</definedName>
    <definedName name="zeehavens" localSheetId="9">#REF!</definedName>
    <definedName name="zeehavens" localSheetId="8">#REF!</definedName>
    <definedName name="zeehavens">#REF!</definedName>
  </definedNames>
  <calcPr calcId="145621"/>
</workbook>
</file>

<file path=xl/calcChain.xml><?xml version="1.0" encoding="utf-8"?>
<calcChain xmlns="http://schemas.openxmlformats.org/spreadsheetml/2006/main">
  <c r="O17" i="65" l="1"/>
  <c r="O43" i="65" s="1"/>
  <c r="N17" i="65"/>
  <c r="N43" i="65" s="1"/>
  <c r="M17" i="65"/>
  <c r="M43" i="65" s="1"/>
  <c r="L17" i="65"/>
  <c r="L43" i="65" s="1"/>
  <c r="K17" i="65"/>
  <c r="K43" i="65" s="1"/>
  <c r="J17" i="65"/>
  <c r="J43" i="65" s="1"/>
  <c r="I17" i="65"/>
  <c r="I43" i="65" s="1"/>
  <c r="H17" i="65"/>
  <c r="H43" i="65" s="1"/>
  <c r="G17" i="65"/>
  <c r="G43" i="65" s="1"/>
  <c r="F17" i="65"/>
  <c r="F43" i="65" s="1"/>
  <c r="E17" i="65"/>
  <c r="E43" i="65" s="1"/>
  <c r="D17" i="65"/>
  <c r="D43" i="65" s="1"/>
  <c r="C17" i="65"/>
  <c r="C43" i="65" s="1"/>
  <c r="B17" i="65"/>
  <c r="B43" i="65" s="1"/>
  <c r="Q16" i="65"/>
  <c r="P16" i="65"/>
  <c r="O16" i="65"/>
  <c r="N16" i="65"/>
  <c r="M16" i="65"/>
  <c r="L16" i="65"/>
  <c r="K16" i="65"/>
  <c r="J16" i="65"/>
  <c r="I16" i="65"/>
  <c r="H16" i="65"/>
  <c r="G16" i="65"/>
  <c r="F16" i="65"/>
  <c r="E16" i="65"/>
  <c r="D16" i="65"/>
  <c r="C16" i="65"/>
  <c r="B16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B15" i="65"/>
  <c r="Q14" i="65"/>
  <c r="P14" i="65"/>
  <c r="O14" i="65"/>
  <c r="N14" i="65"/>
  <c r="M14" i="65"/>
  <c r="L14" i="65"/>
  <c r="K14" i="65"/>
  <c r="J14" i="65"/>
  <c r="I14" i="65"/>
  <c r="H14" i="65"/>
  <c r="G14" i="65"/>
  <c r="F14" i="65"/>
  <c r="E14" i="65"/>
  <c r="D14" i="65"/>
  <c r="C14" i="65"/>
  <c r="B14" i="65"/>
  <c r="Q13" i="65"/>
  <c r="Q17" i="65" s="1"/>
  <c r="P13" i="65"/>
  <c r="P17" i="65" s="1"/>
  <c r="O13" i="65"/>
  <c r="N13" i="65"/>
  <c r="M13" i="65"/>
  <c r="L13" i="65"/>
  <c r="K13" i="65"/>
  <c r="J13" i="65"/>
  <c r="I13" i="65"/>
  <c r="H13" i="65"/>
  <c r="G13" i="65"/>
  <c r="F13" i="65"/>
  <c r="E13" i="65"/>
  <c r="D13" i="65"/>
  <c r="C13" i="65"/>
  <c r="B13" i="65"/>
  <c r="O9" i="65"/>
  <c r="N9" i="65"/>
  <c r="M9" i="65"/>
  <c r="L9" i="65"/>
  <c r="K9" i="65"/>
  <c r="J9" i="65"/>
  <c r="I9" i="65"/>
  <c r="H9" i="65"/>
  <c r="G9" i="65"/>
  <c r="F9" i="65"/>
  <c r="E9" i="65"/>
  <c r="D9" i="65"/>
  <c r="C9" i="65"/>
  <c r="B9" i="65"/>
  <c r="Q8" i="65"/>
  <c r="P8" i="65"/>
  <c r="O8" i="65"/>
  <c r="N8" i="65"/>
  <c r="M8" i="65"/>
  <c r="L8" i="65"/>
  <c r="K8" i="65"/>
  <c r="J8" i="65"/>
  <c r="I8" i="65"/>
  <c r="H8" i="65"/>
  <c r="G8" i="65"/>
  <c r="F8" i="65"/>
  <c r="E8" i="65"/>
  <c r="D8" i="65"/>
  <c r="C8" i="65"/>
  <c r="B8" i="65"/>
  <c r="Q7" i="65"/>
  <c r="P7" i="65"/>
  <c r="O7" i="65"/>
  <c r="N7" i="65"/>
  <c r="M7" i="65"/>
  <c r="L7" i="65"/>
  <c r="K7" i="65"/>
  <c r="J7" i="65"/>
  <c r="I7" i="65"/>
  <c r="H7" i="65"/>
  <c r="G7" i="65"/>
  <c r="F7" i="65"/>
  <c r="E7" i="65"/>
  <c r="D7" i="65"/>
  <c r="C7" i="65"/>
  <c r="B7" i="65"/>
  <c r="Q6" i="65"/>
  <c r="P6" i="65"/>
  <c r="O6" i="65"/>
  <c r="N6" i="65"/>
  <c r="M6" i="65"/>
  <c r="L6" i="65"/>
  <c r="K6" i="65"/>
  <c r="J6" i="65"/>
  <c r="I6" i="65"/>
  <c r="H6" i="65"/>
  <c r="G6" i="65"/>
  <c r="F6" i="65"/>
  <c r="E6" i="65"/>
  <c r="D6" i="65"/>
  <c r="C6" i="65"/>
  <c r="B6" i="65"/>
  <c r="Q5" i="65"/>
  <c r="Q9" i="65" s="1"/>
  <c r="P5" i="65"/>
  <c r="P9" i="65" s="1"/>
  <c r="O5" i="65"/>
  <c r="N5" i="65"/>
  <c r="M5" i="65"/>
  <c r="L5" i="65"/>
  <c r="K5" i="65"/>
  <c r="J5" i="65"/>
  <c r="I5" i="65"/>
  <c r="H5" i="65"/>
  <c r="G5" i="65"/>
  <c r="F5" i="65"/>
  <c r="E5" i="65"/>
  <c r="D5" i="65"/>
  <c r="C5" i="65"/>
  <c r="B5" i="65"/>
  <c r="X12" i="64"/>
  <c r="R12" i="64"/>
  <c r="J12" i="64"/>
  <c r="D12" i="64"/>
  <c r="P91" i="63"/>
  <c r="U91" i="63" s="1"/>
  <c r="N91" i="63"/>
  <c r="P90" i="63"/>
  <c r="O90" i="63"/>
  <c r="U90" i="63" s="1"/>
  <c r="N90" i="63"/>
  <c r="M90" i="63"/>
  <c r="S90" i="63" s="1"/>
  <c r="L90" i="63"/>
  <c r="K90" i="63"/>
  <c r="J90" i="63"/>
  <c r="I90" i="63"/>
  <c r="H90" i="63"/>
  <c r="G90" i="63"/>
  <c r="P89" i="63"/>
  <c r="U89" i="63" s="1"/>
  <c r="O89" i="63"/>
  <c r="N89" i="63"/>
  <c r="S89" i="63" s="1"/>
  <c r="M89" i="63"/>
  <c r="L89" i="63"/>
  <c r="K89" i="63"/>
  <c r="J89" i="63"/>
  <c r="I89" i="63"/>
  <c r="H89" i="63"/>
  <c r="G89" i="63"/>
  <c r="P88" i="63"/>
  <c r="O88" i="63"/>
  <c r="T88" i="63" s="1"/>
  <c r="N88" i="63"/>
  <c r="M88" i="63"/>
  <c r="S88" i="63" s="1"/>
  <c r="L88" i="63"/>
  <c r="K88" i="63"/>
  <c r="J88" i="63"/>
  <c r="I88" i="63"/>
  <c r="H88" i="63"/>
  <c r="G88" i="63"/>
  <c r="P87" i="63"/>
  <c r="U87" i="63" s="1"/>
  <c r="O87" i="63"/>
  <c r="N87" i="63"/>
  <c r="T87" i="63" s="1"/>
  <c r="M87" i="63"/>
  <c r="L87" i="63"/>
  <c r="K87" i="63"/>
  <c r="J87" i="63"/>
  <c r="I87" i="63"/>
  <c r="H87" i="63"/>
  <c r="G87" i="63"/>
  <c r="O83" i="63"/>
  <c r="M83" i="63"/>
  <c r="K83" i="63"/>
  <c r="I83" i="63"/>
  <c r="G83" i="63"/>
  <c r="P82" i="63"/>
  <c r="O82" i="63"/>
  <c r="T82" i="63" s="1"/>
  <c r="N82" i="63"/>
  <c r="M82" i="63"/>
  <c r="S82" i="63" s="1"/>
  <c r="L82" i="63"/>
  <c r="K82" i="63"/>
  <c r="J82" i="63"/>
  <c r="I82" i="63"/>
  <c r="H82" i="63"/>
  <c r="G82" i="63"/>
  <c r="P81" i="63"/>
  <c r="U81" i="63" s="1"/>
  <c r="O81" i="63"/>
  <c r="N81" i="63"/>
  <c r="T81" i="63" s="1"/>
  <c r="M81" i="63"/>
  <c r="L81" i="63"/>
  <c r="K81" i="63"/>
  <c r="J81" i="63"/>
  <c r="I81" i="63"/>
  <c r="H81" i="63"/>
  <c r="G81" i="63"/>
  <c r="P80" i="63"/>
  <c r="O80" i="63"/>
  <c r="U80" i="63" s="1"/>
  <c r="N80" i="63"/>
  <c r="M80" i="63"/>
  <c r="S80" i="63" s="1"/>
  <c r="L80" i="63"/>
  <c r="K80" i="63"/>
  <c r="J80" i="63"/>
  <c r="I80" i="63"/>
  <c r="H80" i="63"/>
  <c r="G80" i="63"/>
  <c r="P79" i="63"/>
  <c r="U79" i="63" s="1"/>
  <c r="O79" i="63"/>
  <c r="N79" i="63"/>
  <c r="S79" i="63" s="1"/>
  <c r="M79" i="63"/>
  <c r="L79" i="63"/>
  <c r="K79" i="63"/>
  <c r="J79" i="63"/>
  <c r="I79" i="63"/>
  <c r="H79" i="63"/>
  <c r="G79" i="63"/>
  <c r="S75" i="63"/>
  <c r="R75" i="63"/>
  <c r="Q75" i="63"/>
  <c r="P75" i="63"/>
  <c r="O75" i="63"/>
  <c r="T75" i="63" s="1"/>
  <c r="L75" i="63"/>
  <c r="K75" i="63"/>
  <c r="J75" i="63"/>
  <c r="I75" i="63"/>
  <c r="H75" i="63"/>
  <c r="G75" i="63"/>
  <c r="E75" i="63"/>
  <c r="D75" i="63"/>
  <c r="C75" i="63"/>
  <c r="B75" i="63"/>
  <c r="U74" i="63"/>
  <c r="T74" i="63"/>
  <c r="S74" i="63"/>
  <c r="U73" i="63"/>
  <c r="T73" i="63"/>
  <c r="S73" i="63"/>
  <c r="U72" i="63"/>
  <c r="T72" i="63"/>
  <c r="S72" i="63"/>
  <c r="U71" i="63"/>
  <c r="T71" i="63"/>
  <c r="S71" i="63"/>
  <c r="T68" i="63"/>
  <c r="S68" i="63"/>
  <c r="R68" i="63"/>
  <c r="Q68" i="63"/>
  <c r="P68" i="63"/>
  <c r="U68" i="63" s="1"/>
  <c r="O68" i="63"/>
  <c r="L68" i="63"/>
  <c r="K68" i="63"/>
  <c r="J68" i="63"/>
  <c r="I68" i="63"/>
  <c r="H68" i="63"/>
  <c r="G68" i="63"/>
  <c r="E68" i="63"/>
  <c r="D68" i="63"/>
  <c r="C68" i="63"/>
  <c r="B68" i="63"/>
  <c r="U67" i="63"/>
  <c r="T67" i="63"/>
  <c r="S67" i="63"/>
  <c r="U66" i="63"/>
  <c r="T66" i="63"/>
  <c r="S66" i="63"/>
  <c r="U65" i="63"/>
  <c r="T65" i="63"/>
  <c r="S65" i="63"/>
  <c r="U64" i="63"/>
  <c r="T64" i="63"/>
  <c r="S64" i="63"/>
  <c r="P61" i="63"/>
  <c r="O61" i="63"/>
  <c r="U61" i="63" s="1"/>
  <c r="N61" i="63"/>
  <c r="M61" i="63"/>
  <c r="S61" i="63" s="1"/>
  <c r="L61" i="63"/>
  <c r="K61" i="63"/>
  <c r="K91" i="63" s="1"/>
  <c r="J61" i="63"/>
  <c r="I61" i="63"/>
  <c r="H61" i="63"/>
  <c r="G61" i="63"/>
  <c r="G91" i="63" s="1"/>
  <c r="F61" i="63"/>
  <c r="E61" i="63"/>
  <c r="D61" i="63"/>
  <c r="C61" i="63"/>
  <c r="B61" i="63"/>
  <c r="U60" i="63"/>
  <c r="T60" i="63"/>
  <c r="S60" i="63"/>
  <c r="U59" i="63"/>
  <c r="T59" i="63"/>
  <c r="S59" i="63"/>
  <c r="U58" i="63"/>
  <c r="T58" i="63"/>
  <c r="S58" i="63"/>
  <c r="U57" i="63"/>
  <c r="T57" i="63"/>
  <c r="S57" i="63"/>
  <c r="U54" i="63"/>
  <c r="T54" i="63"/>
  <c r="S54" i="63"/>
  <c r="P54" i="63"/>
  <c r="L54" i="63"/>
  <c r="K54" i="63"/>
  <c r="J54" i="63"/>
  <c r="I54" i="63"/>
  <c r="H54" i="63"/>
  <c r="G54" i="63"/>
  <c r="F54" i="63"/>
  <c r="E54" i="63"/>
  <c r="D54" i="63"/>
  <c r="C54" i="63"/>
  <c r="B54" i="63"/>
  <c r="U53" i="63"/>
  <c r="T53" i="63"/>
  <c r="S53" i="63"/>
  <c r="U52" i="63"/>
  <c r="T52" i="63"/>
  <c r="S52" i="63"/>
  <c r="U51" i="63"/>
  <c r="T51" i="63"/>
  <c r="S51" i="63"/>
  <c r="U50" i="63"/>
  <c r="T50" i="63"/>
  <c r="S50" i="63"/>
  <c r="Q46" i="63"/>
  <c r="P46" i="63"/>
  <c r="U46" i="63" s="1"/>
  <c r="O46" i="63"/>
  <c r="O91" i="63" s="1"/>
  <c r="T91" i="63" s="1"/>
  <c r="M46" i="63"/>
  <c r="S46" i="63" s="1"/>
  <c r="L46" i="63"/>
  <c r="L91" i="63" s="1"/>
  <c r="K46" i="63"/>
  <c r="J46" i="63"/>
  <c r="J91" i="63" s="1"/>
  <c r="I46" i="63"/>
  <c r="I91" i="63" s="1"/>
  <c r="H46" i="63"/>
  <c r="H91" i="63" s="1"/>
  <c r="G46" i="63"/>
  <c r="F46" i="63"/>
  <c r="E46" i="63"/>
  <c r="D46" i="63"/>
  <c r="C46" i="63"/>
  <c r="B46" i="63"/>
  <c r="U45" i="63"/>
  <c r="T45" i="63"/>
  <c r="S45" i="63"/>
  <c r="U44" i="63"/>
  <c r="T44" i="63"/>
  <c r="S44" i="63"/>
  <c r="U43" i="63"/>
  <c r="T43" i="63"/>
  <c r="S43" i="63"/>
  <c r="U42" i="63"/>
  <c r="T42" i="63"/>
  <c r="S42" i="63"/>
  <c r="Q38" i="63"/>
  <c r="P38" i="63"/>
  <c r="P83" i="63" s="1"/>
  <c r="U83" i="63" s="1"/>
  <c r="N38" i="63"/>
  <c r="T38" i="63" s="1"/>
  <c r="M38" i="63"/>
  <c r="L38" i="63"/>
  <c r="L83" i="63" s="1"/>
  <c r="K38" i="63"/>
  <c r="J38" i="63"/>
  <c r="J83" i="63" s="1"/>
  <c r="I38" i="63"/>
  <c r="H38" i="63"/>
  <c r="H83" i="63" s="1"/>
  <c r="G38" i="63"/>
  <c r="F38" i="63"/>
  <c r="F83" i="63" s="1"/>
  <c r="E38" i="63"/>
  <c r="D38" i="63"/>
  <c r="C38" i="63"/>
  <c r="B38" i="63"/>
  <c r="U37" i="63"/>
  <c r="T37" i="63"/>
  <c r="S37" i="63"/>
  <c r="U36" i="63"/>
  <c r="T36" i="63"/>
  <c r="S36" i="63"/>
  <c r="U35" i="63"/>
  <c r="T35" i="63"/>
  <c r="S35" i="63"/>
  <c r="U34" i="63"/>
  <c r="T34" i="63"/>
  <c r="S34" i="63"/>
  <c r="G21" i="63"/>
  <c r="E21" i="63"/>
  <c r="C21" i="63"/>
  <c r="I21" i="63" s="1"/>
  <c r="G20" i="63"/>
  <c r="E20" i="63"/>
  <c r="C20" i="63"/>
  <c r="I20" i="63" s="1"/>
  <c r="G19" i="63"/>
  <c r="E19" i="63"/>
  <c r="C19" i="63"/>
  <c r="I19" i="63" s="1"/>
  <c r="G18" i="63"/>
  <c r="G22" i="63" s="1"/>
  <c r="E18" i="63"/>
  <c r="E22" i="63" s="1"/>
  <c r="C18" i="63"/>
  <c r="C22" i="63" s="1"/>
  <c r="G13" i="63"/>
  <c r="E13" i="63"/>
  <c r="C13" i="63"/>
  <c r="I13" i="63" s="1"/>
  <c r="G12" i="63"/>
  <c r="E12" i="63"/>
  <c r="C12" i="63"/>
  <c r="I12" i="63" s="1"/>
  <c r="G11" i="63"/>
  <c r="E11" i="63"/>
  <c r="C11" i="63"/>
  <c r="I11" i="63" s="1"/>
  <c r="G10" i="63"/>
  <c r="G14" i="63" s="1"/>
  <c r="E10" i="63"/>
  <c r="E14" i="63" s="1"/>
  <c r="C10" i="63"/>
  <c r="C14" i="63" s="1"/>
  <c r="Z26" i="62"/>
  <c r="Y26" i="62"/>
  <c r="X26" i="62"/>
  <c r="W26" i="62"/>
  <c r="U26" i="62"/>
  <c r="T26" i="62"/>
  <c r="S26" i="62"/>
  <c r="R26" i="62"/>
  <c r="E26" i="62"/>
  <c r="B26" i="62"/>
  <c r="C23" i="62" s="1"/>
  <c r="M25" i="62"/>
  <c r="K25" i="62"/>
  <c r="H25" i="62"/>
  <c r="N25" i="62" s="1"/>
  <c r="F25" i="62"/>
  <c r="C25" i="62"/>
  <c r="N24" i="62"/>
  <c r="M24" i="62"/>
  <c r="K24" i="62"/>
  <c r="O24" i="62" s="1"/>
  <c r="H24" i="62"/>
  <c r="F24" i="62"/>
  <c r="C24" i="62"/>
  <c r="M23" i="62"/>
  <c r="K23" i="62"/>
  <c r="O23" i="62" s="1"/>
  <c r="H23" i="62"/>
  <c r="N23" i="62" s="1"/>
  <c r="F23" i="62"/>
  <c r="M22" i="62"/>
  <c r="K22" i="62"/>
  <c r="O22" i="62" s="1"/>
  <c r="H22" i="62"/>
  <c r="N22" i="62" s="1"/>
  <c r="F22" i="62"/>
  <c r="N21" i="62"/>
  <c r="M21" i="62"/>
  <c r="K21" i="62"/>
  <c r="H21" i="62"/>
  <c r="F21" i="62"/>
  <c r="C21" i="62"/>
  <c r="N20" i="62"/>
  <c r="M20" i="62"/>
  <c r="K20" i="62"/>
  <c r="H20" i="62"/>
  <c r="F20" i="62"/>
  <c r="C20" i="62"/>
  <c r="M19" i="62"/>
  <c r="K19" i="62"/>
  <c r="O19" i="62" s="1"/>
  <c r="H19" i="62"/>
  <c r="H26" i="62" s="1"/>
  <c r="F19" i="62"/>
  <c r="Z15" i="62"/>
  <c r="Y15" i="62"/>
  <c r="X15" i="62"/>
  <c r="W15" i="62"/>
  <c r="U15" i="62"/>
  <c r="T15" i="62"/>
  <c r="S15" i="62"/>
  <c r="R15" i="62"/>
  <c r="E15" i="62"/>
  <c r="F13" i="62" s="1"/>
  <c r="B15" i="62"/>
  <c r="C14" i="62" s="1"/>
  <c r="M14" i="62"/>
  <c r="K14" i="62"/>
  <c r="O14" i="62" s="1"/>
  <c r="H14" i="62"/>
  <c r="N14" i="62" s="1"/>
  <c r="F14" i="62"/>
  <c r="M13" i="62"/>
  <c r="K13" i="62"/>
  <c r="O13" i="62" s="1"/>
  <c r="H13" i="62"/>
  <c r="N12" i="62"/>
  <c r="M12" i="62"/>
  <c r="K12" i="62"/>
  <c r="L12" i="62" s="1"/>
  <c r="H12" i="62"/>
  <c r="N11" i="62"/>
  <c r="M11" i="62"/>
  <c r="K11" i="62"/>
  <c r="L11" i="62" s="1"/>
  <c r="H11" i="62"/>
  <c r="F11" i="62"/>
  <c r="C11" i="62"/>
  <c r="M10" i="62"/>
  <c r="K10" i="62"/>
  <c r="O10" i="62" s="1"/>
  <c r="H10" i="62"/>
  <c r="N10" i="62" s="1"/>
  <c r="F10" i="62"/>
  <c r="M9" i="62"/>
  <c r="K9" i="62"/>
  <c r="O9" i="62" s="1"/>
  <c r="H9" i="62"/>
  <c r="N8" i="62"/>
  <c r="M8" i="62"/>
  <c r="K8" i="62"/>
  <c r="K15" i="62" s="1"/>
  <c r="H8" i="62"/>
  <c r="H15" i="62" s="1"/>
  <c r="H92" i="61"/>
  <c r="G92" i="61"/>
  <c r="H91" i="61"/>
  <c r="G91" i="61"/>
  <c r="H90" i="61"/>
  <c r="G90" i="61"/>
  <c r="H89" i="61"/>
  <c r="G89" i="61"/>
  <c r="H88" i="61"/>
  <c r="G88" i="61"/>
  <c r="H87" i="61"/>
  <c r="G87" i="61"/>
  <c r="H86" i="61"/>
  <c r="G86" i="61"/>
  <c r="H85" i="61"/>
  <c r="G85" i="61"/>
  <c r="H84" i="61"/>
  <c r="G84" i="61"/>
  <c r="H83" i="61"/>
  <c r="G83" i="61"/>
  <c r="H82" i="61"/>
  <c r="G82" i="61"/>
  <c r="H81" i="61"/>
  <c r="G81" i="61"/>
  <c r="H80" i="61"/>
  <c r="G80" i="61"/>
  <c r="H79" i="61"/>
  <c r="G79" i="61"/>
  <c r="H78" i="61"/>
  <c r="G78" i="61"/>
  <c r="H77" i="61"/>
  <c r="G77" i="61"/>
  <c r="H76" i="61"/>
  <c r="G76" i="61"/>
  <c r="H75" i="61"/>
  <c r="G75" i="61"/>
  <c r="H74" i="61"/>
  <c r="G74" i="61"/>
  <c r="B67" i="61"/>
  <c r="B65" i="61"/>
  <c r="B63" i="61"/>
  <c r="B61" i="61"/>
  <c r="B59" i="61"/>
  <c r="H51" i="61"/>
  <c r="G51" i="61"/>
  <c r="D51" i="61"/>
  <c r="E51" i="61" s="1"/>
  <c r="B51" i="61"/>
  <c r="C51" i="61" s="1"/>
  <c r="H50" i="61"/>
  <c r="G50" i="61"/>
  <c r="D50" i="61"/>
  <c r="E50" i="61" s="1"/>
  <c r="B50" i="61"/>
  <c r="C50" i="61" s="1"/>
  <c r="H49" i="61"/>
  <c r="G49" i="61"/>
  <c r="D49" i="61"/>
  <c r="E49" i="61" s="1"/>
  <c r="B49" i="61"/>
  <c r="C49" i="61" s="1"/>
  <c r="H48" i="61"/>
  <c r="G48" i="61"/>
  <c r="D48" i="61"/>
  <c r="E48" i="61" s="1"/>
  <c r="B48" i="61"/>
  <c r="C48" i="61" s="1"/>
  <c r="H47" i="61"/>
  <c r="G47" i="61"/>
  <c r="D47" i="61"/>
  <c r="E47" i="61" s="1"/>
  <c r="B47" i="61"/>
  <c r="C47" i="61" s="1"/>
  <c r="H46" i="61"/>
  <c r="G46" i="61"/>
  <c r="D46" i="61"/>
  <c r="E46" i="61" s="1"/>
  <c r="B46" i="61"/>
  <c r="C46" i="61" s="1"/>
  <c r="H45" i="61"/>
  <c r="G45" i="61"/>
  <c r="D45" i="61"/>
  <c r="E45" i="61" s="1"/>
  <c r="B45" i="61"/>
  <c r="C45" i="61" s="1"/>
  <c r="H44" i="61"/>
  <c r="G44" i="61"/>
  <c r="D44" i="61"/>
  <c r="E44" i="61" s="1"/>
  <c r="B44" i="61"/>
  <c r="C44" i="61" s="1"/>
  <c r="H43" i="61"/>
  <c r="G43" i="61"/>
  <c r="D43" i="61"/>
  <c r="E43" i="61" s="1"/>
  <c r="B43" i="61"/>
  <c r="C43" i="61" s="1"/>
  <c r="H42" i="61"/>
  <c r="G42" i="61"/>
  <c r="D42" i="61"/>
  <c r="E42" i="61" s="1"/>
  <c r="B42" i="61"/>
  <c r="C42" i="61" s="1"/>
  <c r="H41" i="61"/>
  <c r="G41" i="61"/>
  <c r="D41" i="61"/>
  <c r="E41" i="61" s="1"/>
  <c r="B41" i="61"/>
  <c r="C41" i="61" s="1"/>
  <c r="H40" i="61"/>
  <c r="G40" i="61"/>
  <c r="D40" i="61"/>
  <c r="D57" i="61" s="1"/>
  <c r="B40" i="61"/>
  <c r="B57" i="61" s="1"/>
  <c r="I35" i="61"/>
  <c r="G35" i="61"/>
  <c r="E35" i="61"/>
  <c r="C35" i="61"/>
  <c r="I34" i="61"/>
  <c r="G34" i="61"/>
  <c r="E34" i="61"/>
  <c r="C34" i="61"/>
  <c r="I33" i="61"/>
  <c r="G33" i="61"/>
  <c r="E33" i="61"/>
  <c r="C33" i="61"/>
  <c r="I32" i="61"/>
  <c r="G32" i="61"/>
  <c r="E32" i="61"/>
  <c r="C32" i="61"/>
  <c r="I31" i="61"/>
  <c r="G31" i="61"/>
  <c r="E31" i="61"/>
  <c r="C31" i="61"/>
  <c r="I30" i="61"/>
  <c r="G30" i="61"/>
  <c r="E30" i="61"/>
  <c r="C30" i="61"/>
  <c r="I29" i="61"/>
  <c r="G29" i="61"/>
  <c r="E29" i="61"/>
  <c r="C29" i="61"/>
  <c r="I28" i="61"/>
  <c r="G28" i="61"/>
  <c r="E28" i="61"/>
  <c r="C28" i="61"/>
  <c r="I27" i="61"/>
  <c r="G27" i="61"/>
  <c r="E27" i="61"/>
  <c r="C27" i="61"/>
  <c r="I26" i="61"/>
  <c r="G26" i="61"/>
  <c r="E26" i="61"/>
  <c r="C26" i="61"/>
  <c r="I25" i="61"/>
  <c r="G25" i="61"/>
  <c r="E25" i="61"/>
  <c r="C25" i="61"/>
  <c r="I19" i="61"/>
  <c r="G19" i="61"/>
  <c r="E19" i="61"/>
  <c r="C19" i="61"/>
  <c r="I18" i="61"/>
  <c r="G18" i="61"/>
  <c r="E18" i="61"/>
  <c r="C18" i="61"/>
  <c r="I17" i="61"/>
  <c r="G17" i="61"/>
  <c r="E17" i="61"/>
  <c r="C17" i="61"/>
  <c r="I16" i="61"/>
  <c r="G16" i="61"/>
  <c r="E16" i="61"/>
  <c r="C16" i="61"/>
  <c r="I15" i="61"/>
  <c r="G15" i="61"/>
  <c r="E15" i="61"/>
  <c r="C15" i="61"/>
  <c r="I14" i="61"/>
  <c r="G14" i="61"/>
  <c r="E14" i="61"/>
  <c r="C14" i="61"/>
  <c r="I13" i="61"/>
  <c r="G13" i="61"/>
  <c r="E13" i="61"/>
  <c r="C13" i="61"/>
  <c r="I12" i="61"/>
  <c r="G12" i="61"/>
  <c r="E12" i="61"/>
  <c r="C12" i="61"/>
  <c r="I11" i="61"/>
  <c r="G11" i="61"/>
  <c r="E11" i="61"/>
  <c r="C11" i="61"/>
  <c r="I10" i="61"/>
  <c r="G10" i="61"/>
  <c r="E10" i="61"/>
  <c r="C10" i="61"/>
  <c r="I9" i="61"/>
  <c r="G9" i="61"/>
  <c r="E9" i="61"/>
  <c r="C9" i="61"/>
  <c r="AX252" i="59"/>
  <c r="AW252" i="59"/>
  <c r="AV252" i="59"/>
  <c r="AU252" i="59"/>
  <c r="AS252" i="59"/>
  <c r="AR252" i="59"/>
  <c r="AQ252" i="59"/>
  <c r="AP252" i="59"/>
  <c r="L252" i="59"/>
  <c r="K252" i="59"/>
  <c r="J252" i="59"/>
  <c r="AX251" i="59"/>
  <c r="AW251" i="59"/>
  <c r="AV251" i="59"/>
  <c r="AU251" i="59"/>
  <c r="AS251" i="59"/>
  <c r="AR251" i="59"/>
  <c r="AQ251" i="59"/>
  <c r="AP251" i="59"/>
  <c r="L251" i="59"/>
  <c r="K251" i="59"/>
  <c r="J251" i="59"/>
  <c r="R247" i="59"/>
  <c r="Q247" i="59"/>
  <c r="R246" i="59"/>
  <c r="Q246" i="59"/>
  <c r="U245" i="59"/>
  <c r="T245" i="59"/>
  <c r="S245" i="59"/>
  <c r="R245" i="59"/>
  <c r="Q245" i="59"/>
  <c r="P245" i="59"/>
  <c r="N245" i="59"/>
  <c r="M245" i="59"/>
  <c r="R244" i="59"/>
  <c r="Q244" i="59"/>
  <c r="R243" i="59"/>
  <c r="Q243" i="59"/>
  <c r="R242" i="59"/>
  <c r="Q242" i="59"/>
  <c r="S241" i="59"/>
  <c r="R241" i="59"/>
  <c r="Q241" i="59"/>
  <c r="N241" i="59"/>
  <c r="U241" i="59" s="1"/>
  <c r="M241" i="59"/>
  <c r="T241" i="59" s="1"/>
  <c r="R240" i="59"/>
  <c r="Q240" i="59"/>
  <c r="U239" i="59"/>
  <c r="T239" i="59"/>
  <c r="S239" i="59"/>
  <c r="R239" i="59"/>
  <c r="Q239" i="59"/>
  <c r="P239" i="59"/>
  <c r="N239" i="59"/>
  <c r="M239" i="59"/>
  <c r="R238" i="59"/>
  <c r="Q238" i="59"/>
  <c r="R237" i="59"/>
  <c r="Q237" i="59"/>
  <c r="R236" i="59"/>
  <c r="Q236" i="59"/>
  <c r="S235" i="59"/>
  <c r="R235" i="59"/>
  <c r="Q235" i="59"/>
  <c r="N235" i="59"/>
  <c r="U235" i="59" s="1"/>
  <c r="M235" i="59"/>
  <c r="T235" i="59" s="1"/>
  <c r="R234" i="59"/>
  <c r="Q234" i="59"/>
  <c r="R233" i="59"/>
  <c r="Q233" i="59"/>
  <c r="R232" i="59"/>
  <c r="Q232" i="59"/>
  <c r="R231" i="59"/>
  <c r="Q231" i="59"/>
  <c r="S230" i="59"/>
  <c r="R230" i="59"/>
  <c r="Q230" i="59"/>
  <c r="N230" i="59"/>
  <c r="U230" i="59" s="1"/>
  <c r="M230" i="59"/>
  <c r="T230" i="59" s="1"/>
  <c r="R229" i="59"/>
  <c r="Q229" i="59"/>
  <c r="R228" i="59"/>
  <c r="Q228" i="59"/>
  <c r="S227" i="59"/>
  <c r="R227" i="59"/>
  <c r="Q227" i="59"/>
  <c r="N227" i="59"/>
  <c r="U227" i="59" s="1"/>
  <c r="M227" i="59"/>
  <c r="T227" i="59" s="1"/>
  <c r="R226" i="59"/>
  <c r="Q226" i="59"/>
  <c r="R225" i="59"/>
  <c r="Q225" i="59"/>
  <c r="R224" i="59"/>
  <c r="Q224" i="59"/>
  <c r="R223" i="59"/>
  <c r="Q223" i="59"/>
  <c r="R222" i="59"/>
  <c r="Q222" i="59"/>
  <c r="R221" i="59"/>
  <c r="Q221" i="59"/>
  <c r="R220" i="59"/>
  <c r="Q220" i="59"/>
  <c r="R219" i="59"/>
  <c r="Q219" i="59"/>
  <c r="R218" i="59"/>
  <c r="Q218" i="59"/>
  <c r="R217" i="59"/>
  <c r="Q217" i="59"/>
  <c r="R216" i="59"/>
  <c r="Q216" i="59"/>
  <c r="U215" i="59"/>
  <c r="T215" i="59"/>
  <c r="S215" i="59"/>
  <c r="R215" i="59"/>
  <c r="Q215" i="59"/>
  <c r="P215" i="59"/>
  <c r="N215" i="59"/>
  <c r="M215" i="59"/>
  <c r="R214" i="59"/>
  <c r="Q214" i="59"/>
  <c r="S213" i="59"/>
  <c r="R213" i="59"/>
  <c r="Q213" i="59"/>
  <c r="N213" i="59"/>
  <c r="U213" i="59" s="1"/>
  <c r="M213" i="59"/>
  <c r="T213" i="59" s="1"/>
  <c r="R212" i="59"/>
  <c r="Q212" i="59"/>
  <c r="R211" i="59"/>
  <c r="Q211" i="59"/>
  <c r="R210" i="59"/>
  <c r="Q210" i="59"/>
  <c r="U209" i="59"/>
  <c r="T209" i="59"/>
  <c r="S209" i="59"/>
  <c r="R209" i="59"/>
  <c r="Q209" i="59"/>
  <c r="P209" i="59"/>
  <c r="N209" i="59"/>
  <c r="M209" i="59"/>
  <c r="R208" i="59"/>
  <c r="Q208" i="59"/>
  <c r="R207" i="59"/>
  <c r="Q207" i="59"/>
  <c r="R206" i="59"/>
  <c r="Q206" i="59"/>
  <c r="R205" i="59"/>
  <c r="Q205" i="59"/>
  <c r="U204" i="59"/>
  <c r="T204" i="59"/>
  <c r="S204" i="59"/>
  <c r="R204" i="59"/>
  <c r="Q204" i="59"/>
  <c r="P204" i="59"/>
  <c r="N204" i="59"/>
  <c r="M204" i="59"/>
  <c r="R203" i="59"/>
  <c r="Q203" i="59"/>
  <c r="R202" i="59"/>
  <c r="Q202" i="59"/>
  <c r="R201" i="59"/>
  <c r="Q201" i="59"/>
  <c r="R200" i="59"/>
  <c r="Q200" i="59"/>
  <c r="R199" i="59"/>
  <c r="Q199" i="59"/>
  <c r="R198" i="59"/>
  <c r="Q198" i="59"/>
  <c r="R197" i="59"/>
  <c r="Q197" i="59"/>
  <c r="R196" i="59"/>
  <c r="Q196" i="59"/>
  <c r="R195" i="59"/>
  <c r="Q195" i="59"/>
  <c r="R194" i="59"/>
  <c r="Q194" i="59"/>
  <c r="R193" i="59"/>
  <c r="Q193" i="59"/>
  <c r="R192" i="59"/>
  <c r="Q192" i="59"/>
  <c r="R191" i="59"/>
  <c r="Q191" i="59"/>
  <c r="R190" i="59"/>
  <c r="Q190" i="59"/>
  <c r="U189" i="59"/>
  <c r="T189" i="59"/>
  <c r="S189" i="59"/>
  <c r="R189" i="59"/>
  <c r="Q189" i="59"/>
  <c r="P189" i="59"/>
  <c r="N189" i="59"/>
  <c r="M189" i="59"/>
  <c r="R188" i="59"/>
  <c r="Q188" i="59"/>
  <c r="R187" i="59"/>
  <c r="Q187" i="59"/>
  <c r="R186" i="59"/>
  <c r="Q186" i="59"/>
  <c r="S185" i="59"/>
  <c r="R185" i="59"/>
  <c r="Q185" i="59"/>
  <c r="N185" i="59"/>
  <c r="U185" i="59" s="1"/>
  <c r="M185" i="59"/>
  <c r="T185" i="59" s="1"/>
  <c r="R184" i="59"/>
  <c r="Q184" i="59"/>
  <c r="R183" i="59"/>
  <c r="Q183" i="59"/>
  <c r="R182" i="59"/>
  <c r="Q182" i="59"/>
  <c r="U181" i="59"/>
  <c r="T181" i="59"/>
  <c r="S181" i="59"/>
  <c r="R181" i="59"/>
  <c r="Q181" i="59"/>
  <c r="P181" i="59"/>
  <c r="N181" i="59"/>
  <c r="M181" i="59"/>
  <c r="R180" i="59"/>
  <c r="Q180" i="59"/>
  <c r="R179" i="59"/>
  <c r="Q179" i="59"/>
  <c r="R178" i="59"/>
  <c r="Q178" i="59"/>
  <c r="S177" i="59"/>
  <c r="R177" i="59"/>
  <c r="Q177" i="59"/>
  <c r="N177" i="59"/>
  <c r="U177" i="59" s="1"/>
  <c r="M177" i="59"/>
  <c r="T177" i="59" s="1"/>
  <c r="R176" i="59"/>
  <c r="Q176" i="59"/>
  <c r="R175" i="59"/>
  <c r="Q175" i="59"/>
  <c r="S174" i="59"/>
  <c r="R174" i="59"/>
  <c r="Q174" i="59"/>
  <c r="N174" i="59"/>
  <c r="U174" i="59" s="1"/>
  <c r="M174" i="59"/>
  <c r="T174" i="59" s="1"/>
  <c r="R173" i="59"/>
  <c r="Q173" i="59"/>
  <c r="R172" i="59"/>
  <c r="Q172" i="59"/>
  <c r="R171" i="59"/>
  <c r="Q171" i="59"/>
  <c r="R170" i="59"/>
  <c r="Q170" i="59"/>
  <c r="R169" i="59"/>
  <c r="Q169" i="59"/>
  <c r="R168" i="59"/>
  <c r="Q168" i="59"/>
  <c r="R167" i="59"/>
  <c r="Q167" i="59"/>
  <c r="R166" i="59"/>
  <c r="Q166" i="59"/>
  <c r="R165" i="59"/>
  <c r="Q165" i="59"/>
  <c r="R164" i="59"/>
  <c r="Q164" i="59"/>
  <c r="R163" i="59"/>
  <c r="Q163" i="59"/>
  <c r="U162" i="59"/>
  <c r="T162" i="59"/>
  <c r="S162" i="59"/>
  <c r="R162" i="59"/>
  <c r="Q162" i="59"/>
  <c r="P162" i="59"/>
  <c r="N162" i="59"/>
  <c r="M162" i="59"/>
  <c r="R161" i="59"/>
  <c r="Q161" i="59"/>
  <c r="R160" i="59"/>
  <c r="Q160" i="59"/>
  <c r="R159" i="59"/>
  <c r="Q159" i="59"/>
  <c r="S158" i="59"/>
  <c r="R158" i="59"/>
  <c r="Q158" i="59"/>
  <c r="N158" i="59"/>
  <c r="U158" i="59" s="1"/>
  <c r="M158" i="59"/>
  <c r="T158" i="59" s="1"/>
  <c r="R157" i="59"/>
  <c r="Q157" i="59"/>
  <c r="R156" i="59"/>
  <c r="Q156" i="59"/>
  <c r="R155" i="59"/>
  <c r="Q155" i="59"/>
  <c r="R154" i="59"/>
  <c r="Q154" i="59"/>
  <c r="R153" i="59"/>
  <c r="Q153" i="59"/>
  <c r="R152" i="59"/>
  <c r="Q152" i="59"/>
  <c r="R151" i="59"/>
  <c r="Q151" i="59"/>
  <c r="R150" i="59"/>
  <c r="Q150" i="59"/>
  <c r="R149" i="59"/>
  <c r="Q149" i="59"/>
  <c r="U148" i="59"/>
  <c r="T148" i="59"/>
  <c r="S148" i="59"/>
  <c r="R148" i="59"/>
  <c r="Q148" i="59"/>
  <c r="P148" i="59"/>
  <c r="N148" i="59"/>
  <c r="M148" i="59"/>
  <c r="R147" i="59"/>
  <c r="Q147" i="59"/>
  <c r="S146" i="59"/>
  <c r="R146" i="59"/>
  <c r="Q146" i="59"/>
  <c r="N146" i="59"/>
  <c r="U146" i="59" s="1"/>
  <c r="M146" i="59"/>
  <c r="T146" i="59" s="1"/>
  <c r="R145" i="59"/>
  <c r="Q145" i="59"/>
  <c r="R144" i="59"/>
  <c r="Q144" i="59"/>
  <c r="R143" i="59"/>
  <c r="Q143" i="59"/>
  <c r="R142" i="59"/>
  <c r="Q142" i="59"/>
  <c r="R141" i="59"/>
  <c r="Q141" i="59"/>
  <c r="R140" i="59"/>
  <c r="Q140" i="59"/>
  <c r="R139" i="59"/>
  <c r="Q139" i="59"/>
  <c r="R138" i="59"/>
  <c r="Q138" i="59"/>
  <c r="R137" i="59"/>
  <c r="Q137" i="59"/>
  <c r="U136" i="59"/>
  <c r="T136" i="59"/>
  <c r="S136" i="59"/>
  <c r="R136" i="59"/>
  <c r="Q136" i="59"/>
  <c r="P136" i="59"/>
  <c r="N136" i="59"/>
  <c r="M136" i="59"/>
  <c r="R135" i="59"/>
  <c r="Q135" i="59"/>
  <c r="R134" i="59"/>
  <c r="Q134" i="59"/>
  <c r="R133" i="59"/>
  <c r="Q133" i="59"/>
  <c r="R132" i="59"/>
  <c r="Q132" i="59"/>
  <c r="R131" i="59"/>
  <c r="Q131" i="59"/>
  <c r="S130" i="59"/>
  <c r="R130" i="59"/>
  <c r="Q130" i="59"/>
  <c r="N130" i="59"/>
  <c r="U130" i="59" s="1"/>
  <c r="M130" i="59"/>
  <c r="T130" i="59" s="1"/>
  <c r="S129" i="59"/>
  <c r="R129" i="59"/>
  <c r="Q129" i="59"/>
  <c r="N129" i="59"/>
  <c r="U129" i="59" s="1"/>
  <c r="M129" i="59"/>
  <c r="T129" i="59" s="1"/>
  <c r="R128" i="59"/>
  <c r="Q128" i="59"/>
  <c r="R125" i="59"/>
  <c r="Q125" i="59"/>
  <c r="R124" i="59"/>
  <c r="Q124" i="59"/>
  <c r="U123" i="59"/>
  <c r="T123" i="59"/>
  <c r="S123" i="59"/>
  <c r="R123" i="59"/>
  <c r="Q123" i="59"/>
  <c r="N123" i="59"/>
  <c r="M123" i="59"/>
  <c r="R122" i="59"/>
  <c r="Q122" i="59"/>
  <c r="R121" i="59"/>
  <c r="Q121" i="59"/>
  <c r="R120" i="59"/>
  <c r="Q120" i="59"/>
  <c r="S119" i="59"/>
  <c r="R119" i="59"/>
  <c r="Q119" i="59"/>
  <c r="N119" i="59"/>
  <c r="U119" i="59" s="1"/>
  <c r="M119" i="59"/>
  <c r="T119" i="59" s="1"/>
  <c r="R118" i="59"/>
  <c r="Q118" i="59"/>
  <c r="U117" i="59"/>
  <c r="T117" i="59"/>
  <c r="S117" i="59"/>
  <c r="R117" i="59"/>
  <c r="Q117" i="59"/>
  <c r="N117" i="59"/>
  <c r="M117" i="59"/>
  <c r="R116" i="59"/>
  <c r="Q116" i="59"/>
  <c r="R115" i="59"/>
  <c r="Q115" i="59"/>
  <c r="R114" i="59"/>
  <c r="Q114" i="59"/>
  <c r="S113" i="59"/>
  <c r="R113" i="59"/>
  <c r="Q113" i="59"/>
  <c r="N113" i="59"/>
  <c r="U113" i="59" s="1"/>
  <c r="M113" i="59"/>
  <c r="T113" i="59" s="1"/>
  <c r="R112" i="59"/>
  <c r="Q112" i="59"/>
  <c r="R111" i="59"/>
  <c r="Q111" i="59"/>
  <c r="R110" i="59"/>
  <c r="Q110" i="59"/>
  <c r="R109" i="59"/>
  <c r="Q109" i="59"/>
  <c r="S108" i="59"/>
  <c r="R108" i="59"/>
  <c r="Q108" i="59"/>
  <c r="N108" i="59"/>
  <c r="U108" i="59" s="1"/>
  <c r="M108" i="59"/>
  <c r="T108" i="59" s="1"/>
  <c r="R107" i="59"/>
  <c r="Q107" i="59"/>
  <c r="R106" i="59"/>
  <c r="Q106" i="59"/>
  <c r="S105" i="59"/>
  <c r="R105" i="59"/>
  <c r="Q105" i="59"/>
  <c r="N105" i="59"/>
  <c r="U105" i="59" s="1"/>
  <c r="M105" i="59"/>
  <c r="T105" i="59" s="1"/>
  <c r="R104" i="59"/>
  <c r="Q104" i="59"/>
  <c r="R103" i="59"/>
  <c r="Q103" i="59"/>
  <c r="R102" i="59"/>
  <c r="Q102" i="59"/>
  <c r="R101" i="59"/>
  <c r="Q101" i="59"/>
  <c r="R100" i="59"/>
  <c r="Q100" i="59"/>
  <c r="R99" i="59"/>
  <c r="Q99" i="59"/>
  <c r="R98" i="59"/>
  <c r="Q98" i="59"/>
  <c r="R97" i="59"/>
  <c r="Q97" i="59"/>
  <c r="R96" i="59"/>
  <c r="Q96" i="59"/>
  <c r="R95" i="59"/>
  <c r="Q95" i="59"/>
  <c r="R94" i="59"/>
  <c r="Q94" i="59"/>
  <c r="U93" i="59"/>
  <c r="T93" i="59"/>
  <c r="S93" i="59"/>
  <c r="R93" i="59"/>
  <c r="Q93" i="59"/>
  <c r="N93" i="59"/>
  <c r="M93" i="59"/>
  <c r="R92" i="59"/>
  <c r="Q92" i="59"/>
  <c r="S91" i="59"/>
  <c r="R91" i="59"/>
  <c r="Q91" i="59"/>
  <c r="N91" i="59"/>
  <c r="U91" i="59" s="1"/>
  <c r="M91" i="59"/>
  <c r="T91" i="59" s="1"/>
  <c r="R90" i="59"/>
  <c r="Q90" i="59"/>
  <c r="R89" i="59"/>
  <c r="Q89" i="59"/>
  <c r="R88" i="59"/>
  <c r="Q88" i="59"/>
  <c r="U87" i="59"/>
  <c r="T87" i="59"/>
  <c r="S87" i="59"/>
  <c r="R87" i="59"/>
  <c r="Q87" i="59"/>
  <c r="N87" i="59"/>
  <c r="M87" i="59"/>
  <c r="R86" i="59"/>
  <c r="Q86" i="59"/>
  <c r="R85" i="59"/>
  <c r="Q85" i="59"/>
  <c r="R84" i="59"/>
  <c r="Q84" i="59"/>
  <c r="R83" i="59"/>
  <c r="Q83" i="59"/>
  <c r="U82" i="59"/>
  <c r="T82" i="59"/>
  <c r="S82" i="59"/>
  <c r="R82" i="59"/>
  <c r="Q82" i="59"/>
  <c r="N82" i="59"/>
  <c r="M82" i="59"/>
  <c r="R81" i="59"/>
  <c r="Q81" i="59"/>
  <c r="R80" i="59"/>
  <c r="Q80" i="59"/>
  <c r="R79" i="59"/>
  <c r="Q79" i="59"/>
  <c r="R78" i="59"/>
  <c r="Q78" i="59"/>
  <c r="R77" i="59"/>
  <c r="Q77" i="59"/>
  <c r="R76" i="59"/>
  <c r="Q76" i="59"/>
  <c r="R75" i="59"/>
  <c r="Q75" i="59"/>
  <c r="R74" i="59"/>
  <c r="Q74" i="59"/>
  <c r="R73" i="59"/>
  <c r="Q73" i="59"/>
  <c r="R72" i="59"/>
  <c r="Q72" i="59"/>
  <c r="R71" i="59"/>
  <c r="Q71" i="59"/>
  <c r="R70" i="59"/>
  <c r="Q70" i="59"/>
  <c r="R69" i="59"/>
  <c r="Q69" i="59"/>
  <c r="R68" i="59"/>
  <c r="Q68" i="59"/>
  <c r="U67" i="59"/>
  <c r="T67" i="59"/>
  <c r="S67" i="59"/>
  <c r="R67" i="59"/>
  <c r="Q67" i="59"/>
  <c r="N67" i="59"/>
  <c r="M67" i="59"/>
  <c r="R66" i="59"/>
  <c r="Q66" i="59"/>
  <c r="R65" i="59"/>
  <c r="Q65" i="59"/>
  <c r="R64" i="59"/>
  <c r="Q64" i="59"/>
  <c r="S63" i="59"/>
  <c r="R63" i="59"/>
  <c r="Q63" i="59"/>
  <c r="N63" i="59"/>
  <c r="U63" i="59" s="1"/>
  <c r="M63" i="59"/>
  <c r="T63" i="59" s="1"/>
  <c r="R62" i="59"/>
  <c r="Q62" i="59"/>
  <c r="R61" i="59"/>
  <c r="Q61" i="59"/>
  <c r="R60" i="59"/>
  <c r="Q60" i="59"/>
  <c r="U59" i="59"/>
  <c r="T59" i="59"/>
  <c r="S59" i="59"/>
  <c r="R59" i="59"/>
  <c r="Q59" i="59"/>
  <c r="N59" i="59"/>
  <c r="M59" i="59"/>
  <c r="R58" i="59"/>
  <c r="Q58" i="59"/>
  <c r="R57" i="59"/>
  <c r="Q57" i="59"/>
  <c r="R56" i="59"/>
  <c r="Q56" i="59"/>
  <c r="S55" i="59"/>
  <c r="R55" i="59"/>
  <c r="Q55" i="59"/>
  <c r="N55" i="59"/>
  <c r="U55" i="59" s="1"/>
  <c r="M55" i="59"/>
  <c r="T55" i="59" s="1"/>
  <c r="R54" i="59"/>
  <c r="Q54" i="59"/>
  <c r="R53" i="59"/>
  <c r="Q53" i="59"/>
  <c r="S52" i="59"/>
  <c r="R52" i="59"/>
  <c r="Q52" i="59"/>
  <c r="N52" i="59"/>
  <c r="U52" i="59" s="1"/>
  <c r="M52" i="59"/>
  <c r="T52" i="59" s="1"/>
  <c r="R51" i="59"/>
  <c r="Q51" i="59"/>
  <c r="R50" i="59"/>
  <c r="Q50" i="59"/>
  <c r="R49" i="59"/>
  <c r="Q49" i="59"/>
  <c r="R48" i="59"/>
  <c r="Q48" i="59"/>
  <c r="R47" i="59"/>
  <c r="Q47" i="59"/>
  <c r="R46" i="59"/>
  <c r="Q46" i="59"/>
  <c r="R45" i="59"/>
  <c r="Q45" i="59"/>
  <c r="R44" i="59"/>
  <c r="Q44" i="59"/>
  <c r="R43" i="59"/>
  <c r="Q43" i="59"/>
  <c r="R42" i="59"/>
  <c r="Q42" i="59"/>
  <c r="R41" i="59"/>
  <c r="Q41" i="59"/>
  <c r="U40" i="59"/>
  <c r="T40" i="59"/>
  <c r="S40" i="59"/>
  <c r="R40" i="59"/>
  <c r="Q40" i="59"/>
  <c r="N40" i="59"/>
  <c r="M40" i="59"/>
  <c r="R39" i="59"/>
  <c r="Q39" i="59"/>
  <c r="R38" i="59"/>
  <c r="Q38" i="59"/>
  <c r="R37" i="59"/>
  <c r="Q37" i="59"/>
  <c r="S36" i="59"/>
  <c r="R36" i="59"/>
  <c r="Q36" i="59"/>
  <c r="N36" i="59"/>
  <c r="U36" i="59" s="1"/>
  <c r="M36" i="59"/>
  <c r="T36" i="59" s="1"/>
  <c r="R35" i="59"/>
  <c r="Q35" i="59"/>
  <c r="R34" i="59"/>
  <c r="Q34" i="59"/>
  <c r="R33" i="59"/>
  <c r="Q33" i="59"/>
  <c r="R32" i="59"/>
  <c r="Q32" i="59"/>
  <c r="R31" i="59"/>
  <c r="Q31" i="59"/>
  <c r="R30" i="59"/>
  <c r="Q30" i="59"/>
  <c r="R29" i="59"/>
  <c r="Q29" i="59"/>
  <c r="R28" i="59"/>
  <c r="Q28" i="59"/>
  <c r="R27" i="59"/>
  <c r="Q27" i="59"/>
  <c r="U26" i="59"/>
  <c r="T26" i="59"/>
  <c r="S26" i="59"/>
  <c r="R26" i="59"/>
  <c r="Q26" i="59"/>
  <c r="N26" i="59"/>
  <c r="M26" i="59"/>
  <c r="R25" i="59"/>
  <c r="Q25" i="59"/>
  <c r="S24" i="59"/>
  <c r="R24" i="59"/>
  <c r="Q24" i="59"/>
  <c r="N24" i="59"/>
  <c r="U24" i="59" s="1"/>
  <c r="M24" i="59"/>
  <c r="T24" i="59" s="1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U14" i="59"/>
  <c r="T14" i="59"/>
  <c r="S14" i="59"/>
  <c r="R14" i="59"/>
  <c r="Q14" i="59"/>
  <c r="N14" i="59"/>
  <c r="M14" i="59"/>
  <c r="R13" i="59"/>
  <c r="Q13" i="59"/>
  <c r="R12" i="59"/>
  <c r="Q12" i="59"/>
  <c r="R11" i="59"/>
  <c r="Q11" i="59"/>
  <c r="R10" i="59"/>
  <c r="Q10" i="59"/>
  <c r="R9" i="59"/>
  <c r="Q9" i="59"/>
  <c r="T8" i="59"/>
  <c r="S8" i="59"/>
  <c r="R8" i="59"/>
  <c r="Q8" i="59"/>
  <c r="O8" i="59"/>
  <c r="N8" i="59"/>
  <c r="U8" i="59" s="1"/>
  <c r="M8" i="59"/>
  <c r="T7" i="59"/>
  <c r="S7" i="59"/>
  <c r="R7" i="59"/>
  <c r="Q7" i="59"/>
  <c r="N7" i="59"/>
  <c r="U7" i="59" s="1"/>
  <c r="M7" i="59"/>
  <c r="B38" i="58"/>
  <c r="B32" i="58"/>
  <c r="B31" i="58"/>
  <c r="B30" i="58"/>
  <c r="B29" i="58"/>
  <c r="B28" i="58"/>
  <c r="B27" i="58"/>
  <c r="B26" i="58"/>
  <c r="B25" i="58"/>
  <c r="B24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B40" i="58" s="1"/>
  <c r="B8" i="58"/>
  <c r="B7" i="58"/>
  <c r="B6" i="58"/>
  <c r="B5" i="58"/>
  <c r="B23" i="58" s="1"/>
  <c r="H15" i="57"/>
  <c r="H14" i="57"/>
  <c r="H13" i="57"/>
  <c r="H12" i="57"/>
  <c r="H11" i="57"/>
  <c r="H10" i="57"/>
  <c r="H9" i="57"/>
  <c r="H8" i="57"/>
  <c r="H7" i="57"/>
  <c r="H6" i="57"/>
  <c r="H5" i="57"/>
  <c r="K44" i="56"/>
  <c r="J44" i="56"/>
  <c r="I44" i="56"/>
  <c r="H44" i="56"/>
  <c r="G44" i="56"/>
  <c r="F44" i="56"/>
  <c r="D44" i="56"/>
  <c r="C44" i="56"/>
  <c r="B44" i="56"/>
  <c r="K42" i="56"/>
  <c r="J42" i="56"/>
  <c r="I42" i="56"/>
  <c r="H42" i="56"/>
  <c r="G42" i="56"/>
  <c r="F42" i="56"/>
  <c r="D42" i="56"/>
  <c r="C42" i="56"/>
  <c r="B42" i="56"/>
  <c r="K41" i="56"/>
  <c r="J41" i="56"/>
  <c r="I41" i="56"/>
  <c r="H41" i="56"/>
  <c r="G41" i="56"/>
  <c r="F41" i="56"/>
  <c r="D41" i="56"/>
  <c r="C41" i="56"/>
  <c r="B41" i="56"/>
  <c r="K40" i="56"/>
  <c r="J40" i="56"/>
  <c r="I40" i="56"/>
  <c r="H40" i="56"/>
  <c r="G40" i="56"/>
  <c r="F40" i="56"/>
  <c r="D40" i="56"/>
  <c r="C40" i="56"/>
  <c r="B40" i="56"/>
  <c r="K39" i="56"/>
  <c r="J39" i="56"/>
  <c r="I39" i="56"/>
  <c r="H39" i="56"/>
  <c r="G39" i="56"/>
  <c r="F39" i="56"/>
  <c r="D39" i="56"/>
  <c r="C39" i="56"/>
  <c r="B39" i="56"/>
  <c r="K38" i="56"/>
  <c r="J38" i="56"/>
  <c r="I38" i="56"/>
  <c r="H38" i="56"/>
  <c r="G38" i="56"/>
  <c r="F38" i="56"/>
  <c r="D38" i="56"/>
  <c r="C38" i="56"/>
  <c r="B38" i="56"/>
  <c r="K37" i="56"/>
  <c r="J37" i="56"/>
  <c r="I37" i="56"/>
  <c r="H37" i="56"/>
  <c r="G37" i="56"/>
  <c r="F37" i="56"/>
  <c r="D37" i="56"/>
  <c r="C37" i="56"/>
  <c r="B37" i="56"/>
  <c r="K36" i="56"/>
  <c r="J36" i="56"/>
  <c r="I36" i="56"/>
  <c r="H36" i="56"/>
  <c r="G36" i="56"/>
  <c r="F36" i="56"/>
  <c r="D36" i="56"/>
  <c r="C36" i="56"/>
  <c r="B36" i="56"/>
  <c r="K35" i="56"/>
  <c r="J35" i="56"/>
  <c r="I35" i="56"/>
  <c r="H35" i="56"/>
  <c r="G35" i="56"/>
  <c r="F35" i="56"/>
  <c r="D35" i="56"/>
  <c r="C35" i="56"/>
  <c r="B35" i="56"/>
  <c r="K34" i="56"/>
  <c r="J34" i="56"/>
  <c r="I34" i="56"/>
  <c r="H34" i="56"/>
  <c r="G34" i="56"/>
  <c r="F34" i="56"/>
  <c r="D34" i="56"/>
  <c r="C34" i="56"/>
  <c r="B34" i="56"/>
  <c r="K33" i="56"/>
  <c r="J33" i="56"/>
  <c r="I33" i="56"/>
  <c r="H33" i="56"/>
  <c r="G33" i="56"/>
  <c r="F33" i="56"/>
  <c r="D33" i="56"/>
  <c r="C33" i="56"/>
  <c r="B33" i="56"/>
  <c r="K32" i="56"/>
  <c r="J32" i="56"/>
  <c r="I32" i="56"/>
  <c r="H32" i="56"/>
  <c r="G32" i="56"/>
  <c r="F32" i="56"/>
  <c r="D32" i="56"/>
  <c r="C32" i="56"/>
  <c r="B32" i="56"/>
  <c r="K31" i="56"/>
  <c r="J31" i="56"/>
  <c r="I31" i="56"/>
  <c r="H31" i="56"/>
  <c r="G31" i="56"/>
  <c r="F31" i="56"/>
  <c r="D31" i="56"/>
  <c r="C31" i="56"/>
  <c r="B31" i="56"/>
  <c r="K30" i="56"/>
  <c r="J30" i="56"/>
  <c r="I30" i="56"/>
  <c r="H30" i="56"/>
  <c r="G30" i="56"/>
  <c r="F30" i="56"/>
  <c r="D30" i="56"/>
  <c r="C30" i="56"/>
  <c r="B30" i="56"/>
  <c r="K29" i="56"/>
  <c r="J29" i="56"/>
  <c r="I29" i="56"/>
  <c r="H29" i="56"/>
  <c r="G29" i="56"/>
  <c r="F29" i="56"/>
  <c r="D29" i="56"/>
  <c r="C29" i="56"/>
  <c r="B29" i="56"/>
  <c r="K28" i="56"/>
  <c r="J28" i="56"/>
  <c r="I28" i="56"/>
  <c r="H28" i="56"/>
  <c r="G28" i="56"/>
  <c r="F28" i="56"/>
  <c r="D28" i="56"/>
  <c r="C28" i="56"/>
  <c r="B28" i="56"/>
  <c r="K27" i="56"/>
  <c r="J27" i="56"/>
  <c r="I27" i="56"/>
  <c r="H27" i="56"/>
  <c r="G27" i="56"/>
  <c r="F27" i="56"/>
  <c r="D27" i="56"/>
  <c r="C27" i="56"/>
  <c r="B27" i="56"/>
  <c r="K26" i="56"/>
  <c r="J26" i="56"/>
  <c r="I26" i="56"/>
  <c r="H26" i="56"/>
  <c r="G26" i="56"/>
  <c r="F26" i="56"/>
  <c r="D26" i="56"/>
  <c r="C26" i="56"/>
  <c r="B26" i="56"/>
  <c r="K25" i="56"/>
  <c r="J25" i="56"/>
  <c r="I25" i="56"/>
  <c r="H25" i="56"/>
  <c r="G25" i="56"/>
  <c r="F25" i="56"/>
  <c r="D25" i="56"/>
  <c r="C25" i="56"/>
  <c r="B25" i="56"/>
  <c r="J21" i="56"/>
  <c r="E21" i="56"/>
  <c r="E42" i="56" s="1"/>
  <c r="J20" i="56"/>
  <c r="E20" i="56"/>
  <c r="E40" i="56" s="1"/>
  <c r="J19" i="56"/>
  <c r="E19" i="56"/>
  <c r="E39" i="56" s="1"/>
  <c r="J18" i="56"/>
  <c r="E18" i="56"/>
  <c r="E38" i="56" s="1"/>
  <c r="J17" i="56"/>
  <c r="E17" i="56"/>
  <c r="E37" i="56" s="1"/>
  <c r="J16" i="56"/>
  <c r="E16" i="56"/>
  <c r="E36" i="56" s="1"/>
  <c r="J15" i="56"/>
  <c r="E15" i="56"/>
  <c r="E35" i="56" s="1"/>
  <c r="J14" i="56"/>
  <c r="E14" i="56"/>
  <c r="E34" i="56" s="1"/>
  <c r="J13" i="56"/>
  <c r="E13" i="56"/>
  <c r="E33" i="56" s="1"/>
  <c r="J12" i="56"/>
  <c r="E12" i="56"/>
  <c r="E32" i="56" s="1"/>
  <c r="J11" i="56"/>
  <c r="E11" i="56"/>
  <c r="E31" i="56" s="1"/>
  <c r="J10" i="56"/>
  <c r="E10" i="56"/>
  <c r="E30" i="56" s="1"/>
  <c r="J9" i="56"/>
  <c r="E9" i="56"/>
  <c r="E29" i="56" s="1"/>
  <c r="J8" i="56"/>
  <c r="E8" i="56"/>
  <c r="E28" i="56" s="1"/>
  <c r="J7" i="56"/>
  <c r="E7" i="56"/>
  <c r="E27" i="56" s="1"/>
  <c r="J6" i="56"/>
  <c r="E6" i="56"/>
  <c r="E26" i="56" s="1"/>
  <c r="J5" i="56"/>
  <c r="E5" i="56"/>
  <c r="E25" i="56" s="1"/>
  <c r="J4" i="56"/>
  <c r="E4" i="56"/>
  <c r="C8" i="55"/>
  <c r="H8" i="55"/>
  <c r="M8" i="55"/>
  <c r="Q8" i="55"/>
  <c r="R8" i="55"/>
  <c r="C9" i="55"/>
  <c r="D9" i="55"/>
  <c r="E9" i="55"/>
  <c r="H9" i="55"/>
  <c r="I9" i="55"/>
  <c r="J9" i="55"/>
  <c r="M9" i="55"/>
  <c r="N9" i="55"/>
  <c r="O9" i="55"/>
  <c r="Q9" i="55"/>
  <c r="R9" i="55" s="1"/>
  <c r="S9" i="55"/>
  <c r="T9" i="55"/>
  <c r="C10" i="55"/>
  <c r="D10" i="55"/>
  <c r="E10" i="55"/>
  <c r="H10" i="55"/>
  <c r="I10" i="55"/>
  <c r="J10" i="55"/>
  <c r="M10" i="55"/>
  <c r="N10" i="55"/>
  <c r="O10" i="55"/>
  <c r="Q10" i="55"/>
  <c r="R10" i="55"/>
  <c r="S10" i="55"/>
  <c r="T10" i="55"/>
  <c r="C11" i="55"/>
  <c r="D11" i="55"/>
  <c r="E11" i="55"/>
  <c r="H11" i="55"/>
  <c r="I11" i="55"/>
  <c r="J11" i="55"/>
  <c r="M11" i="55"/>
  <c r="N11" i="55"/>
  <c r="O11" i="55"/>
  <c r="Q11" i="55"/>
  <c r="R11" i="55" s="1"/>
  <c r="C12" i="55"/>
  <c r="D12" i="55"/>
  <c r="E12" i="55"/>
  <c r="H12" i="55"/>
  <c r="I12" i="55"/>
  <c r="J12" i="55"/>
  <c r="M12" i="55"/>
  <c r="N12" i="55"/>
  <c r="O12" i="55"/>
  <c r="Q12" i="55"/>
  <c r="R12" i="55" s="1"/>
  <c r="T12" i="55"/>
  <c r="C13" i="55"/>
  <c r="D13" i="55"/>
  <c r="E13" i="55"/>
  <c r="H13" i="55"/>
  <c r="I13" i="55"/>
  <c r="J13" i="55"/>
  <c r="M13" i="55"/>
  <c r="N13" i="55"/>
  <c r="C58" i="55" s="1"/>
  <c r="O13" i="55"/>
  <c r="Q13" i="55"/>
  <c r="R13" i="55" s="1"/>
  <c r="S13" i="55"/>
  <c r="T13" i="55"/>
  <c r="C14" i="55"/>
  <c r="D14" i="55"/>
  <c r="E14" i="55"/>
  <c r="H14" i="55"/>
  <c r="I14" i="55"/>
  <c r="J14" i="55"/>
  <c r="M14" i="55"/>
  <c r="N14" i="55"/>
  <c r="O14" i="55"/>
  <c r="Q14" i="55"/>
  <c r="R14" i="55"/>
  <c r="S14" i="55"/>
  <c r="T14" i="55"/>
  <c r="C15" i="55"/>
  <c r="D15" i="55"/>
  <c r="E15" i="55"/>
  <c r="H15" i="55"/>
  <c r="I15" i="55"/>
  <c r="J15" i="55"/>
  <c r="M15" i="55"/>
  <c r="N15" i="55"/>
  <c r="O15" i="55"/>
  <c r="Q15" i="55"/>
  <c r="R15" i="55" s="1"/>
  <c r="C16" i="55"/>
  <c r="D16" i="55"/>
  <c r="E16" i="55"/>
  <c r="H16" i="55"/>
  <c r="I16" i="55"/>
  <c r="J16" i="55"/>
  <c r="M16" i="55"/>
  <c r="N16" i="55"/>
  <c r="O16" i="55"/>
  <c r="Q16" i="55"/>
  <c r="R16" i="55" s="1"/>
  <c r="T16" i="55"/>
  <c r="C17" i="55"/>
  <c r="D17" i="55"/>
  <c r="E17" i="55"/>
  <c r="H17" i="55"/>
  <c r="I17" i="55"/>
  <c r="J17" i="55"/>
  <c r="M17" i="55"/>
  <c r="N17" i="55"/>
  <c r="O17" i="55"/>
  <c r="Q17" i="55"/>
  <c r="R17" i="55" s="1"/>
  <c r="S17" i="55"/>
  <c r="T17" i="55"/>
  <c r="C18" i="55"/>
  <c r="D18" i="55"/>
  <c r="E18" i="55"/>
  <c r="D61" i="55" s="1"/>
  <c r="H18" i="55"/>
  <c r="I18" i="55"/>
  <c r="J18" i="55"/>
  <c r="M18" i="55"/>
  <c r="N18" i="55"/>
  <c r="O18" i="55"/>
  <c r="Q18" i="55"/>
  <c r="R18" i="55"/>
  <c r="S18" i="55"/>
  <c r="T18" i="55"/>
  <c r="C19" i="55"/>
  <c r="D19" i="55"/>
  <c r="E19" i="55"/>
  <c r="F19" i="55"/>
  <c r="H19" i="55"/>
  <c r="I19" i="55"/>
  <c r="J19" i="55"/>
  <c r="K19" i="55"/>
  <c r="M19" i="55"/>
  <c r="N19" i="55"/>
  <c r="C60" i="55" s="1"/>
  <c r="O19" i="55"/>
  <c r="P19" i="55"/>
  <c r="Q19" i="55"/>
  <c r="R19" i="55"/>
  <c r="S19" i="55"/>
  <c r="T19" i="55"/>
  <c r="U19" i="55"/>
  <c r="C20" i="55"/>
  <c r="D20" i="55"/>
  <c r="E20" i="55"/>
  <c r="F20" i="55"/>
  <c r="H20" i="55"/>
  <c r="I20" i="55"/>
  <c r="J20" i="55"/>
  <c r="K20" i="55"/>
  <c r="M20" i="55"/>
  <c r="N20" i="55"/>
  <c r="O20" i="55"/>
  <c r="P20" i="55"/>
  <c r="Q20" i="55"/>
  <c r="R20" i="55" s="1"/>
  <c r="C21" i="55"/>
  <c r="D21" i="55"/>
  <c r="E21" i="55"/>
  <c r="F21" i="55"/>
  <c r="H21" i="55"/>
  <c r="I21" i="55"/>
  <c r="J21" i="55"/>
  <c r="K21" i="55"/>
  <c r="M21" i="55"/>
  <c r="N21" i="55"/>
  <c r="O21" i="55"/>
  <c r="P21" i="55"/>
  <c r="Q21" i="55"/>
  <c r="R21" i="55" s="1"/>
  <c r="T21" i="55"/>
  <c r="U21" i="55"/>
  <c r="W21" i="55"/>
  <c r="Z21" i="55"/>
  <c r="C22" i="55"/>
  <c r="D22" i="55"/>
  <c r="E22" i="55"/>
  <c r="F22" i="55"/>
  <c r="H22" i="55"/>
  <c r="I22" i="55"/>
  <c r="J22" i="55"/>
  <c r="K22" i="55"/>
  <c r="M22" i="55"/>
  <c r="N22" i="55"/>
  <c r="O22" i="55"/>
  <c r="P22" i="55"/>
  <c r="Q22" i="55"/>
  <c r="S22" i="55" s="1"/>
  <c r="R22" i="55"/>
  <c r="T22" i="55"/>
  <c r="U22" i="55"/>
  <c r="W22" i="55"/>
  <c r="X22" i="55"/>
  <c r="Y22" i="55"/>
  <c r="Z22" i="55"/>
  <c r="B23" i="55"/>
  <c r="E23" i="55" s="1"/>
  <c r="D23" i="55"/>
  <c r="F23" i="55"/>
  <c r="H23" i="55"/>
  <c r="I23" i="55"/>
  <c r="J23" i="55"/>
  <c r="K23" i="55"/>
  <c r="M23" i="55"/>
  <c r="N23" i="55"/>
  <c r="O23" i="55"/>
  <c r="P23" i="55"/>
  <c r="W23" i="55"/>
  <c r="X23" i="55"/>
  <c r="B24" i="55"/>
  <c r="C24" i="55" s="1"/>
  <c r="H24" i="55"/>
  <c r="I24" i="55"/>
  <c r="J24" i="55"/>
  <c r="K24" i="55"/>
  <c r="M24" i="55"/>
  <c r="N24" i="55"/>
  <c r="O24" i="55"/>
  <c r="P24" i="55"/>
  <c r="W24" i="55"/>
  <c r="X24" i="55"/>
  <c r="B25" i="55"/>
  <c r="E25" i="55" s="1"/>
  <c r="D25" i="55"/>
  <c r="F25" i="55"/>
  <c r="H25" i="55"/>
  <c r="I25" i="55"/>
  <c r="J25" i="55"/>
  <c r="K25" i="55"/>
  <c r="M25" i="55"/>
  <c r="N25" i="55"/>
  <c r="O25" i="55"/>
  <c r="P25" i="55"/>
  <c r="W25" i="55"/>
  <c r="X25" i="55"/>
  <c r="B26" i="55"/>
  <c r="C26" i="55" s="1"/>
  <c r="H26" i="55"/>
  <c r="I26" i="55"/>
  <c r="J26" i="55"/>
  <c r="K26" i="55"/>
  <c r="M26" i="55"/>
  <c r="N26" i="55"/>
  <c r="O26" i="55"/>
  <c r="P26" i="55"/>
  <c r="W26" i="55"/>
  <c r="X26" i="55"/>
  <c r="B27" i="55"/>
  <c r="E27" i="55" s="1"/>
  <c r="D27" i="55"/>
  <c r="F27" i="55"/>
  <c r="H27" i="55"/>
  <c r="I27" i="55"/>
  <c r="J27" i="55"/>
  <c r="K27" i="55"/>
  <c r="M27" i="55"/>
  <c r="N27" i="55"/>
  <c r="O27" i="55"/>
  <c r="P27" i="55"/>
  <c r="W27" i="55"/>
  <c r="X27" i="55"/>
  <c r="B28" i="55"/>
  <c r="C28" i="55" s="1"/>
  <c r="F28" i="55"/>
  <c r="H28" i="55"/>
  <c r="I28" i="55"/>
  <c r="J28" i="55"/>
  <c r="K28" i="55"/>
  <c r="M28" i="55"/>
  <c r="N28" i="55"/>
  <c r="O28" i="55"/>
  <c r="P28" i="55"/>
  <c r="W28" i="55"/>
  <c r="X28" i="55"/>
  <c r="B29" i="55"/>
  <c r="E29" i="55" s="1"/>
  <c r="D29" i="55"/>
  <c r="F29" i="55"/>
  <c r="H29" i="55"/>
  <c r="I29" i="55"/>
  <c r="J29" i="55"/>
  <c r="K29" i="55"/>
  <c r="M29" i="55"/>
  <c r="N29" i="55"/>
  <c r="O29" i="55"/>
  <c r="P29" i="55"/>
  <c r="W29" i="55"/>
  <c r="X29" i="55"/>
  <c r="B30" i="55"/>
  <c r="C30" i="55" s="1"/>
  <c r="F30" i="55"/>
  <c r="D59" i="55" s="1"/>
  <c r="H30" i="55"/>
  <c r="I30" i="55"/>
  <c r="J30" i="55"/>
  <c r="K30" i="55"/>
  <c r="M30" i="55"/>
  <c r="N30" i="55"/>
  <c r="O30" i="55"/>
  <c r="P30" i="55"/>
  <c r="C59" i="55" s="1"/>
  <c r="W30" i="55"/>
  <c r="X30" i="55"/>
  <c r="H31" i="55"/>
  <c r="I31" i="55"/>
  <c r="J31" i="55"/>
  <c r="K31" i="55"/>
  <c r="C57" i="55"/>
  <c r="E57" i="55"/>
  <c r="E58" i="55"/>
  <c r="E59" i="55"/>
  <c r="E60" i="55"/>
  <c r="C61" i="55"/>
  <c r="E61" i="55"/>
  <c r="F61" i="55"/>
  <c r="E62" i="55"/>
  <c r="B68" i="55"/>
  <c r="C68" i="55"/>
  <c r="D68" i="55"/>
  <c r="B69" i="55"/>
  <c r="C69" i="55"/>
  <c r="D69" i="55"/>
  <c r="B70" i="55"/>
  <c r="C70" i="55"/>
  <c r="D70" i="55"/>
  <c r="C71" i="55"/>
  <c r="D71" i="55"/>
  <c r="B72" i="55"/>
  <c r="C72" i="55"/>
  <c r="D72" i="55"/>
  <c r="B73" i="55"/>
  <c r="C73" i="55"/>
  <c r="D73" i="55"/>
  <c r="B74" i="55"/>
  <c r="C74" i="55"/>
  <c r="D74" i="55"/>
  <c r="C75" i="55"/>
  <c r="B76" i="55"/>
  <c r="C76" i="55"/>
  <c r="D76" i="55"/>
  <c r="B77" i="55"/>
  <c r="C77" i="55"/>
  <c r="D77" i="55"/>
  <c r="B78" i="55"/>
  <c r="C78" i="55"/>
  <c r="D78" i="55"/>
  <c r="B79" i="55"/>
  <c r="C79" i="55"/>
  <c r="D79" i="55"/>
  <c r="D80" i="55"/>
  <c r="B81" i="55"/>
  <c r="C81" i="55"/>
  <c r="D81" i="55"/>
  <c r="B82" i="55"/>
  <c r="C82" i="55"/>
  <c r="D82" i="55"/>
  <c r="P43" i="65" l="1"/>
  <c r="Q43" i="65"/>
  <c r="B14" i="63"/>
  <c r="B13" i="63"/>
  <c r="C28" i="63" s="1"/>
  <c r="B12" i="63"/>
  <c r="C27" i="63" s="1"/>
  <c r="B11" i="63"/>
  <c r="C26" i="63" s="1"/>
  <c r="B10" i="63"/>
  <c r="C25" i="63" s="1"/>
  <c r="B22" i="63"/>
  <c r="B21" i="63"/>
  <c r="B28" i="63" s="1"/>
  <c r="B20" i="63"/>
  <c r="B27" i="63" s="1"/>
  <c r="B19" i="63"/>
  <c r="B26" i="63" s="1"/>
  <c r="B18" i="63"/>
  <c r="B25" i="63" s="1"/>
  <c r="F14" i="63"/>
  <c r="F13" i="63"/>
  <c r="G28" i="63" s="1"/>
  <c r="F12" i="63"/>
  <c r="G27" i="63" s="1"/>
  <c r="F11" i="63"/>
  <c r="G26" i="63" s="1"/>
  <c r="F10" i="63"/>
  <c r="G25" i="63" s="1"/>
  <c r="F22" i="63"/>
  <c r="F21" i="63"/>
  <c r="F28" i="63" s="1"/>
  <c r="F20" i="63"/>
  <c r="F27" i="63" s="1"/>
  <c r="F19" i="63"/>
  <c r="F26" i="63" s="1"/>
  <c r="F18" i="63"/>
  <c r="F25" i="63" s="1"/>
  <c r="T83" i="63"/>
  <c r="D14" i="63"/>
  <c r="D13" i="63"/>
  <c r="E28" i="63" s="1"/>
  <c r="D12" i="63"/>
  <c r="E27" i="63" s="1"/>
  <c r="D11" i="63"/>
  <c r="E26" i="63" s="1"/>
  <c r="D10" i="63"/>
  <c r="E25" i="63" s="1"/>
  <c r="D22" i="63"/>
  <c r="D21" i="63"/>
  <c r="D28" i="63" s="1"/>
  <c r="D20" i="63"/>
  <c r="D27" i="63" s="1"/>
  <c r="D19" i="63"/>
  <c r="D26" i="63" s="1"/>
  <c r="D18" i="63"/>
  <c r="D25" i="63" s="1"/>
  <c r="T46" i="63"/>
  <c r="U75" i="63"/>
  <c r="T79" i="63"/>
  <c r="U82" i="63"/>
  <c r="U88" i="63"/>
  <c r="T89" i="63"/>
  <c r="I10" i="63"/>
  <c r="I18" i="63"/>
  <c r="S38" i="63"/>
  <c r="T61" i="63"/>
  <c r="T80" i="63"/>
  <c r="S81" i="63"/>
  <c r="N83" i="63"/>
  <c r="S83" i="63" s="1"/>
  <c r="S87" i="63"/>
  <c r="T90" i="63"/>
  <c r="M91" i="63"/>
  <c r="S91" i="63" s="1"/>
  <c r="U38" i="63"/>
  <c r="I24" i="62"/>
  <c r="I20" i="62"/>
  <c r="I21" i="62"/>
  <c r="N26" i="62"/>
  <c r="I11" i="62"/>
  <c r="N15" i="62"/>
  <c r="I12" i="62"/>
  <c r="I8" i="62"/>
  <c r="I9" i="62"/>
  <c r="L13" i="62"/>
  <c r="L9" i="62"/>
  <c r="O15" i="62"/>
  <c r="L14" i="62"/>
  <c r="L10" i="62"/>
  <c r="I13" i="62"/>
  <c r="O11" i="62"/>
  <c r="O25" i="62"/>
  <c r="C8" i="62"/>
  <c r="O8" i="62"/>
  <c r="N9" i="62"/>
  <c r="C12" i="62"/>
  <c r="O12" i="62"/>
  <c r="N13" i="62"/>
  <c r="O21" i="62"/>
  <c r="I22" i="62"/>
  <c r="M26" i="62"/>
  <c r="F8" i="62"/>
  <c r="L8" i="62"/>
  <c r="C9" i="62"/>
  <c r="I10" i="62"/>
  <c r="F12" i="62"/>
  <c r="C13" i="62"/>
  <c r="I14" i="62"/>
  <c r="I19" i="62"/>
  <c r="N19" i="62"/>
  <c r="C22" i="62"/>
  <c r="I23" i="62"/>
  <c r="M15" i="62"/>
  <c r="O20" i="62"/>
  <c r="K26" i="62"/>
  <c r="F9" i="62"/>
  <c r="C10" i="62"/>
  <c r="C19" i="62"/>
  <c r="C65" i="61"/>
  <c r="C63" i="61"/>
  <c r="D58" i="61"/>
  <c r="E58" i="61" s="1"/>
  <c r="D59" i="61"/>
  <c r="D60" i="61"/>
  <c r="E60" i="61" s="1"/>
  <c r="D61" i="61"/>
  <c r="E61" i="61" s="1"/>
  <c r="D62" i="61"/>
  <c r="E62" i="61" s="1"/>
  <c r="D63" i="61"/>
  <c r="D64" i="61"/>
  <c r="E64" i="61" s="1"/>
  <c r="D65" i="61"/>
  <c r="E65" i="61" s="1"/>
  <c r="D66" i="61"/>
  <c r="E66" i="61" s="1"/>
  <c r="D67" i="61"/>
  <c r="D68" i="61"/>
  <c r="E68" i="61" s="1"/>
  <c r="B58" i="61"/>
  <c r="C58" i="61" s="1"/>
  <c r="B60" i="61"/>
  <c r="C60" i="61" s="1"/>
  <c r="B62" i="61"/>
  <c r="C62" i="61" s="1"/>
  <c r="B64" i="61"/>
  <c r="C64" i="61" s="1"/>
  <c r="B66" i="61"/>
  <c r="C66" i="61" s="1"/>
  <c r="B68" i="61"/>
  <c r="C68" i="61" s="1"/>
  <c r="P14" i="59"/>
  <c r="P26" i="59"/>
  <c r="P40" i="59"/>
  <c r="P59" i="59"/>
  <c r="P67" i="59"/>
  <c r="P82" i="59"/>
  <c r="P87" i="59"/>
  <c r="P93" i="59"/>
  <c r="P117" i="59"/>
  <c r="P123" i="59"/>
  <c r="P7" i="59"/>
  <c r="P8" i="59"/>
  <c r="P24" i="59"/>
  <c r="P36" i="59"/>
  <c r="P52" i="59"/>
  <c r="P55" i="59"/>
  <c r="P63" i="59"/>
  <c r="P91" i="59"/>
  <c r="P105" i="59"/>
  <c r="P108" i="59"/>
  <c r="P113" i="59"/>
  <c r="P119" i="59"/>
  <c r="P129" i="59"/>
  <c r="P130" i="59"/>
  <c r="P252" i="59" s="1"/>
  <c r="P146" i="59"/>
  <c r="P158" i="59"/>
  <c r="P174" i="59"/>
  <c r="P177" i="59"/>
  <c r="P185" i="59"/>
  <c r="P213" i="59"/>
  <c r="P227" i="59"/>
  <c r="P230" i="59"/>
  <c r="P235" i="59"/>
  <c r="P241" i="59"/>
  <c r="E41" i="56"/>
  <c r="E44" i="56"/>
  <c r="U20" i="55"/>
  <c r="C84" i="55"/>
  <c r="C80" i="55"/>
  <c r="B75" i="55"/>
  <c r="B71" i="55"/>
  <c r="D62" i="55"/>
  <c r="E30" i="55"/>
  <c r="D57" i="55" s="1"/>
  <c r="Q29" i="55"/>
  <c r="C29" i="55"/>
  <c r="E28" i="55"/>
  <c r="Q27" i="55"/>
  <c r="C27" i="55"/>
  <c r="E26" i="55"/>
  <c r="Q25" i="55"/>
  <c r="C25" i="55"/>
  <c r="E24" i="55"/>
  <c r="Q23" i="55"/>
  <c r="C23" i="55"/>
  <c r="Y21" i="55"/>
  <c r="S21" i="55"/>
  <c r="T20" i="55"/>
  <c r="S16" i="55"/>
  <c r="T15" i="55"/>
  <c r="S12" i="55"/>
  <c r="T11" i="55"/>
  <c r="F26" i="55"/>
  <c r="C62" i="55"/>
  <c r="D30" i="55"/>
  <c r="D28" i="55"/>
  <c r="D26" i="55"/>
  <c r="D60" i="55" s="1"/>
  <c r="D24" i="55"/>
  <c r="S20" i="55"/>
  <c r="S15" i="55"/>
  <c r="S11" i="55"/>
  <c r="F62" i="55" s="1"/>
  <c r="F24" i="55"/>
  <c r="B80" i="55"/>
  <c r="C90" i="55"/>
  <c r="D75" i="55"/>
  <c r="Q30" i="55"/>
  <c r="Q28" i="55"/>
  <c r="Q26" i="55"/>
  <c r="Q24" i="55"/>
  <c r="C21" i="29"/>
  <c r="I22" i="63" l="1"/>
  <c r="H18" i="63"/>
  <c r="I14" i="63"/>
  <c r="H10" i="63"/>
  <c r="O26" i="62"/>
  <c r="L22" i="62"/>
  <c r="L19" i="62"/>
  <c r="L23" i="62"/>
  <c r="L20" i="62"/>
  <c r="L25" i="62"/>
  <c r="L24" i="62"/>
  <c r="L21" i="62"/>
  <c r="C61" i="61"/>
  <c r="C67" i="61"/>
  <c r="E67" i="61"/>
  <c r="E63" i="61"/>
  <c r="E59" i="61"/>
  <c r="C59" i="61"/>
  <c r="P251" i="59"/>
  <c r="B86" i="55"/>
  <c r="U26" i="55"/>
  <c r="Z26" i="55"/>
  <c r="T26" i="55"/>
  <c r="R26" i="55"/>
  <c r="D86" i="55"/>
  <c r="S26" i="55"/>
  <c r="Y26" i="55"/>
  <c r="S25" i="55"/>
  <c r="B85" i="55"/>
  <c r="C85" i="55"/>
  <c r="T25" i="55"/>
  <c r="Y25" i="55"/>
  <c r="U25" i="55"/>
  <c r="Z25" i="55"/>
  <c r="D85" i="55"/>
  <c r="R25" i="55"/>
  <c r="D58" i="55"/>
  <c r="D88" i="55"/>
  <c r="U28" i="55"/>
  <c r="Z28" i="55"/>
  <c r="B88" i="55"/>
  <c r="R28" i="55"/>
  <c r="Y28" i="55"/>
  <c r="S28" i="55"/>
  <c r="T28" i="55"/>
  <c r="C83" i="55"/>
  <c r="S23" i="55"/>
  <c r="D83" i="55"/>
  <c r="R23" i="55"/>
  <c r="T23" i="55"/>
  <c r="Y23" i="55"/>
  <c r="U23" i="55"/>
  <c r="Z23" i="55"/>
  <c r="B83" i="55"/>
  <c r="C88" i="55"/>
  <c r="B90" i="55"/>
  <c r="U30" i="55"/>
  <c r="F59" i="55" s="1"/>
  <c r="Z30" i="55"/>
  <c r="D90" i="55"/>
  <c r="R30" i="55"/>
  <c r="S30" i="55"/>
  <c r="T30" i="55"/>
  <c r="F57" i="55" s="1"/>
  <c r="Y30" i="55"/>
  <c r="S29" i="55"/>
  <c r="B89" i="55"/>
  <c r="T29" i="55"/>
  <c r="Y29" i="55"/>
  <c r="C89" i="55"/>
  <c r="U29" i="55"/>
  <c r="Z29" i="55"/>
  <c r="D89" i="55"/>
  <c r="R29" i="55"/>
  <c r="D84" i="55"/>
  <c r="U24" i="55"/>
  <c r="Z24" i="55"/>
  <c r="Y24" i="55"/>
  <c r="R24" i="55"/>
  <c r="B84" i="55"/>
  <c r="T24" i="55"/>
  <c r="S24" i="55"/>
  <c r="F60" i="55" s="1"/>
  <c r="C87" i="55"/>
  <c r="S27" i="55"/>
  <c r="D87" i="55"/>
  <c r="T27" i="55"/>
  <c r="Y27" i="55"/>
  <c r="U27" i="55"/>
  <c r="Z27" i="55"/>
  <c r="B87" i="55"/>
  <c r="R27" i="55"/>
  <c r="C86" i="55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7" i="53"/>
  <c r="W7" i="53"/>
  <c r="V7" i="53"/>
  <c r="U7" i="53"/>
  <c r="T7" i="53"/>
  <c r="S7" i="53"/>
  <c r="R7" i="53"/>
  <c r="Q7" i="53"/>
  <c r="P7" i="53"/>
  <c r="O7" i="53"/>
  <c r="N7" i="53"/>
  <c r="M7" i="53"/>
  <c r="L7" i="53"/>
  <c r="K7" i="53"/>
  <c r="J7" i="53"/>
  <c r="I7" i="53"/>
  <c r="H7" i="53"/>
  <c r="G7" i="53"/>
  <c r="F7" i="53"/>
  <c r="E7" i="53"/>
  <c r="D7" i="53"/>
  <c r="C7" i="53"/>
  <c r="B7" i="53"/>
  <c r="F32" i="51"/>
  <c r="E32" i="51"/>
  <c r="D32" i="51"/>
  <c r="C32" i="51"/>
  <c r="F31" i="51"/>
  <c r="E31" i="51"/>
  <c r="D31" i="51"/>
  <c r="C31" i="51"/>
  <c r="H30" i="51"/>
  <c r="F30" i="51"/>
  <c r="E30" i="51"/>
  <c r="D30" i="51"/>
  <c r="C30" i="51"/>
  <c r="H29" i="51"/>
  <c r="F29" i="51"/>
  <c r="E29" i="51"/>
  <c r="D29" i="51"/>
  <c r="C29" i="51"/>
  <c r="H28" i="51"/>
  <c r="F28" i="51"/>
  <c r="E28" i="51"/>
  <c r="D28" i="51"/>
  <c r="C28" i="51"/>
  <c r="F27" i="51"/>
  <c r="E27" i="51"/>
  <c r="D27" i="51"/>
  <c r="C27" i="51"/>
  <c r="F26" i="51"/>
  <c r="E26" i="51"/>
  <c r="D26" i="51"/>
  <c r="C26" i="51"/>
  <c r="F25" i="51"/>
  <c r="E25" i="51"/>
  <c r="D25" i="51"/>
  <c r="C25" i="51"/>
  <c r="F24" i="51"/>
  <c r="E24" i="51"/>
  <c r="D24" i="51"/>
  <c r="C24" i="51"/>
  <c r="F23" i="51"/>
  <c r="E23" i="51"/>
  <c r="D23" i="51"/>
  <c r="C23" i="51"/>
  <c r="F22" i="51"/>
  <c r="E22" i="51"/>
  <c r="D22" i="51"/>
  <c r="C22" i="51"/>
  <c r="F21" i="51"/>
  <c r="E21" i="51"/>
  <c r="D21" i="51"/>
  <c r="C21" i="51"/>
  <c r="F20" i="51"/>
  <c r="E20" i="51"/>
  <c r="D20" i="51"/>
  <c r="C20" i="51"/>
  <c r="H15" i="51"/>
  <c r="H14" i="51"/>
  <c r="H13" i="51"/>
  <c r="G15" i="50"/>
  <c r="E15" i="50"/>
  <c r="C15" i="50"/>
  <c r="G13" i="50"/>
  <c r="E13" i="50"/>
  <c r="C13" i="50"/>
  <c r="G11" i="50"/>
  <c r="G14" i="50" s="1"/>
  <c r="F11" i="50"/>
  <c r="F15" i="50" s="1"/>
  <c r="E11" i="50"/>
  <c r="E14" i="50" s="1"/>
  <c r="D11" i="50"/>
  <c r="D13" i="50" s="1"/>
  <c r="C11" i="50"/>
  <c r="C14" i="50" s="1"/>
  <c r="G10" i="50"/>
  <c r="F10" i="50"/>
  <c r="E10" i="50"/>
  <c r="C10" i="50"/>
  <c r="D9" i="50"/>
  <c r="D10" i="50" s="1"/>
  <c r="F11" i="49"/>
  <c r="F15" i="49" s="1"/>
  <c r="E11" i="49"/>
  <c r="E15" i="49" s="1"/>
  <c r="D11" i="49"/>
  <c r="D15" i="49" s="1"/>
  <c r="C11" i="49"/>
  <c r="C15" i="49" s="1"/>
  <c r="F10" i="49"/>
  <c r="E10" i="49"/>
  <c r="C10" i="49"/>
  <c r="D9" i="49"/>
  <c r="D10" i="49" s="1"/>
  <c r="J24" i="48"/>
  <c r="I24" i="48"/>
  <c r="H24" i="48"/>
  <c r="G24" i="48"/>
  <c r="J23" i="48"/>
  <c r="I23" i="48"/>
  <c r="H23" i="48"/>
  <c r="G23" i="48"/>
  <c r="J22" i="48"/>
  <c r="I22" i="48"/>
  <c r="H22" i="48"/>
  <c r="G22" i="48"/>
  <c r="J21" i="48"/>
  <c r="I21" i="48"/>
  <c r="H21" i="48"/>
  <c r="G21" i="48"/>
  <c r="J20" i="48"/>
  <c r="I20" i="48"/>
  <c r="H20" i="48"/>
  <c r="G20" i="48"/>
  <c r="J19" i="48"/>
  <c r="I19" i="48"/>
  <c r="H19" i="48"/>
  <c r="G19" i="48"/>
  <c r="J18" i="48"/>
  <c r="I18" i="48"/>
  <c r="H18" i="48"/>
  <c r="G18" i="48"/>
  <c r="J17" i="48"/>
  <c r="I17" i="48"/>
  <c r="H17" i="48"/>
  <c r="G17" i="48"/>
  <c r="J16" i="48"/>
  <c r="I16" i="48"/>
  <c r="H16" i="48"/>
  <c r="G16" i="48"/>
  <c r="J15" i="48"/>
  <c r="I15" i="48"/>
  <c r="H15" i="48"/>
  <c r="G15" i="48"/>
  <c r="J14" i="48"/>
  <c r="I14" i="48"/>
  <c r="H14" i="48"/>
  <c r="G14" i="48"/>
  <c r="J13" i="48"/>
  <c r="I13" i="48"/>
  <c r="H13" i="48"/>
  <c r="G13" i="48"/>
  <c r="J12" i="48"/>
  <c r="I12" i="48"/>
  <c r="H12" i="48"/>
  <c r="G12" i="48"/>
  <c r="J11" i="48"/>
  <c r="I11" i="48"/>
  <c r="H11" i="48"/>
  <c r="G11" i="48"/>
  <c r="J10" i="48"/>
  <c r="I10" i="48"/>
  <c r="H10" i="48"/>
  <c r="G10" i="48"/>
  <c r="J9" i="48"/>
  <c r="I9" i="48"/>
  <c r="H9" i="48"/>
  <c r="G9" i="48"/>
  <c r="J8" i="48"/>
  <c r="I8" i="48"/>
  <c r="H8" i="48"/>
  <c r="G8" i="48"/>
  <c r="J7" i="48"/>
  <c r="I7" i="48"/>
  <c r="H7" i="48"/>
  <c r="G7" i="48"/>
  <c r="J6" i="48"/>
  <c r="I6" i="48"/>
  <c r="H6" i="48"/>
  <c r="G6" i="48"/>
  <c r="H24" i="47"/>
  <c r="G24" i="47"/>
  <c r="F24" i="47"/>
  <c r="H23" i="47"/>
  <c r="G23" i="47"/>
  <c r="F23" i="47"/>
  <c r="H22" i="47"/>
  <c r="G22" i="47"/>
  <c r="F22" i="47"/>
  <c r="H21" i="47"/>
  <c r="G21" i="47"/>
  <c r="F21" i="47"/>
  <c r="H20" i="47"/>
  <c r="G20" i="47"/>
  <c r="F20" i="47"/>
  <c r="H19" i="47"/>
  <c r="G19" i="47"/>
  <c r="F19" i="47"/>
  <c r="H18" i="47"/>
  <c r="G18" i="47"/>
  <c r="F18" i="47"/>
  <c r="H17" i="47"/>
  <c r="G17" i="47"/>
  <c r="F17" i="47"/>
  <c r="H16" i="47"/>
  <c r="G16" i="47"/>
  <c r="F16" i="47"/>
  <c r="H15" i="47"/>
  <c r="G15" i="47"/>
  <c r="F15" i="47"/>
  <c r="H14" i="47"/>
  <c r="G14" i="47"/>
  <c r="F14" i="47"/>
  <c r="H13" i="47"/>
  <c r="G13" i="47"/>
  <c r="F13" i="47"/>
  <c r="H12" i="47"/>
  <c r="G12" i="47"/>
  <c r="F12" i="47"/>
  <c r="H11" i="47"/>
  <c r="G11" i="47"/>
  <c r="F11" i="47"/>
  <c r="H10" i="47"/>
  <c r="G10" i="47"/>
  <c r="F10" i="47"/>
  <c r="H9" i="47"/>
  <c r="G9" i="47"/>
  <c r="F9" i="47"/>
  <c r="H8" i="47"/>
  <c r="G8" i="47"/>
  <c r="F8" i="47"/>
  <c r="H7" i="47"/>
  <c r="G7" i="47"/>
  <c r="F7" i="47"/>
  <c r="H6" i="47"/>
  <c r="G6" i="47"/>
  <c r="F6" i="47"/>
  <c r="H14" i="63" l="1"/>
  <c r="H12" i="63"/>
  <c r="H11" i="63"/>
  <c r="H13" i="63"/>
  <c r="H22" i="63"/>
  <c r="H19" i="63"/>
  <c r="H21" i="63"/>
  <c r="H20" i="63"/>
  <c r="F58" i="55"/>
  <c r="D14" i="50"/>
  <c r="F13" i="50"/>
  <c r="D15" i="50"/>
  <c r="F14" i="50"/>
  <c r="F13" i="49"/>
  <c r="F14" i="49"/>
  <c r="C13" i="49"/>
  <c r="C14" i="49"/>
  <c r="D13" i="49"/>
  <c r="D16" i="49" s="1"/>
  <c r="D14" i="49"/>
  <c r="E13" i="49"/>
  <c r="E14" i="49"/>
  <c r="D20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F16" i="49" l="1"/>
  <c r="E16" i="49"/>
  <c r="C16" i="49"/>
  <c r="C16" i="45" l="1"/>
  <c r="D16" i="45"/>
  <c r="E16" i="45"/>
  <c r="C21" i="45"/>
  <c r="D21" i="45"/>
  <c r="E21" i="45"/>
  <c r="F21" i="45"/>
  <c r="G21" i="45"/>
  <c r="H21" i="45"/>
  <c r="I21" i="45"/>
  <c r="J21" i="45"/>
  <c r="K21" i="45"/>
  <c r="L21" i="45"/>
  <c r="C22" i="45"/>
  <c r="D22" i="45"/>
  <c r="E22" i="45"/>
  <c r="F22" i="45"/>
  <c r="G22" i="45"/>
  <c r="H22" i="45"/>
  <c r="I22" i="45"/>
  <c r="J22" i="45"/>
  <c r="K22" i="45"/>
  <c r="L22" i="45"/>
  <c r="C43" i="45"/>
  <c r="D43" i="45"/>
  <c r="E43" i="45"/>
  <c r="C44" i="45"/>
  <c r="D44" i="45"/>
  <c r="E44" i="45"/>
  <c r="F53" i="45"/>
  <c r="G53" i="45"/>
  <c r="H53" i="45"/>
  <c r="I53" i="45"/>
  <c r="F61" i="45" s="1"/>
  <c r="F66" i="45" s="1"/>
  <c r="J53" i="45"/>
  <c r="K53" i="45"/>
  <c r="L53" i="45"/>
  <c r="M53" i="45"/>
  <c r="N53" i="45"/>
  <c r="O53" i="45"/>
  <c r="P53" i="45"/>
  <c r="Q53" i="45"/>
  <c r="R53" i="45"/>
  <c r="S53" i="45"/>
  <c r="T53" i="45"/>
  <c r="U53" i="45"/>
  <c r="F54" i="45"/>
  <c r="G54" i="45"/>
  <c r="H54" i="45"/>
  <c r="I54" i="45"/>
  <c r="C62" i="45" s="1"/>
  <c r="C67" i="45" s="1"/>
  <c r="J54" i="45"/>
  <c r="K54" i="45"/>
  <c r="L54" i="45"/>
  <c r="M54" i="45"/>
  <c r="N54" i="45"/>
  <c r="O54" i="45"/>
  <c r="P54" i="45"/>
  <c r="Q54" i="45"/>
  <c r="R54" i="45"/>
  <c r="S54" i="45"/>
  <c r="T54" i="45"/>
  <c r="U54" i="45"/>
  <c r="F55" i="45"/>
  <c r="B55" i="45" s="1"/>
  <c r="B44" i="45" s="1"/>
  <c r="G55" i="45"/>
  <c r="H55" i="45"/>
  <c r="B63" i="45" s="1"/>
  <c r="B68" i="45" s="1"/>
  <c r="I55" i="45"/>
  <c r="J55" i="45"/>
  <c r="K55" i="45"/>
  <c r="L55" i="45"/>
  <c r="M55" i="45"/>
  <c r="N55" i="45"/>
  <c r="O55" i="45"/>
  <c r="P55" i="45"/>
  <c r="Q55" i="45"/>
  <c r="R55" i="45"/>
  <c r="S55" i="45"/>
  <c r="T55" i="45"/>
  <c r="U55" i="45"/>
  <c r="H62" i="45"/>
  <c r="H67" i="45" s="1"/>
  <c r="C72" i="45"/>
  <c r="D72" i="45"/>
  <c r="E72" i="45"/>
  <c r="F72" i="45"/>
  <c r="G72" i="45"/>
  <c r="C73" i="45"/>
  <c r="D73" i="45"/>
  <c r="E73" i="45"/>
  <c r="F73" i="45"/>
  <c r="G73" i="45"/>
  <c r="C74" i="45"/>
  <c r="D74" i="45"/>
  <c r="E74" i="45"/>
  <c r="F74" i="45"/>
  <c r="G74" i="45"/>
  <c r="F63" i="45" l="1"/>
  <c r="F68" i="45" s="1"/>
  <c r="D63" i="45"/>
  <c r="D68" i="45" s="1"/>
  <c r="B54" i="45"/>
  <c r="B43" i="45" s="1"/>
  <c r="B53" i="45"/>
  <c r="B16" i="45" s="1"/>
  <c r="C63" i="45"/>
  <c r="C68" i="45" s="1"/>
  <c r="D61" i="45"/>
  <c r="D66" i="45" s="1"/>
  <c r="G63" i="45"/>
  <c r="G68" i="45" s="1"/>
  <c r="D62" i="45"/>
  <c r="D67" i="45" s="1"/>
  <c r="G61" i="45"/>
  <c r="G66" i="45" s="1"/>
  <c r="B61" i="45"/>
  <c r="B66" i="45" s="1"/>
  <c r="H63" i="45"/>
  <c r="H68" i="45" s="1"/>
  <c r="F62" i="45"/>
  <c r="F67" i="45" s="1"/>
  <c r="H61" i="45"/>
  <c r="H66" i="45" s="1"/>
  <c r="C61" i="45"/>
  <c r="C66" i="45" s="1"/>
  <c r="G62" i="45"/>
  <c r="G67" i="45" s="1"/>
  <c r="B62" i="45"/>
  <c r="B67" i="45" s="1"/>
</calcChain>
</file>

<file path=xl/comments1.xml><?xml version="1.0" encoding="utf-8"?>
<comments xmlns="http://schemas.openxmlformats.org/spreadsheetml/2006/main">
  <authors>
    <author>"."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".":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Els Struyf</author>
  </authors>
  <commentList>
    <comment ref="B24" authorId="0">
      <text>
        <r>
          <rPr>
            <b/>
            <sz val="9"/>
            <color indexed="81"/>
            <rFont val="Tahoma"/>
            <family val="2"/>
          </rPr>
          <t>Els Struyf:</t>
        </r>
        <r>
          <rPr>
            <sz val="9"/>
            <color indexed="81"/>
            <rFont val="Tahoma"/>
            <family val="2"/>
          </rPr>
          <t xml:space="preserve">
Brussels Airport Website &gt; Corporate &gt; Statistieken &gt; december 2013 (cijfer jan-dec)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Els Struyf:</t>
        </r>
        <r>
          <rPr>
            <sz val="9"/>
            <color indexed="81"/>
            <rFont val="Tahoma"/>
            <family val="2"/>
          </rPr>
          <t xml:space="preserve">
Website Antwerp Airport &gt; Over ons &gt; Statistieken &gt; 2013 - Cargo (in ton) - Totaal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Els Struyf:</t>
        </r>
        <r>
          <rPr>
            <sz val="9"/>
            <color indexed="81"/>
            <rFont val="Tahoma"/>
            <family val="2"/>
          </rPr>
          <t xml:space="preserve">
Website Ostend Airport &gt; Voorstelling Luchthaven &gt; Trafiekcijfers</t>
        </r>
      </text>
    </comment>
  </commentList>
</comments>
</file>

<file path=xl/comments3.xml><?xml version="1.0" encoding="utf-8"?>
<comments xmlns="http://schemas.openxmlformats.org/spreadsheetml/2006/main">
  <authors>
    <author>Els Struyf</author>
  </authors>
  <commentList>
    <comment ref="F18" authorId="0">
      <text>
        <r>
          <rPr>
            <b/>
            <sz val="9"/>
            <color indexed="81"/>
            <rFont val="Tahoma"/>
            <charset val="1"/>
          </rPr>
          <t>Els Struyf:</t>
        </r>
        <r>
          <rPr>
            <sz val="9"/>
            <color indexed="81"/>
            <rFont val="Tahoma"/>
            <charset val="1"/>
          </rPr>
          <t xml:space="preserve">
Update nog niet beschikbaar (16 juli 2014)</t>
        </r>
      </text>
    </comment>
  </commentList>
</comments>
</file>

<file path=xl/comments4.xml><?xml version="1.0" encoding="utf-8"?>
<comments xmlns="http://schemas.openxmlformats.org/spreadsheetml/2006/main">
  <authors>
    <author>Els Struyf</author>
  </authors>
  <commentList>
    <comment ref="S5" authorId="0">
      <text>
        <r>
          <rPr>
            <b/>
            <sz val="9"/>
            <color indexed="81"/>
            <rFont val="Tahoma"/>
            <charset val="1"/>
          </rPr>
          <t>Els Struyf:</t>
        </r>
        <r>
          <rPr>
            <sz val="9"/>
            <color indexed="81"/>
            <rFont val="Tahoma"/>
            <charset val="1"/>
          </rPr>
          <t xml:space="preserve">
Update nog niet beschikbaar (16 juli 2014)</t>
        </r>
      </text>
    </comment>
    <comment ref="S6" authorId="0">
      <text>
        <r>
          <rPr>
            <b/>
            <sz val="9"/>
            <color indexed="81"/>
            <rFont val="Tahoma"/>
            <charset val="1"/>
          </rPr>
          <t>Els Struyf:</t>
        </r>
        <r>
          <rPr>
            <sz val="9"/>
            <color indexed="81"/>
            <rFont val="Tahoma"/>
            <charset val="1"/>
          </rPr>
          <t xml:space="preserve">
Update nog niet beschikbaar (16 juli 2014)</t>
        </r>
      </text>
    </comment>
  </commentList>
</comments>
</file>

<file path=xl/sharedStrings.xml><?xml version="1.0" encoding="utf-8"?>
<sst xmlns="http://schemas.openxmlformats.org/spreadsheetml/2006/main" count="1530" uniqueCount="516">
  <si>
    <t>Vrachtvervoer en BBP</t>
  </si>
  <si>
    <t>Binnenvaart</t>
  </si>
  <si>
    <t>mia tkm</t>
  </si>
  <si>
    <t>index 1995=100</t>
  </si>
  <si>
    <t>% groei tov vorig jaar</t>
  </si>
  <si>
    <t>Totaal</t>
  </si>
  <si>
    <t>* Verschil met cijfers uit de vorige editie voor wegvervoer is te verklaren door een verandering in de gebruikte methodologie</t>
  </si>
  <si>
    <t>totaal tkm (in mia)</t>
  </si>
  <si>
    <t>%</t>
  </si>
  <si>
    <t>spoor</t>
  </si>
  <si>
    <t>binnenvaart</t>
  </si>
  <si>
    <t>weg</t>
  </si>
  <si>
    <t>Wegvervoer</t>
  </si>
  <si>
    <t>Spoorvervoer</t>
  </si>
  <si>
    <t>België</t>
  </si>
  <si>
    <t>EU15</t>
  </si>
  <si>
    <t>Nederland</t>
  </si>
  <si>
    <t>Oostenrijk</t>
  </si>
  <si>
    <t>Duitsland</t>
  </si>
  <si>
    <t>Frankrijk</t>
  </si>
  <si>
    <t>EU27</t>
  </si>
  <si>
    <t>Russ.Fed.</t>
  </si>
  <si>
    <t>miljoenen euro, in lopende prijzen</t>
  </si>
  <si>
    <t>uitvoer</t>
  </si>
  <si>
    <t>Volgens het nationale concept</t>
  </si>
  <si>
    <t>Bestemming</t>
  </si>
  <si>
    <t>Rijk</t>
  </si>
  <si>
    <t>Vlaams Gewest</t>
  </si>
  <si>
    <t>Waals Gewest</t>
  </si>
  <si>
    <t>BHG</t>
  </si>
  <si>
    <t>x mln euro</t>
  </si>
  <si>
    <t>% aandeel</t>
  </si>
  <si>
    <t>% verandering</t>
  </si>
  <si>
    <t>rest van Europa</t>
  </si>
  <si>
    <t>Afrika</t>
  </si>
  <si>
    <t>Amerika</t>
  </si>
  <si>
    <t>Azië</t>
  </si>
  <si>
    <t>Australië en Oceanië</t>
  </si>
  <si>
    <t>Overige</t>
  </si>
  <si>
    <t>invoer</t>
  </si>
  <si>
    <t>Oorsprong</t>
  </si>
  <si>
    <t>Internationale handel van het Vlaams Gewest in lopende prijzen</t>
  </si>
  <si>
    <t>Deflator in- en uitvoer België</t>
  </si>
  <si>
    <t>Uitvoer</t>
  </si>
  <si>
    <t>Invoer</t>
  </si>
  <si>
    <t xml:space="preserve">Internationale handel van het Vlaams Gewest in constante prijzen </t>
  </si>
  <si>
    <t>gedefleerd met deflator in-en uitvoer belgië</t>
  </si>
  <si>
    <t>bestemming</t>
  </si>
  <si>
    <t>wegvervoer</t>
  </si>
  <si>
    <t>spoorvervoer</t>
  </si>
  <si>
    <t>drie modi</t>
  </si>
  <si>
    <t>aandeel in %</t>
  </si>
  <si>
    <t>tonkm</t>
  </si>
  <si>
    <t>ton</t>
  </si>
  <si>
    <t>binnenlands vervoer</t>
  </si>
  <si>
    <t>import</t>
  </si>
  <si>
    <t>export</t>
  </si>
  <si>
    <t>transit zonder overslag</t>
  </si>
  <si>
    <t>totaal</t>
  </si>
  <si>
    <t>Voor de drie modi betreft het vervoer door Belgische en in de Europese Unie geïmmatriculeerde voertuigen, vaartuigen en treinstellen.</t>
  </si>
  <si>
    <t>assumptie aantal kilometer op Belgisch grondgebied : aanvoer = 100 km, uitvoer = 100 km, doorvoer = 200 km</t>
  </si>
  <si>
    <t>Wegvervoer (x miljoen tkm)</t>
  </si>
  <si>
    <t>Wegvervoer (x 1000 ton)</t>
  </si>
  <si>
    <t>spoorvervoer (x miljoen tkm)</t>
  </si>
  <si>
    <t>spoorvervoer (x 1000 ton)</t>
  </si>
  <si>
    <t>Totaal (x miljoen tkm)</t>
  </si>
  <si>
    <t>Vervoerde hoeveelheden in 1000 ton</t>
  </si>
  <si>
    <t>Wegvervoer (a)</t>
  </si>
  <si>
    <t>Gepresteerde tonkilometers (in miljoen tkm)</t>
  </si>
  <si>
    <t>Wegvervoer (b)</t>
  </si>
  <si>
    <t>Vervoer uitgevoerd door voertuigen met een nuttig laadvermogen van 1 ton en meer.</t>
  </si>
  <si>
    <t>(*) assumptie aantal kilometer op Belgisch grondgebied : aanvoer = 100 km, uitvoer = 100 km, doorvoer = 200 km</t>
  </si>
  <si>
    <t>Totale trafiek in 1000 ton</t>
  </si>
  <si>
    <t>Totale trafiek, index 1995</t>
  </si>
  <si>
    <t>Antwerpen</t>
  </si>
  <si>
    <t>Zeebrugge</t>
  </si>
  <si>
    <t xml:space="preserve">Gent </t>
  </si>
  <si>
    <t>Oostende</t>
  </si>
  <si>
    <t>Deurne</t>
  </si>
  <si>
    <t>Hamburg</t>
  </si>
  <si>
    <t>Le Havre</t>
  </si>
  <si>
    <t>Gent</t>
  </si>
  <si>
    <t>Bron: PBV</t>
  </si>
  <si>
    <t>TEU</t>
  </si>
  <si>
    <t>Rotterdam</t>
  </si>
  <si>
    <t>Autosnelwegen</t>
  </si>
  <si>
    <t>Gewest- en provinciewegen</t>
  </si>
  <si>
    <t>Gemeentewegen</t>
  </si>
  <si>
    <t>Intensiteit</t>
  </si>
  <si>
    <t>EUR miljoen</t>
  </si>
  <si>
    <t>Denemarken</t>
  </si>
  <si>
    <t>Zweden</t>
  </si>
  <si>
    <t>gemiddelde</t>
  </si>
  <si>
    <t>Griekenland</t>
  </si>
  <si>
    <t>Finland</t>
  </si>
  <si>
    <t>Spanje</t>
  </si>
  <si>
    <t>Luxemburg</t>
  </si>
  <si>
    <t>Portugal</t>
  </si>
  <si>
    <t>tkm wegvervoer/GDP per 1000€</t>
  </si>
  <si>
    <t>Diverse goederen en producten</t>
  </si>
  <si>
    <t>Vervoermaterieel</t>
  </si>
  <si>
    <t>Onedele metalen en werken daarvan</t>
  </si>
  <si>
    <t>Minerale producten</t>
  </si>
  <si>
    <t>Producten van het plantenrijk</t>
  </si>
  <si>
    <t>Levende dieren en producten van het dierenrijk</t>
  </si>
  <si>
    <t>wegvervoer: Totaal aantal in België gepresteerde ton-km, door Belgische of buitenlandse voertuigen</t>
  </si>
  <si>
    <t>Estland</t>
  </si>
  <si>
    <t>Hongarije</t>
  </si>
  <si>
    <t>Ierland</t>
  </si>
  <si>
    <t>Italië</t>
  </si>
  <si>
    <t>Letland</t>
  </si>
  <si>
    <t>Litouwen</t>
  </si>
  <si>
    <t>Polen</t>
  </si>
  <si>
    <t>Slovenië</t>
  </si>
  <si>
    <t>Total</t>
  </si>
  <si>
    <t>Totaal (x 1000 ton)</t>
  </si>
  <si>
    <t>2008/2007</t>
  </si>
  <si>
    <t/>
  </si>
  <si>
    <t>2011</t>
  </si>
  <si>
    <t>(f)</t>
  </si>
  <si>
    <t>VK</t>
  </si>
  <si>
    <t>NL</t>
  </si>
  <si>
    <t>VL</t>
  </si>
  <si>
    <t>D</t>
  </si>
  <si>
    <t>binnenvaart (x 1000 ton)</t>
  </si>
  <si>
    <t>binnenvaart (x miljoen tkm)</t>
  </si>
  <si>
    <t>Millions of euro (from 1.1.1999)/Millions of ECU (up to 31.12.1998)</t>
  </si>
  <si>
    <t>intensiteit</t>
  </si>
  <si>
    <t>Slowakije</t>
  </si>
  <si>
    <t>Bulgarië</t>
  </si>
  <si>
    <t>Tsjech.Rep</t>
  </si>
  <si>
    <t>Kroatië</t>
  </si>
  <si>
    <t>figuur 2.1</t>
  </si>
  <si>
    <t>figuur 2.2</t>
  </si>
  <si>
    <t>Figuur 2-1 : Groei van het goederenvervoer (tkm) op Vlaams grondgebied, groei van de toegevoegde waarde tegen basisprijzen, in kettingeuro's (referentiejaar 2007) en transportintensiteit (tkm/€1000 BBP)</t>
  </si>
  <si>
    <t>Figuur 2.2: Evolutie van het aantal tkm via de weg, binnenvaart en spoor (jaarlijkse procentuele veranderingen, Vlaanderen)</t>
  </si>
  <si>
    <t>Figuur 2.3</t>
  </si>
  <si>
    <t>Figuur 2.3: Aandeel van de verschillende vervoerswijzen in het goederenvervoer: internationale vergelijking (2006, 2007, 2008) in % tkm.</t>
  </si>
  <si>
    <t>Figuur 2.4</t>
  </si>
  <si>
    <t>2.4: Transportintensiteit van het binnenlands goederenvervoer over de weg in een aantal Europese landen (2008); aantal tkm wegvervoer / 1000 bbp in lopende prijzen</t>
  </si>
  <si>
    <t>Figuur 2.5: Internationale handel van het Vlaams Gewest per goederencategorie</t>
  </si>
  <si>
    <t>Tabel 2.4: Internationale handel van Vlaanderen</t>
  </si>
  <si>
    <t>Tabel 2.5 en Figuur 2.6: Vlaamse in - en uitvoer per land in 2008</t>
  </si>
  <si>
    <t>Figuur 2.8: Bestemming van het Belgische goederentransport door de drie voornaamste modi (weg, spoor, binnenvaart) in miljoen tkm en 1000 ton</t>
  </si>
  <si>
    <t>Figuur 2.7: Bestemming van het Belgisch goederentransport in miljoen tkm, vergelijking 2001-2008</t>
  </si>
  <si>
    <t>vanaf A92</t>
  </si>
  <si>
    <t>zie tabblad 'figuur 2.8)</t>
  </si>
  <si>
    <t>Figuur 2.9: Aard van de Belgische goederentrafiek in 1000 ton en in miljoen tkm in 1999 en 2008, voornaamste vervoermodus wegvervoer</t>
  </si>
  <si>
    <t>Figuur 2.9</t>
  </si>
  <si>
    <t>Figuur 2.10: Evolutie van de maritieme cargo trafiek in de Vlaamse zeehavens, index 1995</t>
  </si>
  <si>
    <t>Figuur 2-11: Vrachtvervoer via de luchthavens, index 1995</t>
  </si>
  <si>
    <t>Figuur 2.12: Vergelijking van de modale verdeling tussen de Vlaamse zeehavens, Hamburg en Le Havre (% totale tonnages).</t>
  </si>
  <si>
    <t>Figuur 2.14: Vlaams wegvervoer; vergelijking tussen alle vrachtwagens (EU+extra-EU), intra-EU-vrachtwagens in Vlaanderen en vrachtwagens met registratie in Vlaanderen</t>
  </si>
  <si>
    <t>Figuur 2.17: Evolutie van het aantal TEU's via Vlaamse waterwegen (1997-2009)</t>
  </si>
  <si>
    <t>Figuur 2.13: Vergelijking van de vervoerswijzen voor aan- en afvoer in de belangrijkste havens van de Hamburg – Le Havre – range (meest recente jaar met beschikbare data, % containertrafiek).</t>
  </si>
  <si>
    <t>Figuur 2.15: Evolutie van het aantal voertuigkilometer op de Vlaamse wegen</t>
  </si>
  <si>
    <t>Figuur 2.16: Aantal treinkilometer afgelegd door goederentreinen van de NMBS op het Belgisch grondgebied, opgesplitst per type tractie (duizend treinkilometer)</t>
  </si>
  <si>
    <t xml:space="preserve">Tot en met 2003 publiceerde de NMBS cijfers op basis van facturatiegegevens. </t>
  </si>
  <si>
    <t>Sinds 2004 zijn ook cijfers op basis van het vrachtopvolgingssysteem van de NMBS beschikbaar. Vanaf 2007 wordt het aantal tonkilometer berekend o.b.v vrachtopvolgingssysteem.</t>
  </si>
  <si>
    <t xml:space="preserve">Deze laatste cijfers geven een meer realistisch beeld over de vervoersprestaties van de NMBS in het betreffende jaar, </t>
  </si>
  <si>
    <t>omdat er geen sprake is van het vertragingseffect van de facturatie.</t>
  </si>
  <si>
    <t>Tabel 2.1</t>
  </si>
  <si>
    <t>% tkm</t>
  </si>
  <si>
    <t>totale verandering</t>
  </si>
  <si>
    <t>gemiddelde jaarlijkse verandering</t>
  </si>
  <si>
    <t>2000-1990</t>
  </si>
  <si>
    <t>% groei t.o.v.1990</t>
  </si>
  <si>
    <t>% groei t.o.v.2000</t>
  </si>
  <si>
    <t>% Annual Growth</t>
  </si>
  <si>
    <t>Inland waterways</t>
  </si>
  <si>
    <t>Rail</t>
  </si>
  <si>
    <t>Road</t>
  </si>
  <si>
    <t>Inland Water- ways</t>
  </si>
  <si>
    <t>Year</t>
  </si>
  <si>
    <t>thousand mio tkm</t>
  </si>
  <si>
    <t>EU 15</t>
  </si>
  <si>
    <t>2007-2009</t>
  </si>
  <si>
    <t>Tabel 2.3</t>
  </si>
  <si>
    <t>bbp, miljard euro, lopende prijzen</t>
  </si>
  <si>
    <t>Enkel zwaar vervoer &gt;3,5 ton laadcapaciteit</t>
  </si>
  <si>
    <t>nationaal en internationaal wegvervoer, inclusief cabotage</t>
  </si>
  <si>
    <t>vrachtwagens geregistreerd in het betreffende land</t>
  </si>
  <si>
    <t>wegvervoer (miljard tkm)</t>
  </si>
  <si>
    <t>Ton-km gepresteerd in België door Belgische of Europese voertuigen (E.U.),</t>
  </si>
  <si>
    <t>zie ook http://www.mobilit.fgov.be/data/mobil/Tab18N.pdf</t>
  </si>
  <si>
    <t>Cyprus</t>
  </si>
  <si>
    <t>Malta</t>
  </si>
  <si>
    <t xml:space="preserve">(miljoenen euro's)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</si>
  <si>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http://www.nbb.be/belgostat/PublicatieSelectieLinker?LinkID=507000093|910000082&amp;Lang=N</t>
  </si>
  <si>
    <t>http://www.nbb.be/belgostat/PublicatieSelectieLinker?LinkID=507000092|910000082&amp;Lang=N</t>
  </si>
  <si>
    <t>Deflator</t>
  </si>
  <si>
    <t>lopende prijzen</t>
  </si>
  <si>
    <t xml:space="preserve">      Vertrouwelijke handel niet gerangschikt per hoofdstuk, goederen vervoerd per post, goederen aangegeven als boordprovisie, invoer en uitvoer niet elders gerangschikt</t>
  </si>
  <si>
    <t xml:space="preserve">      Kunstvoorwerpen, voorwerpen voor verzamelingen en antiquiteiten</t>
  </si>
  <si>
    <t xml:space="preserve">      Diverse werken</t>
  </si>
  <si>
    <t xml:space="preserve">      Speelgoed, spellen, artikelen voor ontspanning en sportartikelen; delen</t>
  </si>
  <si>
    <t xml:space="preserve">      Meubelen (ook voor medisch of voor chirurgisch gebruik); artikelen voor bedden; verlichtingstoestellen, lichtreclames, geprefabriceerde bouwwerken</t>
  </si>
  <si>
    <t xml:space="preserve">      Wapens en munitie; delen en toebehoren daarvan</t>
  </si>
  <si>
    <t xml:space="preserve">      Muziekinstrumenten, delen en toebehoren</t>
  </si>
  <si>
    <t xml:space="preserve">      Uurwerken</t>
  </si>
  <si>
    <t xml:space="preserve">      Optische instrumenten; toestellen voor de fotografie en cinematografie; meetinstrumenten; medische instrumenten; delen, toebehoren</t>
  </si>
  <si>
    <t xml:space="preserve">      Scheepvaart</t>
  </si>
  <si>
    <t xml:space="preserve">      Luchtvaart en ruimtevaart</t>
  </si>
  <si>
    <t xml:space="preserve">      Automobielen, tractors, rijwielen en andere voertuigen voor vervoer over land, delen en toebehoren</t>
  </si>
  <si>
    <t xml:space="preserve">      Rollend en ander materieel voor spoor- en tramwegen; verkeerssignalisatie</t>
  </si>
  <si>
    <t xml:space="preserve">      Elektrische machines, apparaten, uitrustingsstukken, alsmede delen en toebehoren</t>
  </si>
  <si>
    <t xml:space="preserve">      Kernreactoren, stoomketels, machines, toestellen, mechanische werktuigen, delen daarvan</t>
  </si>
  <si>
    <t xml:space="preserve">      Allerlei werken van onedele metalen</t>
  </si>
  <si>
    <t xml:space="preserve">      Gereedschap; messenmakerswerk, lepels en vorken, van onedel metaal; delen van deze artikelen</t>
  </si>
  <si>
    <t xml:space="preserve">      Andere onedele metalen; cermets; werken van deze stoffen</t>
  </si>
  <si>
    <t xml:space="preserve">      Tin en werken van tin</t>
  </si>
  <si>
    <t xml:space="preserve">      Zink en werken van zink</t>
  </si>
  <si>
    <t xml:space="preserve">      Lood en werken van lood</t>
  </si>
  <si>
    <t xml:space="preserve">      Aluminium en werken van aluminium</t>
  </si>
  <si>
    <t xml:space="preserve">      Nikkel en werken van nikkel</t>
  </si>
  <si>
    <t xml:space="preserve">      Koper en werken van koper</t>
  </si>
  <si>
    <t xml:space="preserve">      Werken van gietijzer, ijzer en staal</t>
  </si>
  <si>
    <t xml:space="preserve">      Gietijzer, ijzer en staal</t>
  </si>
  <si>
    <t xml:space="preserve">      Parels, edelstenen en halfedelstenen, edele metalen; munten</t>
  </si>
  <si>
    <t xml:space="preserve">      Glas en glaswerk</t>
  </si>
  <si>
    <t xml:space="preserve">      Keramische producten</t>
  </si>
  <si>
    <t xml:space="preserve">      Werken van steen, gips, cement, asbest, mica en dergelijke stoffen</t>
  </si>
  <si>
    <t xml:space="preserve">      Geprepareerde veren en geprepareerd dons, artikelen van veren of van dons; kunstbloemen; werken van mensenhaar</t>
  </si>
  <si>
    <t xml:space="preserve">      Paraplu's, parasols, wandelstokken, zitstokken, zwepen, rijzwepen, alsmede delen daarvan</t>
  </si>
  <si>
    <t xml:space="preserve">      Hoofddeksels en delen daarvan</t>
  </si>
  <si>
    <t xml:space="preserve">      Schoeisel, beenkappen en dergelijke artikelen; delen daarvan</t>
  </si>
  <si>
    <t xml:space="preserve">      Andere geconfectioneerde artikelen van textiel; assortimenten; oude kleren; vodden</t>
  </si>
  <si>
    <t xml:space="preserve">      Kleding en kledingtoebehoren, andere dan van brei- of haakwerk</t>
  </si>
  <si>
    <t xml:space="preserve">      Kleding en kledingtoebehoren, van brei- of haakwerk</t>
  </si>
  <si>
    <t xml:space="preserve">      Brei- en haakwerk aan het stuk</t>
  </si>
  <si>
    <t xml:space="preserve">      Weefsels, geïmpregneerd, bekleed, bedekt of met inlagen; technische artikelen van textielstoffen</t>
  </si>
  <si>
    <t xml:space="preserve">      Speciale weefsels; kant; tapisserieën; passementwerk; borduurwerk</t>
  </si>
  <si>
    <t xml:space="preserve">      Tapijten</t>
  </si>
  <si>
    <t xml:space="preserve">      Watten; vilt; speciale garens; bindgaren, touw en kabel, alsmede werken daarvan</t>
  </si>
  <si>
    <t xml:space="preserve">      Synthetische of kunstmatige stapelvezels</t>
  </si>
  <si>
    <t xml:space="preserve">      Synthetische of kunstmatige filamenten</t>
  </si>
  <si>
    <t xml:space="preserve">      Andere plantaardige textielvezels; papiergarens en weefsels daarvan</t>
  </si>
  <si>
    <t xml:space="preserve">      Katoen</t>
  </si>
  <si>
    <t xml:space="preserve">      Wol, fijn haar en grof haar; garens en weefsels van paardehaar (crin)</t>
  </si>
  <si>
    <t xml:space="preserve">      Zijde</t>
  </si>
  <si>
    <t xml:space="preserve">      Artikelen van de uitgeverij, van de pers of van een  andere grafische industrie; geschreven of getypte teksten en plannen</t>
  </si>
  <si>
    <t xml:space="preserve">      Papier en karton; cellulose-, papier- en kartonwaren</t>
  </si>
  <si>
    <t xml:space="preserve">      Houtpulp; resten en afval van papier of van karton</t>
  </si>
  <si>
    <t xml:space="preserve">      Vlechtwerk en mandenmakerswerk</t>
  </si>
  <si>
    <t xml:space="preserve">      Kurk en kurkwaren</t>
  </si>
  <si>
    <t xml:space="preserve">      Hout, houtskool en houtwaren</t>
  </si>
  <si>
    <t xml:space="preserve">      Pelterijen en bontwerk; namaakbont</t>
  </si>
  <si>
    <t xml:space="preserve">      Lederwaren; werken van darmen</t>
  </si>
  <si>
    <t xml:space="preserve">      Huiden en vellen (andere dan pelterijen), alsmede leder</t>
  </si>
  <si>
    <t xml:space="preserve">      Rubber en werken daarvan</t>
  </si>
  <si>
    <t xml:space="preserve">      Kunststof en werken daarvan</t>
  </si>
  <si>
    <t xml:space="preserve">      Diverse producten van de chemische industrie</t>
  </si>
  <si>
    <t xml:space="preserve">      Producten voor fotografie en cinematografie</t>
  </si>
  <si>
    <t xml:space="preserve">      Kruit en springstoffen; lucifers; vonkende legeringen; ontvlambare stoffen</t>
  </si>
  <si>
    <t xml:space="preserve">      Eiwitstoffen; gewijzigd zetmeel; lijm; enzymen</t>
  </si>
  <si>
    <t xml:space="preserve">      Zeep, organische tensio-actieve producten; wasmiddelen, smeermiddelen, kunstwas, onderhoudsmiddelen, kaarsen, tandtechnische waspreparaten op basis van gebrande gips</t>
  </si>
  <si>
    <t xml:space="preserve">      Etherische oliën en harsaroma's; parfumerieën, cosmetische producten</t>
  </si>
  <si>
    <t xml:space="preserve">      Looi- en verfextracten; looizuur en derivaten; pigmenten en andere kleur- en verfstoffen; verf, vernis; mastiek; inkt</t>
  </si>
  <si>
    <t xml:space="preserve">      Meststoffen</t>
  </si>
  <si>
    <t xml:space="preserve">      Farmaceutische producten</t>
  </si>
  <si>
    <t xml:space="preserve">      Organische chemische producten</t>
  </si>
  <si>
    <t xml:space="preserve">      Anorganische chemische producten; anorganische of organische verbindingen</t>
  </si>
  <si>
    <t xml:space="preserve">      Minerale brandstoffen, aardoliën en distillatieproducten daarvan</t>
  </si>
  <si>
    <t xml:space="preserve">      Ertsen, slakken en assen</t>
  </si>
  <si>
    <t xml:space="preserve">      Zout; zwavel; aarde en steen; gips, kalk en cement</t>
  </si>
  <si>
    <t xml:space="preserve">      Tabak en tot verbruik bereide tabakssurrogaten</t>
  </si>
  <si>
    <t xml:space="preserve">      Resten en afval van de voedselindustrie; bereid voedsel voor dieren</t>
  </si>
  <si>
    <t xml:space="preserve">      Dranken, alcoholhoudende vloeistoffen en azijn</t>
  </si>
  <si>
    <t xml:space="preserve">      Diverse producten voor menselijke consumptie</t>
  </si>
  <si>
    <t xml:space="preserve">      Bereidingen van groenten, van vruchten en van andere plantedelen</t>
  </si>
  <si>
    <t xml:space="preserve">      Bereidingen van graan, van meel, van zetmeel of van melk; gebak</t>
  </si>
  <si>
    <t xml:space="preserve">      Cacao en bereidingen daarvan</t>
  </si>
  <si>
    <t xml:space="preserve">      Suiker en suikerwerk</t>
  </si>
  <si>
    <t xml:space="preserve">      Bereidingen van vlees, van vis en van schaaldieren, van weekdieren of van andere ongewervelde waterdieren</t>
  </si>
  <si>
    <t xml:space="preserve">      Vetten, oliën, was (dierlijke of plantaardige) en dissociatieproducten daarvan</t>
  </si>
  <si>
    <t xml:space="preserve">      Stoffen voor het vlechten en andere producten van plantaardige oorsprong, elders genoemd noch elders onder begrepen</t>
  </si>
  <si>
    <t xml:space="preserve">      Gommen, harsen en andere plantesappen en plantenextracten</t>
  </si>
  <si>
    <t xml:space="preserve">      Oliehoudende zaden en vruchten; planten voor industrieel en voor geneeskundig gebruik; stro en voeder</t>
  </si>
  <si>
    <t xml:space="preserve">      Producten van de meelindustrie; mout; zetmeel; gluten; inuline</t>
  </si>
  <si>
    <t xml:space="preserve">      Granen</t>
  </si>
  <si>
    <t xml:space="preserve">      Koffie, thee, maté en specerijen</t>
  </si>
  <si>
    <t xml:space="preserve">      Fruit; schillen van citrusvruchten en van meloenen</t>
  </si>
  <si>
    <t xml:space="preserve">      Groenten, planten, wortels en knollen voor voedingsdoeleinden</t>
  </si>
  <si>
    <t xml:space="preserve">      Levende planten en producten van de bloementeelt</t>
  </si>
  <si>
    <t xml:space="preserve">      Andere producten van dierlijke oorsprong, niet elders genoemd</t>
  </si>
  <si>
    <t xml:space="preserve">      Melk en zuivelproducten; vogeleieren; natuurhonig</t>
  </si>
  <si>
    <t xml:space="preserve">      Vis, schaaldieren, weekdieren en andere ongewervelde waterdieren</t>
  </si>
  <si>
    <t xml:space="preserve">      Vlees en eetbare slachtafvallen</t>
  </si>
  <si>
    <t xml:space="preserve">      Levende dieren</t>
  </si>
  <si>
    <t>Algemeen totaal</t>
  </si>
  <si>
    <t xml:space="preserve">(miljoenen euro's)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</si>
  <si>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Uitvoer van het Vlaams gewest naar afdeling en hoofdstuk van het geharmoniseerd systeem                                                                                                                                                                          </t>
  </si>
  <si>
    <t>Vetten, oliën, was (dierlijke of plantaardige) en dissociatieproducten daarvan</t>
  </si>
  <si>
    <t>Producten van de voedselindustrie; alcoholhoudende vloeistoffen, azijn, tabak en bereide tabakssurrogaten</t>
  </si>
  <si>
    <t>Producten van de chemische en van de aanverwante industrieën</t>
  </si>
  <si>
    <t>Kunststof en werken daarvan; rubber en werken daarvan</t>
  </si>
  <si>
    <t>Huiden, vellen, leder en pelterijen en werken daarvan</t>
  </si>
  <si>
    <t>Hout; houtskool en houtwaren; kurk en kurkwaren; vlechtwerk en mandenmakerswerk</t>
  </si>
  <si>
    <t>Houtpulp; papier en karton; alsmede artikelen daarvan</t>
  </si>
  <si>
    <t>Textielstoffen en textielwaren</t>
  </si>
  <si>
    <t>Schoeisel; hoofddeksels; paraplu's, wandelstokken, zwepen; veren; kunstbloemen; werken van mensenhaar</t>
  </si>
  <si>
    <t>Werken van steen, cement, keramische producten; glas</t>
  </si>
  <si>
    <t>Parels, edelstenen en halfedelstenen, edele metalen; munten</t>
  </si>
  <si>
    <t>Machines, toestellen en elektrotechnisch materieel, delen en toebehoren van deze toestellen</t>
  </si>
  <si>
    <t>Optische en precisie-instrumenten; uurwerken; muziekinstrumenten; delen</t>
  </si>
  <si>
    <t>Wapens en munitie; delen en toebehoren daarvan</t>
  </si>
  <si>
    <t>Kunstvoorwerpen, voorwerpen voor verzamelingen en antiquiteiten</t>
  </si>
  <si>
    <t xml:space="preserve">Invoer van het Vlaams gewest naar afdeling en hoofdstuk van het geharmoniseerd systeem                                                                                                                                                                          </t>
  </si>
  <si>
    <t>figuur 2.5</t>
  </si>
  <si>
    <t>% van totaal, 2009</t>
  </si>
  <si>
    <t>% verandering 2008-2009</t>
  </si>
  <si>
    <t>% verandering 2009-2010</t>
  </si>
  <si>
    <t>Totaal uitvoer</t>
  </si>
  <si>
    <t>Totaal invoer</t>
  </si>
  <si>
    <t>Vlaams Gewest, miljoenen euro, in lopende prijzen</t>
  </si>
  <si>
    <t>2008*</t>
  </si>
  <si>
    <t>*De gegevens van 2007 en 2008 zijn niet vergelijkbaar met de gegevens van vorige jaren door de gewijzigde methode van dataverzameling als gevolg van een nieuwe Europese Verordening.</t>
  </si>
  <si>
    <t>http://statbel.fgov.be/nl/modules/publications/statistiques/verkeer_vervoer/transport_-_overview.jsp</t>
  </si>
  <si>
    <t xml:space="preserve"> dataverzameling als gevolg van een nieuwe Europese Verordening.</t>
  </si>
  <si>
    <t xml:space="preserve">(1) De gegevens van 2007 en 2008 zijn niet vergelijkbaar met de gegevens van vorige jaren door de gewijzigde methode van </t>
  </si>
  <si>
    <t>Doorvoer zonder overlading</t>
  </si>
  <si>
    <t>Aanvoer</t>
  </si>
  <si>
    <t>Binnenlands vervoer</t>
  </si>
  <si>
    <t>Binnenscheepvaart (1)</t>
  </si>
  <si>
    <t xml:space="preserve">Totaal </t>
  </si>
  <si>
    <t>Doorvoer zonder overlading (*)</t>
  </si>
  <si>
    <t xml:space="preserve">Uitvoer (*) </t>
  </si>
  <si>
    <t>Aanvoer (*)</t>
  </si>
  <si>
    <t xml:space="preserve">Binnenlands vervoer </t>
  </si>
  <si>
    <t xml:space="preserve">Wegvervoer </t>
  </si>
  <si>
    <t>Absolute cijfers</t>
  </si>
  <si>
    <t>1 000 000 TKM in België</t>
  </si>
  <si>
    <t>1 000 T</t>
  </si>
  <si>
    <t>Tabel I.7.- Vergelijking van de hoeveelheden vervoerde goederen door Belgische en vreemde voertuigen en van de in België gepresteerde tonkilometer voor de belangrijkste wijzen van vervoer. Jaren 2007, 2008, 2009</t>
  </si>
  <si>
    <t>Home</t>
  </si>
  <si>
    <t>Goederenvervoer over de weg door Belgische voertuigen met minstens een ton laadvermogen in 2009</t>
  </si>
  <si>
    <t>enkel vrachtwagens en trekkers, geen lichte vrachtwagens</t>
  </si>
  <si>
    <t>2009/2008</t>
  </si>
  <si>
    <t>TOTAAL</t>
  </si>
  <si>
    <t>http://binnenvaart.be/nl/downloads/documents/pers110411containerterminals1997tot2011.pdf</t>
  </si>
  <si>
    <t>Brussels H.Gewest</t>
  </si>
  <si>
    <t>Brussels H. Gewest</t>
  </si>
  <si>
    <t>fout</t>
  </si>
  <si>
    <t>2009=0</t>
  </si>
  <si>
    <t>2008=0</t>
  </si>
  <si>
    <t>2007=0</t>
  </si>
  <si>
    <t>sensitiviteit</t>
  </si>
  <si>
    <t>AVERAGE 2000-2009</t>
  </si>
  <si>
    <t>AVERAGE 1995-2009</t>
  </si>
  <si>
    <t>Geen spoorwegen in Malta en Cyprus.</t>
  </si>
  <si>
    <t>Verenigd Koninkrijk</t>
  </si>
  <si>
    <t>Tsjechië</t>
  </si>
  <si>
    <t>Slovakije</t>
  </si>
  <si>
    <t>Roemenië</t>
  </si>
  <si>
    <t>Bulgarije</t>
  </si>
  <si>
    <t>aangevuld met EUROSTAT-data</t>
  </si>
  <si>
    <r>
      <t>2010</t>
    </r>
    <r>
      <rPr>
        <i/>
        <vertAlign val="superscript"/>
        <sz val="8"/>
        <rFont val="Arial"/>
        <family val="2"/>
      </rPr>
      <t>e</t>
    </r>
  </si>
  <si>
    <t>verandering van methode</t>
  </si>
  <si>
    <t>ruimte</t>
  </si>
  <si>
    <t>laatst gewijzigd 15-03-07</t>
  </si>
  <si>
    <t>laatst gewijzigd 05-10-2011</t>
  </si>
  <si>
    <t>http://aps.vlaanderen.be/sgml/largereeksen/idnr.htm</t>
  </si>
  <si>
    <t>Voor meer informatie</t>
  </si>
  <si>
    <t>EC DG TREN, NMBS (België en gewesten)</t>
  </si>
  <si>
    <t>BRON</t>
  </si>
  <si>
    <t>1970-2009</t>
  </si>
  <si>
    <t>Tijd</t>
  </si>
  <si>
    <t>Vlaams Gewest, Europese Unie</t>
  </si>
  <si>
    <t>Ruimte</t>
  </si>
  <si>
    <t>DIMENSIES</t>
  </si>
  <si>
    <t>Aantal tonkilometer afgelegd per trein, x 1 miljard</t>
  </si>
  <si>
    <t>NAAM</t>
  </si>
  <si>
    <t>Bron: Luchthavenautoriteiten</t>
  </si>
  <si>
    <t>Luchthavens</t>
  </si>
  <si>
    <t>Percentage groei (index 1995)</t>
  </si>
  <si>
    <t>Brussels Airport</t>
  </si>
  <si>
    <t>Antwerp Airport</t>
  </si>
  <si>
    <t>Lichte vrachtwagen</t>
  </si>
  <si>
    <t>Vrachtwagen of trekker</t>
  </si>
  <si>
    <t>% groei tov voorgaand jaar</t>
  </si>
  <si>
    <t>Figuur 2.17: Evolutie van het aantal TEU's via Vlaamse waterwegen (1997-2012)</t>
  </si>
  <si>
    <t>2. Vervoerprestaties</t>
  </si>
  <si>
    <t>Figuur 2.10: Vrachtvervoer via de luchthavens, index 1995</t>
  </si>
  <si>
    <t>Brussel</t>
  </si>
  <si>
    <t>Figuur 2.11: Evolutie van de maritieme trafiek in de Vlaamse zeehavens, index 1995</t>
  </si>
  <si>
    <t>Bron: Vlaamse Havencommissie</t>
  </si>
  <si>
    <t>Figuur 2.12: Vergelijking van de modale verdeling tussen de Vlaamse zeehavens (% totale tonnages)</t>
  </si>
  <si>
    <t>Bron: Havenautoriteiten</t>
  </si>
  <si>
    <t>Andere</t>
  </si>
  <si>
    <t>Som belangrijkste 3 modi</t>
  </si>
  <si>
    <t>Omgerekend</t>
  </si>
  <si>
    <t>Persoonlijk contact (Peter Heylen, Medewerker Statistiek Haven Antwerpen)</t>
  </si>
  <si>
    <t>Jaarverslag 2013</t>
  </si>
  <si>
    <t>Persoonlijk contact (Jan Allaert, Haven Oostende)</t>
  </si>
  <si>
    <t>Figuur 2.13: Vergelijking van de vervoerswijzen in de havens van de Hamburg-Le Havre-range (meest recente jaar met beschikbare data, % containertrafiek)</t>
  </si>
  <si>
    <t>Havenstatistieken op website</t>
  </si>
  <si>
    <t>Charts of the Press Conference 2014</t>
  </si>
  <si>
    <t xml:space="preserve">brochure Transport combine </t>
  </si>
  <si>
    <t>Figuur 2.14: Vergelijking tussen Belgische en elders in de Europese Unie geïmmatriculeerde voertuigen van de in België gepresteerde tonkilometer (in miljard)</t>
  </si>
  <si>
    <t>Bron: FOD Economie, Statbel - ADSEI, Studiedienst van de Vlaamse Regering</t>
  </si>
  <si>
    <t>Nationaal vervoer (B)</t>
  </si>
  <si>
    <t>Internationaal vervoer (B)</t>
  </si>
  <si>
    <t>Totaal vervoer (B)</t>
  </si>
  <si>
    <t>Totaal vervoer (B) toegekend aan het Vlaams Gewest</t>
  </si>
  <si>
    <t>Nationaal vervoer (B + EU)</t>
  </si>
  <si>
    <t>Internationaal vervoer (B + EU)</t>
  </si>
  <si>
    <t>Totaal vervoer (B + EU)</t>
  </si>
  <si>
    <t>Rechtstreeks van Input (1) (2) (3)</t>
  </si>
  <si>
    <t>FOD Economie (Statbel ADSEI)</t>
  </si>
  <si>
    <t>Studiedienst Vlaamse regering, MOBIWEGE 051</t>
  </si>
  <si>
    <t>Bewerkt</t>
  </si>
  <si>
    <t>Figuur 2.15: Evolutie totaal vervoer toegekend aan het Vlaams Gewest en aantal tonkilometer op de Vlaamse wegen</t>
  </si>
  <si>
    <t>Bron: Studiedienst van de Vlaamse Regering</t>
  </si>
  <si>
    <t>Studiedienst Vlaamse regering, MOBIWEGE 060</t>
  </si>
  <si>
    <t>Aantal tonkilometer afgelegd op Vlaamse wegen</t>
  </si>
  <si>
    <t>Figuur 2.16: Evolutie van het aantal voertuigkilometer op de Vlaamse wegen</t>
  </si>
  <si>
    <t>Bron: Federaal Planbureau</t>
  </si>
  <si>
    <t>Figuur 2.17: Aantal treinkilometer afgelegd door goederentreinen van de NMBS op het Belgisch grondgebied, opgesplitst per type tractie (miljoen treinkilometer)</t>
  </si>
  <si>
    <t>Bron: NMBS, Federaal Planbureau, * Rechtstreeks opgevraagd bij Infrabel</t>
  </si>
  <si>
    <t>miljoen treinkm</t>
  </si>
  <si>
    <t>Locomotieven</t>
  </si>
  <si>
    <t>Diesel NMBS</t>
  </si>
  <si>
    <t>Diesel privé operatoren</t>
  </si>
  <si>
    <t>Elektriciteit NMBS</t>
  </si>
  <si>
    <t>Elektriciteit privé operatoren</t>
  </si>
  <si>
    <t>2009*</t>
  </si>
  <si>
    <t>2010*</t>
  </si>
  <si>
    <t>2011*</t>
  </si>
  <si>
    <t>2012*</t>
  </si>
  <si>
    <t>2013*</t>
  </si>
  <si>
    <t>http://www.binnenvaart.be/Nl/nieuws/persberichten_actueel_artikel.asp?article_id=262</t>
  </si>
  <si>
    <t>Ostend-Bruges International Airport</t>
  </si>
  <si>
    <t>Opgevraagd bij Haven Gent</t>
  </si>
  <si>
    <t>In word-doc werd nieuwe tabel gemaakt (dus geen copy-paste)</t>
  </si>
  <si>
    <t>Dient als input voor Tabel 2.3.</t>
  </si>
  <si>
    <t>2012-2000</t>
  </si>
  <si>
    <t>Dient als input voor Tabel 2.1.</t>
  </si>
  <si>
    <t>2012-1990</t>
  </si>
  <si>
    <t>Figuur 2.1: copy-paste naar word doc</t>
  </si>
  <si>
    <t>Figuur 2.2: copy-paste naar word doc</t>
  </si>
  <si>
    <t>€ BTW per tkm</t>
  </si>
  <si>
    <t>tkm per 1.000 € BTW 2011</t>
  </si>
  <si>
    <t>index 2003=100</t>
  </si>
  <si>
    <t>BRUTO TOEGEVOEGDE WAARDE TEGEN BASISPRIJZEN, IN KETTINGEURO’S (REFERENTIEJAAR 2011)</t>
  </si>
  <si>
    <t>Bron: Steunpunt Mobilo op basis van FOD MV, PBV, NBB, Eurostat en de Studiedienst van de Vlaamse Regering</t>
  </si>
  <si>
    <t>Tabel 2.1: Procentuele verandering van het goederenvervoer in tkm in Vlaanderen (weg, spoor en binnenvaart)</t>
  </si>
  <si>
    <t>Figuur 2.1 : Groei van het goederenvervoer (tkm) op Vlaams grondgebied, groei van de bruto toegevoegde waarde tegen basisprijzen, in kettingeuro’s (referentiejaar 2011) en transportintensiteit (tkm/€1.000 BTW)</t>
  </si>
  <si>
    <t>EU 28</t>
  </si>
  <si>
    <t>GDP</t>
  </si>
  <si>
    <t>GDP at market prices; million euro; chain-linked volumes; reference year 2005 (at 2005 exchange rates)</t>
  </si>
  <si>
    <t>gegevens 1996-1999 niet beschikbaar voor iww: niet meer opgenomen in tabel 2.2</t>
  </si>
  <si>
    <t>Dient als input voor Tabel 2.2.</t>
  </si>
  <si>
    <t>Figuur 2.3: Aandeel van de verschillende vervoerswijzen in het goederenvervoer in 2012 in % tkm</t>
  </si>
  <si>
    <t>Bron: Steunpunt Mobilo op basis van Eurostat</t>
  </si>
  <si>
    <t>Vlaams Gewest uit de waarnemingen gehaald, want niet vergelijkbaar.</t>
  </si>
  <si>
    <t>want wegvervoer: de gepresteerde tkm in vlaanderen van belgische + buitenlandse voertuigen</t>
  </si>
  <si>
    <t>Berekeningen voorgaande cijfers:zie \Figuur 2.3\Eigen berekening Modal Split jaar 2012</t>
  </si>
  <si>
    <t>EU28</t>
  </si>
  <si>
    <t>VS (2011)</t>
  </si>
  <si>
    <t xml:space="preserve">China </t>
  </si>
  <si>
    <t>Ik heb VL uit de figuur gehaald, want andere berekening</t>
  </si>
  <si>
    <t>Figuur 2.3: copy-paste naar word doc</t>
  </si>
  <si>
    <t>2.4: Transportintensiteit van het binnenlands en internationaal goederenvervoer over de weg in een aantal Europese landen (2011); aantal tonkilometer wegvervoer / € 1.000 BBP in lopende prijzen</t>
  </si>
  <si>
    <t>Bron: EUROSTAT en INR</t>
  </si>
  <si>
    <t>Figuur 2.4: copy-paste naar word doc</t>
  </si>
  <si>
    <t>Figuur 2.5: Internationale handel van het Vlaams Gewest per goederencategorie (2013), procentuele aandelen</t>
  </si>
  <si>
    <t xml:space="preserve">Bron: Steunpunt Mobilo op basis van INR </t>
  </si>
  <si>
    <t>Internationale handel Vlaams Gewest per goederencategorie 2002 tot 2012</t>
  </si>
  <si>
    <t>Figuur 2.5: copy-paste naar word doc</t>
  </si>
  <si>
    <t>% van totaal, 2013</t>
  </si>
  <si>
    <t>%verandering 2010-2011</t>
  </si>
  <si>
    <t>%verandering 2012-2011</t>
  </si>
  <si>
    <t>%verandering 2013-2012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</si>
  <si>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</si>
  <si>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</si>
  <si>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</si>
  <si>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</si>
  <si>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</si>
  <si>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</si>
  <si>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</si>
  <si>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</si>
  <si>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Controles</t>
  </si>
  <si>
    <r>
      <t>Tabel 2.6</t>
    </r>
    <r>
      <rPr>
        <sz val="8"/>
        <color rgb="FF000000"/>
        <rFont val="Calibri"/>
        <family val="2"/>
      </rPr>
      <t>: Modale verdeling Haven van Gent</t>
    </r>
  </si>
  <si>
    <r>
      <t>Bron</t>
    </r>
    <r>
      <rPr>
        <sz val="8"/>
        <color rgb="FF000000"/>
        <rFont val="Calibri"/>
        <family val="2"/>
      </rPr>
      <t>:</t>
    </r>
    <r>
      <rPr>
        <sz val="8"/>
        <color rgb="FF403152"/>
        <rFont val="Calibri"/>
        <family val="2"/>
      </rPr>
      <t xml:space="preserve"> </t>
    </r>
    <r>
      <rPr>
        <sz val="8"/>
        <color rgb="FF000000"/>
        <rFont val="Calibri"/>
        <family val="2"/>
      </rPr>
      <t>Pauwels, T., Van de Voorde, E. en T. Vanelslander (2011), Bepaling van de modal split in het juridische havengebied Gent”.Havenbedrijf Gent (2010), Strategisch Plan 2010-2020, Gent</t>
    </r>
  </si>
  <si>
    <t>…</t>
  </si>
  <si>
    <t>Ambitie</t>
  </si>
  <si>
    <t>Weg</t>
  </si>
  <si>
    <t>Spoor</t>
  </si>
  <si>
    <t>Dient als input voor Tabel 2.6.</t>
  </si>
  <si>
    <t>Dient als input voor Tabel 2.4.</t>
  </si>
  <si>
    <t>Basisinfo en berekening voor de deflator</t>
  </si>
  <si>
    <t>kettingeuro's, referentiejaar 2012</t>
  </si>
  <si>
    <t>Tabel 2.5: De belangrijkste Vlaamse handelspartners in 2013 (lopende prijzen)</t>
  </si>
  <si>
    <t>Bron: INR-NBB Statistiek van de buitenlandse handel</t>
  </si>
  <si>
    <t>Figuur 2.6: Vlaamse in- en uitvoer per handelspartner in 2013</t>
  </si>
  <si>
    <t>2011 tav 2010</t>
  </si>
  <si>
    <t>2012 tav 2011</t>
  </si>
  <si>
    <t>2013 tav 2012</t>
  </si>
  <si>
    <t>Europese Unie (EU-28)</t>
  </si>
  <si>
    <t>Dient als input voor Tabel 2.5.</t>
  </si>
  <si>
    <t>Figuur 2.6: copy-paste naar word doc</t>
  </si>
  <si>
    <t>Figuur 2.7: Bestemming van het goederentransport op de Belgische infrastructuur (weg, spoor, binnenvaart) in miljoen tkm, vergelijking 2001 met 2010</t>
  </si>
  <si>
    <t>Bron: FOD Economie, ADSEI</t>
  </si>
  <si>
    <t>Figuur 2.8: copy-paste naar word doc</t>
  </si>
  <si>
    <t>Figuur 2.8: Bestemming van het goederentransport per vervoerswijze op de Belgische infrastructuur in 2010</t>
  </si>
  <si>
    <t>Figuur 2.7: copy-paste naar word doc</t>
  </si>
  <si>
    <t>2010/2009</t>
  </si>
  <si>
    <t>Goederenvervoer over de weg door Belgische voertuigen met minstens een ton laadvermogen in 2010</t>
  </si>
  <si>
    <t>Tabel I.7.- Vergelijking van de hoeveelheden vervoerde goederen door Belgische en vreemde voertuigen en van de in België gepresteerde tonkilometer voor de belangrijkste wijzen van vervoer. Jaren 2008, 2009, 2010</t>
  </si>
  <si>
    <t>Tom: ik heb bovenstaande tabel toegevoegd</t>
  </si>
  <si>
    <t>Bron: http://statbel.fgov.be/nl/modules/publications/statistiques/verkeer_vervoer/verkeer_en_vervoer_-_Goederenvervoer_over_de_weg_-_2010.jsp</t>
  </si>
  <si>
    <t>Dit blad niet meer aangevuld vanaf IB2014-2013</t>
  </si>
  <si>
    <t>Figuur 2.9: Aard van de goederentrafiek over de Belgische weginfrastructuur in 1.000 ton en in miljoen tkm in 2001 en 2011</t>
  </si>
  <si>
    <t>Figuur 2.9: copy-paste naar word doc</t>
  </si>
  <si>
    <t>Gemiddelde afstand</t>
  </si>
  <si>
    <t>Gemiddelde afstand gebruikt als cijfer in de tekst.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</si>
</sst>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"/>
    <numFmt numFmtId="166" formatCode="#,##0.0"/>
    <numFmt numFmtId="167" formatCode="0.0%"/>
    <numFmt numFmtId="168" formatCode="#0.0"/>
    <numFmt numFmtId="169" formatCode="#\ ##0\ "/>
    <numFmt numFmtId="170" formatCode="###0.00_)"/>
    <numFmt numFmtId="172" formatCode="#,##0.00\ &quot;FB&quot;;[Red]\-#,##0.00\ &quot;FB&quot;"/>
    <numFmt numFmtId="173" formatCode="#,##0;&quot;-&quot;#,##0"/>
  </numFmts>
  <fonts count="1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name val="MS Sans Serif"/>
      <family val="2"/>
    </font>
    <font>
      <sz val="10"/>
      <name val="Verdana"/>
      <family val="2"/>
    </font>
    <font>
      <b/>
      <sz val="8"/>
      <name val="Arial"/>
      <family val="2"/>
    </font>
    <font>
      <sz val="7.5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color indexed="9"/>
      <name val="Arial"/>
      <family val="2"/>
    </font>
    <font>
      <b/>
      <i/>
      <sz val="10"/>
      <color indexed="9"/>
      <name val="Arial"/>
      <family val="2"/>
    </font>
    <font>
      <u/>
      <sz val="8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44"/>
      <name val="Arial"/>
      <family val="2"/>
    </font>
    <font>
      <b/>
      <sz val="8"/>
      <color indexed="9"/>
      <name val="Verdana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7.5"/>
      <color rgb="FF000000"/>
      <name val="Arial"/>
      <family val="2"/>
    </font>
    <font>
      <sz val="11"/>
      <name val="Times New Roman"/>
      <family val="1"/>
    </font>
    <font>
      <sz val="9"/>
      <color rgb="FF000000"/>
      <name val="Arial"/>
      <family val="2"/>
    </font>
    <font>
      <b/>
      <i/>
      <sz val="9"/>
      <color rgb="FFFFFFFF"/>
      <name val="Calibri"/>
      <family val="2"/>
    </font>
    <font>
      <b/>
      <sz val="9"/>
      <color rgb="FFFFFFFF"/>
      <name val="Calibri"/>
      <family val="2"/>
    </font>
    <font>
      <b/>
      <i/>
      <sz val="9"/>
      <name val="Calibri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0"/>
      <color rgb="FFFFFF00"/>
      <name val="Arial"/>
      <family val="2"/>
    </font>
    <font>
      <b/>
      <sz val="9"/>
      <name val="Arial"/>
      <family val="2"/>
    </font>
    <font>
      <b/>
      <sz val="8"/>
      <color rgb="FF403152"/>
      <name val="Calibri"/>
      <family val="2"/>
    </font>
    <font>
      <sz val="8"/>
      <color rgb="FF40315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8"/>
      <color rgb="FFFFFFFF"/>
      <name val="Calibri"/>
      <family val="2"/>
    </font>
    <font>
      <sz val="8"/>
      <name val="Calibri"/>
      <family val="2"/>
    </font>
    <font>
      <b/>
      <sz val="10"/>
      <name val="Helv"/>
    </font>
    <font>
      <b/>
      <sz val="11"/>
      <name val="Arial Narrow"/>
      <family val="2"/>
    </font>
    <font>
      <sz val="10"/>
      <name val="Helv"/>
    </font>
    <font>
      <sz val="8"/>
      <name val="Helv"/>
    </font>
    <font>
      <vertAlign val="superscript"/>
      <sz val="12"/>
      <name val="Helv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12"/>
      <name val="Arial"/>
      <family val="2"/>
    </font>
    <font>
      <b/>
      <sz val="8"/>
      <color indexed="21"/>
      <name val="Arial"/>
      <family val="2"/>
    </font>
    <font>
      <sz val="10"/>
      <name val="MS Sans Serif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i/>
      <vertAlign val="superscript"/>
      <sz val="8"/>
      <name val="Arial"/>
      <family val="2"/>
    </font>
    <font>
      <b/>
      <u/>
      <sz val="8"/>
      <name val="Arial"/>
      <family val="2"/>
    </font>
    <font>
      <sz val="10"/>
      <color indexed="4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theme="1"/>
      <name val="Calibri"/>
      <family val="2"/>
      <scheme val="minor"/>
    </font>
    <font>
      <i/>
      <sz val="10"/>
      <color theme="0"/>
      <name val="Arial"/>
      <family val="2"/>
    </font>
    <font>
      <sz val="11"/>
      <color theme="9"/>
      <name val="Calibri"/>
      <family val="2"/>
      <scheme val="minor"/>
    </font>
    <font>
      <sz val="8"/>
      <color theme="9"/>
      <name val="Arial"/>
      <family val="2"/>
    </font>
    <font>
      <sz val="11"/>
      <color rgb="FF00B05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i/>
      <sz val="8"/>
      <color theme="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FF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9F8AB9"/>
      </left>
      <right/>
      <top style="medium">
        <color rgb="FF9F8AB9"/>
      </top>
      <bottom style="medium">
        <color rgb="FF9F8AB9"/>
      </bottom>
      <diagonal/>
    </border>
    <border>
      <left/>
      <right/>
      <top style="medium">
        <color rgb="FF9F8AB9"/>
      </top>
      <bottom style="medium">
        <color rgb="FF9F8AB9"/>
      </bottom>
      <diagonal/>
    </border>
    <border>
      <left/>
      <right style="medium">
        <color rgb="FFB2A1C7"/>
      </right>
      <top style="medium">
        <color rgb="FF9F8AB9"/>
      </top>
      <bottom style="medium">
        <color rgb="FF9F8AB9"/>
      </bottom>
      <diagonal/>
    </border>
    <border>
      <left style="medium">
        <color rgb="FF9F8AB9"/>
      </left>
      <right/>
      <top/>
      <bottom style="medium">
        <color rgb="FF9F8AB9"/>
      </bottom>
      <diagonal/>
    </border>
    <border>
      <left/>
      <right/>
      <top/>
      <bottom style="medium">
        <color rgb="FF9F8AB9"/>
      </bottom>
      <diagonal/>
    </border>
    <border>
      <left/>
      <right style="medium">
        <color rgb="FFB2A1C7"/>
      </right>
      <top/>
      <bottom style="medium">
        <color rgb="FF9F8AB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B2A1C7"/>
      </left>
      <right style="medium">
        <color rgb="FFB2A1C7"/>
      </right>
      <top/>
      <bottom style="medium">
        <color rgb="FFB2A1C7"/>
      </bottom>
      <diagonal/>
    </border>
    <border>
      <left/>
      <right style="medium">
        <color rgb="FFB2A1C7"/>
      </right>
      <top/>
      <bottom style="medium">
        <color rgb="FFB2A1C7"/>
      </bottom>
      <diagonal/>
    </border>
    <border>
      <left style="medium">
        <color rgb="FFB2A1C7"/>
      </left>
      <right style="medium">
        <color rgb="FFB2A1C7"/>
      </right>
      <top style="medium">
        <color rgb="FFB2A1C7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4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8" fillId="7" borderId="1" applyNumberFormat="0" applyAlignment="0" applyProtection="0"/>
    <xf numFmtId="1" fontId="13" fillId="0" borderId="6" applyFont="0" applyAlignment="0">
      <alignment horizontal="right"/>
    </xf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18" fillId="0" borderId="0"/>
    <xf numFmtId="0" fontId="5" fillId="23" borderId="8" applyNumberFormat="0" applyFont="0" applyAlignment="0" applyProtection="0"/>
    <xf numFmtId="0" fontId="41" fillId="20" borderId="9" applyNumberFormat="0" applyAlignment="0" applyProtection="0"/>
    <xf numFmtId="0" fontId="19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66" fillId="0" borderId="24" applyFill="0">
      <alignment horizontal="left"/>
    </xf>
    <xf numFmtId="170" fontId="68" fillId="0" borderId="24" applyNumberFormat="0" applyFill="0">
      <alignment horizontal="right"/>
    </xf>
    <xf numFmtId="0" fontId="69" fillId="0" borderId="0">
      <alignment horizontal="left"/>
    </xf>
    <xf numFmtId="0" fontId="70" fillId="0" borderId="0">
      <alignment horizontal="right"/>
    </xf>
    <xf numFmtId="0" fontId="3" fillId="0" borderId="0"/>
    <xf numFmtId="0" fontId="80" fillId="0" borderId="0"/>
    <xf numFmtId="0" fontId="5" fillId="0" borderId="0"/>
    <xf numFmtId="0" fontId="5" fillId="0" borderId="0" applyBorder="0"/>
    <xf numFmtId="9" fontId="84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78" fillId="54" borderId="0" applyNumberFormat="0" applyBorder="0" applyAlignment="0" applyProtection="0"/>
    <xf numFmtId="0" fontId="78" fillId="55" borderId="0" applyNumberFormat="0" applyBorder="0" applyAlignment="0" applyProtection="0"/>
    <xf numFmtId="0" fontId="78" fillId="56" borderId="0" applyNumberFormat="0" applyBorder="0" applyAlignment="0" applyProtection="0"/>
    <xf numFmtId="0" fontId="78" fillId="57" borderId="0" applyNumberFormat="0" applyBorder="0" applyAlignment="0" applyProtection="0"/>
    <xf numFmtId="0" fontId="78" fillId="58" borderId="0" applyNumberFormat="0" applyBorder="0" applyAlignment="0" applyProtection="0"/>
    <xf numFmtId="0" fontId="78" fillId="59" borderId="0" applyNumberFormat="0" applyBorder="0" applyAlignment="0" applyProtection="0"/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78" fillId="62" borderId="0" applyNumberFormat="0" applyBorder="0" applyAlignment="0" applyProtection="0"/>
    <xf numFmtId="0" fontId="78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0" fontId="85" fillId="66" borderId="34" applyNumberFormat="0" applyAlignment="0" applyProtection="0"/>
    <xf numFmtId="0" fontId="86" fillId="66" borderId="35" applyNumberFormat="0" applyAlignment="0" applyProtection="0"/>
    <xf numFmtId="0" fontId="87" fillId="67" borderId="35" applyNumberFormat="0" applyAlignment="0" applyProtection="0"/>
    <xf numFmtId="0" fontId="74" fillId="0" borderId="36" applyNumberFormat="0" applyFill="0" applyAlignment="0" applyProtection="0"/>
    <xf numFmtId="0" fontId="88" fillId="0" borderId="0" applyNumberFormat="0" applyFill="0" applyBorder="0" applyAlignment="0" applyProtection="0"/>
    <xf numFmtId="0" fontId="89" fillId="68" borderId="0" applyNumberFormat="0" applyBorder="0" applyAlignment="0" applyProtection="0"/>
    <xf numFmtId="0" fontId="15" fillId="0" borderId="0"/>
    <xf numFmtId="0" fontId="90" fillId="69" borderId="0" applyNumberFormat="0" applyBorder="0" applyAlignment="0" applyProtection="0"/>
    <xf numFmtId="173" fontId="5" fillId="0" borderId="0"/>
    <xf numFmtId="0" fontId="28" fillId="70" borderId="37" applyNumberFormat="0" applyFont="0" applyAlignment="0" applyProtection="0"/>
    <xf numFmtId="0" fontId="28" fillId="70" borderId="37" applyNumberFormat="0" applyFont="0" applyAlignment="0" applyProtection="0"/>
    <xf numFmtId="0" fontId="28" fillId="70" borderId="37" applyNumberFormat="0" applyFont="0" applyAlignment="0" applyProtection="0"/>
    <xf numFmtId="0" fontId="28" fillId="70" borderId="37" applyNumberFormat="0" applyFont="0" applyAlignment="0" applyProtection="0"/>
    <xf numFmtId="0" fontId="28" fillId="70" borderId="37" applyNumberFormat="0" applyFont="0" applyAlignment="0" applyProtection="0"/>
    <xf numFmtId="0" fontId="28" fillId="70" borderId="37" applyNumberFormat="0" applyFont="0" applyAlignment="0" applyProtection="0"/>
    <xf numFmtId="0" fontId="28" fillId="70" borderId="37" applyNumberFormat="0" applyFont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1" fillId="71" borderId="0" applyNumberFormat="0" applyBorder="0" applyAlignment="0" applyProtection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92" fillId="0" borderId="38" applyNumberFormat="0" applyFill="0" applyAlignment="0" applyProtection="0"/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41" applyNumberFormat="0" applyFill="0" applyAlignment="0" applyProtection="0"/>
    <xf numFmtId="0" fontId="96" fillId="0" borderId="0" applyNumberFormat="0" applyFill="0" applyBorder="0" applyAlignment="0" applyProtection="0"/>
    <xf numFmtId="0" fontId="97" fillId="72" borderId="42" applyNumberFormat="0" applyAlignment="0" applyProtection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00" fillId="3" borderId="0" applyNumberFormat="0" applyBorder="0" applyAlignment="0" applyProtection="0"/>
    <xf numFmtId="0" fontId="5" fillId="0" borderId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1" fillId="0" borderId="0" applyNumberFormat="0" applyFill="0" applyBorder="0" applyAlignment="0" applyProtection="0"/>
    <xf numFmtId="0" fontId="25" fillId="74" borderId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7" borderId="1" applyNumberFormat="0" applyAlignment="0" applyProtection="0"/>
    <xf numFmtId="0" fontId="105" fillId="7" borderId="1" applyNumberFormat="0" applyAlignment="0" applyProtection="0"/>
    <xf numFmtId="0" fontId="8" fillId="0" borderId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84" fillId="23" borderId="8" applyNumberFormat="0" applyFont="0" applyAlignment="0" applyProtection="0"/>
    <xf numFmtId="0" fontId="100" fillId="3" borderId="0" applyNumberFormat="0" applyBorder="0" applyAlignment="0" applyProtection="0"/>
    <xf numFmtId="0" fontId="106" fillId="20" borderId="9" applyNumberFormat="0" applyAlignment="0" applyProtection="0"/>
    <xf numFmtId="0" fontId="80" fillId="0" borderId="0"/>
    <xf numFmtId="0" fontId="106" fillId="20" borderId="9" applyNumberFormat="0" applyAlignment="0" applyProtection="0"/>
    <xf numFmtId="0" fontId="101" fillId="0" borderId="0" applyNumberFormat="0" applyFill="0" applyBorder="0" applyAlignment="0" applyProtection="0"/>
    <xf numFmtId="0" fontId="5" fillId="0" borderId="0"/>
    <xf numFmtId="0" fontId="1" fillId="0" borderId="0"/>
  </cellStyleXfs>
  <cellXfs count="524">
    <xf numFmtId="0" fontId="0" fillId="0" borderId="0" xfId="0"/>
    <xf numFmtId="0" fontId="9" fillId="0" borderId="0" xfId="0" applyFont="1"/>
    <xf numFmtId="2" fontId="9" fillId="0" borderId="0" xfId="0" applyNumberFormat="1" applyFont="1"/>
    <xf numFmtId="164" fontId="0" fillId="0" borderId="0" xfId="0" applyNumberFormat="1"/>
    <xf numFmtId="0" fontId="9" fillId="0" borderId="0" xfId="0" applyFont="1" applyFill="1" applyBorder="1"/>
    <xf numFmtId="0" fontId="10" fillId="24" borderId="0" xfId="0" applyFont="1" applyFill="1" applyBorder="1" applyAlignment="1">
      <alignment horizontal="left"/>
    </xf>
    <xf numFmtId="1" fontId="9" fillId="0" borderId="0" xfId="0" applyNumberFormat="1" applyFont="1"/>
    <xf numFmtId="1" fontId="9" fillId="0" borderId="0" xfId="0" applyNumberFormat="1" applyFont="1" applyBorder="1"/>
    <xf numFmtId="164" fontId="11" fillId="0" borderId="0" xfId="0" applyNumberFormat="1" applyFont="1" applyAlignment="1">
      <alignment horizontal="center"/>
    </xf>
    <xf numFmtId="0" fontId="7" fillId="0" borderId="0" xfId="0" applyFont="1"/>
    <xf numFmtId="0" fontId="10" fillId="25" borderId="0" xfId="0" applyFont="1" applyFill="1" applyBorder="1" applyAlignment="1">
      <alignment horizontal="left"/>
    </xf>
    <xf numFmtId="164" fontId="0" fillId="25" borderId="0" xfId="0" applyNumberFormat="1" applyFill="1"/>
    <xf numFmtId="0" fontId="0" fillId="25" borderId="0" xfId="0" applyFill="1"/>
    <xf numFmtId="0" fontId="10" fillId="25" borderId="0" xfId="0" applyFont="1" applyFill="1" applyBorder="1"/>
    <xf numFmtId="0" fontId="0" fillId="26" borderId="0" xfId="0" applyFill="1"/>
    <xf numFmtId="165" fontId="0" fillId="0" borderId="0" xfId="0" applyNumberFormat="1"/>
    <xf numFmtId="0" fontId="0" fillId="0" borderId="0" xfId="0" applyFill="1"/>
    <xf numFmtId="0" fontId="10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167" fontId="7" fillId="0" borderId="0" xfId="0" applyNumberFormat="1" applyFont="1" applyAlignment="1">
      <alignment horizontal="center"/>
    </xf>
    <xf numFmtId="0" fontId="16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0" applyNumberFormat="1" applyFill="1"/>
    <xf numFmtId="0" fontId="7" fillId="25" borderId="0" xfId="0" applyFont="1" applyFill="1"/>
    <xf numFmtId="0" fontId="17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 horizontal="left"/>
    </xf>
    <xf numFmtId="166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horizontal="right"/>
    </xf>
    <xf numFmtId="0" fontId="21" fillId="25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3" fontId="7" fillId="0" borderId="0" xfId="0" applyNumberFormat="1" applyFont="1" applyFill="1" applyAlignment="1">
      <alignment horizontal="left"/>
    </xf>
    <xf numFmtId="0" fontId="20" fillId="25" borderId="0" xfId="0" applyFont="1" applyFill="1" applyBorder="1" applyAlignment="1">
      <alignment horizontal="center"/>
    </xf>
    <xf numFmtId="4" fontId="7" fillId="0" borderId="0" xfId="0" applyNumberFormat="1" applyFont="1" applyFill="1" applyAlignment="1">
      <alignment horizontal="right" wrapText="1"/>
    </xf>
    <xf numFmtId="0" fontId="23" fillId="25" borderId="0" xfId="0" applyFont="1" applyFill="1" applyBorder="1" applyAlignment="1">
      <alignment horizontal="left"/>
    </xf>
    <xf numFmtId="1" fontId="7" fillId="0" borderId="0" xfId="0" applyNumberFormat="1" applyFont="1" applyFill="1"/>
    <xf numFmtId="1" fontId="7" fillId="0" borderId="0" xfId="0" applyNumberFormat="1" applyFont="1"/>
    <xf numFmtId="165" fontId="7" fillId="25" borderId="0" xfId="0" applyNumberFormat="1" applyFont="1" applyFill="1" applyAlignment="1">
      <alignment horizontal="right"/>
    </xf>
    <xf numFmtId="3" fontId="7" fillId="25" borderId="0" xfId="0" applyNumberFormat="1" applyFont="1" applyFill="1"/>
    <xf numFmtId="0" fontId="0" fillId="24" borderId="0" xfId="0" applyFill="1"/>
    <xf numFmtId="0" fontId="21" fillId="25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horizontal="right" wrapText="1"/>
    </xf>
    <xf numFmtId="1" fontId="0" fillId="0" borderId="0" xfId="0" applyNumberFormat="1" applyAlignment="1">
      <alignment horizontal="center" vertical="center"/>
    </xf>
    <xf numFmtId="165" fontId="7" fillId="0" borderId="0" xfId="0" applyNumberFormat="1" applyFont="1" applyFill="1" applyAlignment="1">
      <alignment horizontal="right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right" wrapText="1"/>
    </xf>
    <xf numFmtId="3" fontId="0" fillId="0" borderId="0" xfId="0" applyNumberFormat="1"/>
    <xf numFmtId="1" fontId="0" fillId="0" borderId="0" xfId="0" applyNumberFormat="1"/>
    <xf numFmtId="0" fontId="0" fillId="0" borderId="0" xfId="0" applyBorder="1"/>
    <xf numFmtId="0" fontId="12" fillId="0" borderId="0" xfId="0" applyFont="1"/>
    <xf numFmtId="164" fontId="11" fillId="0" borderId="0" xfId="0" applyNumberFormat="1" applyFont="1" applyBorder="1" applyAlignment="1">
      <alignment horizontal="center"/>
    </xf>
    <xf numFmtId="0" fontId="47" fillId="0" borderId="0" xfId="34" applyFont="1" applyAlignment="1" applyProtection="1"/>
    <xf numFmtId="0" fontId="48" fillId="0" borderId="0" xfId="0" applyFont="1"/>
    <xf numFmtId="0" fontId="0" fillId="0" borderId="0" xfId="0" applyFont="1" applyFill="1"/>
    <xf numFmtId="0" fontId="0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7" fillId="0" borderId="0" xfId="0" applyNumberFormat="1" applyFont="1" applyBorder="1" applyAlignment="1"/>
    <xf numFmtId="3" fontId="15" fillId="0" borderId="0" xfId="0" applyNumberFormat="1" applyFont="1" applyBorder="1" applyAlignment="1"/>
    <xf numFmtId="3" fontId="7" fillId="0" borderId="0" xfId="0" quotePrefix="1" applyNumberFormat="1" applyFont="1" applyBorder="1" applyAlignment="1"/>
    <xf numFmtId="49" fontId="7" fillId="0" borderId="0" xfId="0" applyNumberFormat="1" applyFont="1" applyFill="1" applyAlignment="1">
      <alignment horizontal="right" wrapText="1"/>
    </xf>
    <xf numFmtId="0" fontId="0" fillId="28" borderId="0" xfId="0" applyFill="1"/>
    <xf numFmtId="0" fontId="49" fillId="0" borderId="0" xfId="0" applyFont="1" applyAlignment="1">
      <alignment horizontal="right" wrapText="1"/>
    </xf>
    <xf numFmtId="10" fontId="0" fillId="0" borderId="0" xfId="0" applyNumberFormat="1"/>
    <xf numFmtId="0" fontId="51" fillId="0" borderId="0" xfId="0" applyFont="1" applyAlignment="1">
      <alignment horizontal="justify" wrapText="1"/>
    </xf>
    <xf numFmtId="0" fontId="51" fillId="0" borderId="0" xfId="0" applyFont="1" applyAlignment="1">
      <alignment horizontal="right" wrapText="1"/>
    </xf>
    <xf numFmtId="0" fontId="7" fillId="0" borderId="0" xfId="0" applyFont="1" applyFill="1"/>
    <xf numFmtId="166" fontId="0" fillId="0" borderId="0" xfId="0" applyNumberFormat="1"/>
    <xf numFmtId="0" fontId="9" fillId="27" borderId="0" xfId="0" applyFont="1" applyFill="1"/>
    <xf numFmtId="0" fontId="51" fillId="27" borderId="0" xfId="0" applyFont="1" applyFill="1" applyAlignment="1">
      <alignment horizontal="justify" wrapText="1"/>
    </xf>
    <xf numFmtId="0" fontId="52" fillId="30" borderId="13" xfId="0" applyFont="1" applyFill="1" applyBorder="1"/>
    <xf numFmtId="0" fontId="53" fillId="30" borderId="14" xfId="0" applyFont="1" applyFill="1" applyBorder="1" applyAlignment="1">
      <alignment horizontal="center"/>
    </xf>
    <xf numFmtId="0" fontId="53" fillId="30" borderId="15" xfId="0" applyFont="1" applyFill="1" applyBorder="1" applyAlignment="1">
      <alignment horizontal="center"/>
    </xf>
    <xf numFmtId="0" fontId="54" fillId="31" borderId="16" xfId="0" applyFont="1" applyFill="1" applyBorder="1"/>
    <xf numFmtId="10" fontId="7" fillId="31" borderId="17" xfId="0" applyNumberFormat="1" applyFont="1" applyFill="1" applyBorder="1" applyAlignment="1">
      <alignment horizontal="right"/>
    </xf>
    <xf numFmtId="10" fontId="7" fillId="31" borderId="18" xfId="0" applyNumberFormat="1" applyFont="1" applyFill="1" applyBorder="1" applyAlignment="1">
      <alignment horizontal="right"/>
    </xf>
    <xf numFmtId="0" fontId="54" fillId="0" borderId="16" xfId="0" applyFont="1" applyBorder="1"/>
    <xf numFmtId="10" fontId="7" fillId="0" borderId="17" xfId="0" applyNumberFormat="1" applyFont="1" applyBorder="1" applyAlignment="1">
      <alignment horizontal="right"/>
    </xf>
    <xf numFmtId="10" fontId="7" fillId="0" borderId="18" xfId="0" applyNumberFormat="1" applyFont="1" applyBorder="1" applyAlignment="1">
      <alignment horizontal="right"/>
    </xf>
    <xf numFmtId="0" fontId="5" fillId="0" borderId="0" xfId="0" applyFont="1"/>
    <xf numFmtId="0" fontId="55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6" fillId="0" borderId="0" xfId="0" applyNumberFormat="1" applyFont="1" applyFill="1" applyBorder="1" applyAlignment="1"/>
    <xf numFmtId="0" fontId="0" fillId="0" borderId="0" xfId="0" applyAlignment="1">
      <alignment horizontal="center"/>
    </xf>
    <xf numFmtId="164" fontId="11" fillId="29" borderId="0" xfId="0" applyNumberFormat="1" applyFont="1" applyFill="1" applyAlignment="1">
      <alignment horizontal="center"/>
    </xf>
    <xf numFmtId="0" fontId="0" fillId="29" borderId="0" xfId="0" applyFill="1"/>
    <xf numFmtId="0" fontId="48" fillId="0" borderId="0" xfId="0" applyFont="1" applyFill="1"/>
    <xf numFmtId="0" fontId="10" fillId="28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right" wrapText="1"/>
    </xf>
    <xf numFmtId="0" fontId="58" fillId="25" borderId="0" xfId="0" applyFont="1" applyFill="1" applyBorder="1"/>
    <xf numFmtId="0" fontId="5" fillId="0" borderId="0" xfId="0" applyFont="1" applyFill="1" applyBorder="1"/>
    <xf numFmtId="0" fontId="5" fillId="0" borderId="0" xfId="47"/>
    <xf numFmtId="0" fontId="10" fillId="24" borderId="0" xfId="47" applyFont="1" applyFill="1" applyBorder="1" applyAlignment="1">
      <alignment horizontal="left"/>
    </xf>
    <xf numFmtId="1" fontId="5" fillId="0" borderId="0" xfId="47" applyNumberFormat="1"/>
    <xf numFmtId="0" fontId="57" fillId="0" borderId="0" xfId="34" applyFont="1" applyAlignment="1" applyProtection="1">
      <alignment wrapText="1"/>
    </xf>
    <xf numFmtId="0" fontId="57" fillId="0" borderId="0" xfId="34" applyFont="1" applyAlignment="1" applyProtection="1"/>
    <xf numFmtId="2" fontId="7" fillId="0" borderId="0" xfId="48" applyNumberFormat="1" applyFont="1" applyFill="1"/>
    <xf numFmtId="2" fontId="7" fillId="0" borderId="0" xfId="48" applyNumberFormat="1" applyFont="1"/>
    <xf numFmtId="2" fontId="7" fillId="0" borderId="0" xfId="48" applyNumberFormat="1" applyFont="1" applyAlignment="1"/>
    <xf numFmtId="0" fontId="7" fillId="0" borderId="0" xfId="48" applyFont="1"/>
    <xf numFmtId="0" fontId="7" fillId="0" borderId="0" xfId="48" applyFont="1" applyBorder="1"/>
    <xf numFmtId="2" fontId="5" fillId="0" borderId="0" xfId="0" applyNumberFormat="1" applyFont="1" applyAlignment="1">
      <alignment horizontal="center"/>
    </xf>
    <xf numFmtId="2" fontId="9" fillId="0" borderId="0" xfId="0" applyNumberFormat="1" applyFont="1" applyFill="1"/>
    <xf numFmtId="0" fontId="7" fillId="0" borderId="0" xfId="48" applyFont="1" applyFill="1"/>
    <xf numFmtId="0" fontId="60" fillId="31" borderId="22" xfId="0" applyFont="1" applyFill="1" applyBorder="1" applyAlignment="1">
      <alignment horizontal="justify" vertical="center" wrapText="1"/>
    </xf>
    <xf numFmtId="0" fontId="60" fillId="0" borderId="22" xfId="0" applyFont="1" applyBorder="1" applyAlignment="1">
      <alignment vertical="center" wrapText="1"/>
    </xf>
    <xf numFmtId="0" fontId="10" fillId="32" borderId="0" xfId="0" applyFont="1" applyFill="1" applyBorder="1"/>
    <xf numFmtId="0" fontId="10" fillId="32" borderId="0" xfId="0" applyFont="1" applyFill="1" applyBorder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25" borderId="0" xfId="47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left"/>
    </xf>
    <xf numFmtId="164" fontId="57" fillId="0" borderId="0" xfId="0" applyNumberFormat="1" applyFont="1"/>
    <xf numFmtId="0" fontId="57" fillId="0" borderId="0" xfId="0" applyFont="1"/>
    <xf numFmtId="4" fontId="11" fillId="0" borderId="0" xfId="47" applyNumberFormat="1" applyFont="1" applyFill="1" applyBorder="1" applyAlignment="1">
      <alignment horizontal="right" vertical="center"/>
    </xf>
    <xf numFmtId="1" fontId="11" fillId="0" borderId="0" xfId="47" applyNumberFormat="1" applyFont="1" applyBorder="1"/>
    <xf numFmtId="0" fontId="5" fillId="0" borderId="0" xfId="47" applyFont="1" applyBorder="1"/>
    <xf numFmtId="168" fontId="11" fillId="0" borderId="0" xfId="47" applyNumberFormat="1" applyFont="1" applyFill="1" applyBorder="1" applyAlignment="1"/>
    <xf numFmtId="0" fontId="11" fillId="0" borderId="0" xfId="47" applyFont="1" applyBorder="1"/>
    <xf numFmtId="0" fontId="20" fillId="0" borderId="0" xfId="47" applyFont="1" applyFill="1" applyBorder="1" applyAlignment="1">
      <alignment vertical="top" wrapText="1"/>
    </xf>
    <xf numFmtId="169" fontId="59" fillId="0" borderId="0" xfId="47" applyNumberFormat="1" applyFont="1" applyFill="1" applyBorder="1" applyAlignment="1">
      <alignment horizontal="right" vertical="center"/>
    </xf>
    <xf numFmtId="169" fontId="11" fillId="0" borderId="0" xfId="47" applyNumberFormat="1" applyFont="1" applyFill="1" applyBorder="1" applyAlignment="1">
      <alignment horizontal="right" vertical="center"/>
    </xf>
    <xf numFmtId="0" fontId="10" fillId="25" borderId="0" xfId="47" applyFont="1" applyFill="1" applyBorder="1" applyAlignment="1">
      <alignment vertical="top" wrapText="1"/>
    </xf>
    <xf numFmtId="0" fontId="5" fillId="0" borderId="0" xfId="47" applyNumberFormat="1" applyFont="1" applyFill="1" applyBorder="1" applyAlignment="1"/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 wrapText="1"/>
    </xf>
    <xf numFmtId="10" fontId="65" fillId="0" borderId="0" xfId="0" applyNumberFormat="1" applyFont="1" applyFill="1" applyAlignment="1">
      <alignment horizontal="right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wrapText="1"/>
    </xf>
    <xf numFmtId="10" fontId="65" fillId="0" borderId="0" xfId="0" applyNumberFormat="1" applyFont="1" applyFill="1" applyBorder="1" applyAlignment="1">
      <alignment horizontal="right"/>
    </xf>
    <xf numFmtId="10" fontId="65" fillId="0" borderId="0" xfId="0" applyNumberFormat="1" applyFont="1" applyFill="1" applyBorder="1" applyAlignment="1">
      <alignment horizontal="right" wrapText="1"/>
    </xf>
    <xf numFmtId="2" fontId="9" fillId="0" borderId="0" xfId="0" applyNumberFormat="1" applyFont="1" applyFill="1" applyBorder="1"/>
    <xf numFmtId="2" fontId="9" fillId="0" borderId="0" xfId="0" applyNumberFormat="1" applyFont="1" applyBorder="1"/>
    <xf numFmtId="0" fontId="52" fillId="34" borderId="0" xfId="0" applyFont="1" applyFill="1" applyAlignment="1">
      <alignment horizontal="center"/>
    </xf>
    <xf numFmtId="0" fontId="53" fillId="34" borderId="0" xfId="0" applyFont="1" applyFill="1"/>
    <xf numFmtId="0" fontId="53" fillId="34" borderId="0" xfId="0" applyFont="1" applyFill="1" applyBorder="1"/>
    <xf numFmtId="0" fontId="64" fillId="34" borderId="0" xfId="0" applyFont="1" applyFill="1" applyAlignment="1">
      <alignment horizontal="center"/>
    </xf>
    <xf numFmtId="0" fontId="64" fillId="34" borderId="0" xfId="0" applyFont="1" applyFill="1" applyAlignment="1">
      <alignment horizontal="center" wrapText="1"/>
    </xf>
    <xf numFmtId="0" fontId="53" fillId="0" borderId="0" xfId="0" applyFont="1" applyFill="1"/>
    <xf numFmtId="0" fontId="51" fillId="0" borderId="0" xfId="0" applyFont="1" applyFill="1" applyBorder="1" applyAlignment="1">
      <alignment horizontal="justify" wrapText="1"/>
    </xf>
    <xf numFmtId="10" fontId="0" fillId="0" borderId="0" xfId="0" applyNumberFormat="1" applyFill="1" applyBorder="1"/>
    <xf numFmtId="0" fontId="11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right" wrapText="1"/>
    </xf>
    <xf numFmtId="165" fontId="0" fillId="0" borderId="0" xfId="0" applyNumberFormat="1" applyFill="1" applyBorder="1"/>
    <xf numFmtId="166" fontId="0" fillId="0" borderId="0" xfId="0" applyNumberFormat="1" applyFill="1" applyBorder="1"/>
    <xf numFmtId="166" fontId="7" fillId="0" borderId="0" xfId="0" applyNumberFormat="1" applyFont="1" applyFill="1" applyBorder="1"/>
    <xf numFmtId="0" fontId="49" fillId="0" borderId="0" xfId="0" applyFont="1" applyFill="1" applyBorder="1" applyAlignment="1">
      <alignment horizontal="right" wrapText="1"/>
    </xf>
    <xf numFmtId="3" fontId="67" fillId="0" borderId="0" xfId="50" applyNumberFormat="1" applyFont="1" applyFill="1" applyBorder="1" applyAlignment="1">
      <alignment horizontal="right"/>
    </xf>
    <xf numFmtId="167" fontId="15" fillId="0" borderId="0" xfId="0" applyNumberFormat="1" applyFont="1" applyAlignment="1">
      <alignment horizontal="center"/>
    </xf>
    <xf numFmtId="3" fontId="0" fillId="0" borderId="0" xfId="0" applyNumberFormat="1" applyFill="1"/>
    <xf numFmtId="4" fontId="67" fillId="0" borderId="0" xfId="5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right"/>
    </xf>
    <xf numFmtId="0" fontId="54" fillId="0" borderId="0" xfId="0" applyFont="1" applyFill="1" applyBorder="1"/>
    <xf numFmtId="0" fontId="5" fillId="0" borderId="0" xfId="0" applyFont="1" applyFill="1"/>
    <xf numFmtId="0" fontId="10" fillId="37" borderId="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/>
    </xf>
    <xf numFmtId="0" fontId="0" fillId="37" borderId="0" xfId="0" applyFill="1"/>
    <xf numFmtId="165" fontId="12" fillId="0" borderId="0" xfId="0" applyNumberFormat="1" applyFont="1"/>
    <xf numFmtId="2" fontId="12" fillId="0" borderId="0" xfId="0" applyNumberFormat="1" applyFont="1"/>
    <xf numFmtId="0" fontId="26" fillId="37" borderId="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53"/>
    <xf numFmtId="0" fontId="10" fillId="38" borderId="0" xfId="0" applyFont="1" applyFill="1" applyBorder="1" applyAlignment="1">
      <alignment horizontal="left"/>
    </xf>
    <xf numFmtId="0" fontId="75" fillId="39" borderId="0" xfId="53" applyFont="1" applyFill="1"/>
    <xf numFmtId="0" fontId="75" fillId="39" borderId="0" xfId="53" applyFont="1" applyFill="1" applyAlignment="1">
      <alignment horizontal="left"/>
    </xf>
    <xf numFmtId="0" fontId="76" fillId="36" borderId="0" xfId="53" applyFont="1" applyFill="1" applyAlignment="1">
      <alignment vertical="center"/>
    </xf>
    <xf numFmtId="2" fontId="0" fillId="25" borderId="0" xfId="0" applyNumberFormat="1" applyFill="1"/>
    <xf numFmtId="2" fontId="10" fillId="24" borderId="0" xfId="0" applyNumberFormat="1" applyFont="1" applyFill="1" applyBorder="1" applyAlignment="1">
      <alignment horizontal="left"/>
    </xf>
    <xf numFmtId="2" fontId="5" fillId="25" borderId="0" xfId="0" applyNumberFormat="1" applyFont="1" applyFill="1"/>
    <xf numFmtId="2" fontId="3" fillId="0" borderId="0" xfId="53" applyNumberFormat="1" applyFont="1"/>
    <xf numFmtId="2" fontId="27" fillId="24" borderId="0" xfId="0" applyNumberFormat="1" applyFont="1" applyFill="1" applyBorder="1" applyAlignment="1">
      <alignment horizontal="left"/>
    </xf>
    <xf numFmtId="2" fontId="3" fillId="39" borderId="0" xfId="53" applyNumberFormat="1" applyFont="1" applyFill="1"/>
    <xf numFmtId="0" fontId="5" fillId="25" borderId="0" xfId="0" applyFont="1" applyFill="1"/>
    <xf numFmtId="0" fontId="27" fillId="24" borderId="0" xfId="0" applyFont="1" applyFill="1" applyBorder="1" applyAlignment="1">
      <alignment horizontal="left"/>
    </xf>
    <xf numFmtId="0" fontId="3" fillId="0" borderId="0" xfId="53" applyFont="1"/>
    <xf numFmtId="0" fontId="3" fillId="36" borderId="0" xfId="53" applyFont="1" applyFill="1"/>
    <xf numFmtId="2" fontId="78" fillId="40" borderId="0" xfId="53" applyNumberFormat="1" applyFont="1" applyFill="1"/>
    <xf numFmtId="2" fontId="3" fillId="39" borderId="0" xfId="53" applyNumberFormat="1" applyFont="1" applyFill="1" applyAlignment="1">
      <alignment vertical="center"/>
    </xf>
    <xf numFmtId="2" fontId="27" fillId="0" borderId="0" xfId="0" applyNumberFormat="1" applyFont="1" applyFill="1" applyBorder="1" applyAlignment="1">
      <alignment horizontal="left"/>
    </xf>
    <xf numFmtId="0" fontId="5" fillId="25" borderId="0" xfId="47" applyFill="1"/>
    <xf numFmtId="165" fontId="10" fillId="24" borderId="0" xfId="47" applyNumberFormat="1" applyFont="1" applyFill="1" applyBorder="1" applyAlignment="1">
      <alignment horizontal="left"/>
    </xf>
    <xf numFmtId="0" fontId="10" fillId="24" borderId="0" xfId="47" applyFont="1" applyFill="1" applyBorder="1" applyAlignment="1">
      <alignment horizontal="right"/>
    </xf>
    <xf numFmtId="165" fontId="10" fillId="24" borderId="0" xfId="47" applyNumberFormat="1" applyFont="1" applyFill="1" applyBorder="1" applyAlignment="1">
      <alignment horizontal="right"/>
    </xf>
    <xf numFmtId="0" fontId="10" fillId="25" borderId="0" xfId="47" applyFont="1" applyFill="1" applyBorder="1" applyAlignment="1">
      <alignment horizontal="left" vertical="center" wrapText="1"/>
    </xf>
    <xf numFmtId="0" fontId="17" fillId="25" borderId="0" xfId="47" applyFont="1" applyFill="1" applyBorder="1" applyAlignment="1">
      <alignment horizontal="center" vertical="center" wrapText="1"/>
    </xf>
    <xf numFmtId="2" fontId="5" fillId="0" borderId="0" xfId="47" applyNumberFormat="1" applyFont="1" applyFill="1" applyAlignment="1">
      <alignment horizontal="center" vertical="center"/>
    </xf>
    <xf numFmtId="165" fontId="5" fillId="0" borderId="0" xfId="47" applyNumberFormat="1"/>
    <xf numFmtId="2" fontId="5" fillId="0" borderId="0" xfId="47" applyNumberFormat="1" applyAlignment="1">
      <alignment horizontal="right"/>
    </xf>
    <xf numFmtId="165" fontId="5" fillId="0" borderId="0" xfId="47" applyNumberFormat="1" applyAlignment="1">
      <alignment horizontal="right"/>
    </xf>
    <xf numFmtId="2" fontId="5" fillId="0" borderId="0" xfId="47" applyNumberFormat="1"/>
    <xf numFmtId="0" fontId="5" fillId="0" borderId="0" xfId="47" applyAlignment="1">
      <alignment horizontal="right"/>
    </xf>
    <xf numFmtId="0" fontId="7" fillId="0" borderId="0" xfId="47" applyFont="1"/>
    <xf numFmtId="165" fontId="5" fillId="0" borderId="0" xfId="47" applyNumberFormat="1" applyFont="1" applyFill="1" applyBorder="1" applyAlignment="1">
      <alignment horizontal="right"/>
    </xf>
    <xf numFmtId="0" fontId="79" fillId="0" borderId="0" xfId="34" applyFont="1" applyAlignment="1" applyProtection="1"/>
    <xf numFmtId="165" fontId="80" fillId="0" borderId="0" xfId="47" applyNumberFormat="1" applyFont="1"/>
    <xf numFmtId="0" fontId="80" fillId="0" borderId="0" xfId="47" applyFont="1" applyAlignment="1">
      <alignment horizontal="right"/>
    </xf>
    <xf numFmtId="165" fontId="80" fillId="0" borderId="0" xfId="47" applyNumberFormat="1" applyFont="1" applyAlignment="1">
      <alignment horizontal="right"/>
    </xf>
    <xf numFmtId="165" fontId="5" fillId="0" borderId="0" xfId="47" applyNumberFormat="1" applyFill="1"/>
    <xf numFmtId="0" fontId="5" fillId="0" borderId="0" xfId="47" applyFill="1" applyAlignment="1">
      <alignment horizontal="right"/>
    </xf>
    <xf numFmtId="165" fontId="5" fillId="0" borderId="0" xfId="47" applyNumberFormat="1" applyFill="1" applyAlignment="1">
      <alignment horizontal="right"/>
    </xf>
    <xf numFmtId="0" fontId="5" fillId="0" borderId="0" xfId="47" applyFill="1"/>
    <xf numFmtId="2" fontId="5" fillId="0" borderId="0" xfId="47" applyNumberFormat="1" applyFill="1" applyAlignment="1">
      <alignment horizontal="right"/>
    </xf>
    <xf numFmtId="2" fontId="5" fillId="0" borderId="0" xfId="47" applyNumberFormat="1" applyFill="1"/>
    <xf numFmtId="0" fontId="5" fillId="0" borderId="0" xfId="47" applyFont="1" applyFill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2" fillId="37" borderId="0" xfId="0" applyFont="1" applyFill="1"/>
    <xf numFmtId="0" fontId="71" fillId="37" borderId="0" xfId="0" applyFont="1" applyFill="1" applyBorder="1" applyAlignment="1">
      <alignment wrapText="1"/>
    </xf>
    <xf numFmtId="0" fontId="5" fillId="0" borderId="0" xfId="47" applyFill="1" applyAlignment="1">
      <alignment vertical="top" wrapText="1"/>
    </xf>
    <xf numFmtId="165" fontId="5" fillId="0" borderId="0" xfId="47" applyNumberFormat="1" applyFill="1" applyAlignment="1">
      <alignment vertical="top" wrapText="1"/>
    </xf>
    <xf numFmtId="0" fontId="5" fillId="0" borderId="0" xfId="47" applyFill="1" applyAlignment="1">
      <alignment horizontal="right" vertical="top" wrapText="1"/>
    </xf>
    <xf numFmtId="165" fontId="5" fillId="0" borderId="0" xfId="47" applyNumberFormat="1" applyFill="1" applyAlignment="1">
      <alignment horizontal="right" vertical="top" wrapText="1"/>
    </xf>
    <xf numFmtId="2" fontId="10" fillId="25" borderId="0" xfId="47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right"/>
    </xf>
    <xf numFmtId="0" fontId="81" fillId="0" borderId="0" xfId="0" applyFont="1"/>
    <xf numFmtId="0" fontId="7" fillId="0" borderId="0" xfId="47" applyFont="1" applyBorder="1"/>
    <xf numFmtId="0" fontId="7" fillId="0" borderId="0" xfId="47" applyFont="1" applyBorder="1" applyAlignment="1">
      <alignment horizontal="center"/>
    </xf>
    <xf numFmtId="0" fontId="7" fillId="0" borderId="0" xfId="47" applyFont="1" applyAlignment="1">
      <alignment horizontal="left"/>
    </xf>
    <xf numFmtId="0" fontId="7" fillId="0" borderId="0" xfId="47" applyFont="1" applyBorder="1" applyAlignment="1">
      <alignment horizontal="left"/>
    </xf>
    <xf numFmtId="0" fontId="7" fillId="0" borderId="0" xfId="47" applyFont="1" applyBorder="1" applyAlignment="1"/>
    <xf numFmtId="165" fontId="7" fillId="0" borderId="0" xfId="47" applyNumberFormat="1" applyFont="1" applyBorder="1" applyAlignment="1"/>
    <xf numFmtId="165" fontId="15" fillId="0" borderId="20" xfId="47" applyNumberFormat="1" applyFont="1" applyBorder="1" applyAlignment="1"/>
    <xf numFmtId="165" fontId="15" fillId="0" borderId="12" xfId="47" applyNumberFormat="1" applyFont="1" applyBorder="1" applyAlignment="1"/>
    <xf numFmtId="3" fontId="15" fillId="0" borderId="12" xfId="47" applyNumberFormat="1" applyFont="1" applyBorder="1" applyAlignment="1"/>
    <xf numFmtId="0" fontId="15" fillId="0" borderId="25" xfId="47" applyFont="1" applyBorder="1"/>
    <xf numFmtId="165" fontId="7" fillId="0" borderId="19" xfId="47" applyNumberFormat="1" applyFont="1" applyBorder="1" applyAlignment="1"/>
    <xf numFmtId="3" fontId="7" fillId="0" borderId="0" xfId="47" applyNumberFormat="1" applyFont="1" applyBorder="1" applyAlignment="1"/>
    <xf numFmtId="0" fontId="7" fillId="0" borderId="11" xfId="47" applyFont="1" applyBorder="1" applyAlignment="1">
      <alignment wrapText="1"/>
    </xf>
    <xf numFmtId="0" fontId="7" fillId="0" borderId="11" xfId="47" applyFont="1" applyBorder="1"/>
    <xf numFmtId="0" fontId="15" fillId="0" borderId="11" xfId="47" applyFont="1" applyBorder="1"/>
    <xf numFmtId="165" fontId="15" fillId="0" borderId="19" xfId="47" applyNumberFormat="1" applyFont="1" applyBorder="1" applyAlignment="1"/>
    <xf numFmtId="165" fontId="15" fillId="0" borderId="0" xfId="47" applyNumberFormat="1" applyFont="1" applyBorder="1" applyAlignment="1"/>
    <xf numFmtId="3" fontId="15" fillId="0" borderId="0" xfId="47" applyNumberFormat="1" applyFont="1" applyBorder="1" applyAlignment="1"/>
    <xf numFmtId="3" fontId="7" fillId="0" borderId="0" xfId="47" quotePrefix="1" applyNumberFormat="1" applyFont="1" applyBorder="1" applyAlignment="1"/>
    <xf numFmtId="3" fontId="7" fillId="0" borderId="0" xfId="47" applyNumberFormat="1" applyFont="1" applyFill="1" applyBorder="1" applyAlignment="1"/>
    <xf numFmtId="0" fontId="7" fillId="0" borderId="19" xfId="47" applyFont="1" applyBorder="1" applyAlignment="1">
      <alignment horizontal="center"/>
    </xf>
    <xf numFmtId="0" fontId="24" fillId="41" borderId="26" xfId="47" applyFont="1" applyFill="1" applyBorder="1" applyAlignment="1">
      <alignment horizontal="center"/>
    </xf>
    <xf numFmtId="0" fontId="24" fillId="41" borderId="27" xfId="47" applyFont="1" applyFill="1" applyBorder="1" applyAlignment="1">
      <alignment horizontal="center"/>
    </xf>
    <xf numFmtId="0" fontId="82" fillId="0" borderId="0" xfId="47" applyFont="1" applyBorder="1"/>
    <xf numFmtId="0" fontId="6" fillId="0" borderId="0" xfId="34" applyBorder="1" applyAlignment="1" applyProtection="1">
      <alignment horizontal="center" vertical="center"/>
    </xf>
    <xf numFmtId="3" fontId="7" fillId="0" borderId="12" xfId="0" applyNumberFormat="1" applyFont="1" applyFill="1" applyBorder="1" applyAlignment="1"/>
    <xf numFmtId="3" fontId="7" fillId="0" borderId="12" xfId="0" applyNumberFormat="1" applyFont="1" applyBorder="1" applyAlignment="1"/>
    <xf numFmtId="1" fontId="7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6" fillId="25" borderId="0" xfId="34" applyFill="1" applyBorder="1" applyAlignment="1" applyProtection="1"/>
    <xf numFmtId="4" fontId="7" fillId="38" borderId="0" xfId="0" applyNumberFormat="1" applyFont="1" applyFill="1" applyAlignment="1">
      <alignment horizontal="right" wrapText="1"/>
    </xf>
    <xf numFmtId="0" fontId="7" fillId="0" borderId="0" xfId="47" applyFont="1" applyFill="1"/>
    <xf numFmtId="164" fontId="11" fillId="0" borderId="43" xfId="187" applyNumberFormat="1" applyFont="1" applyBorder="1" applyAlignment="1">
      <alignment horizontal="center"/>
    </xf>
    <xf numFmtId="164" fontId="11" fillId="0" borderId="11" xfId="187" applyNumberFormat="1" applyFont="1" applyBorder="1" applyAlignment="1">
      <alignment horizontal="center"/>
    </xf>
    <xf numFmtId="3" fontId="5" fillId="0" borderId="0" xfId="47" applyNumberFormat="1"/>
    <xf numFmtId="0" fontId="5" fillId="0" borderId="0" xfId="47" applyFont="1"/>
    <xf numFmtId="2" fontId="7" fillId="0" borderId="0" xfId="47" applyNumberFormat="1" applyFont="1"/>
    <xf numFmtId="2" fontId="7" fillId="0" borderId="11" xfId="47" applyNumberFormat="1" applyFont="1" applyBorder="1"/>
    <xf numFmtId="2" fontId="7" fillId="0" borderId="0" xfId="47" applyNumberFormat="1" applyFont="1" applyFill="1"/>
    <xf numFmtId="0" fontId="7" fillId="0" borderId="0" xfId="238" applyFont="1"/>
    <xf numFmtId="10" fontId="7" fillId="0" borderId="0" xfId="238" applyNumberFormat="1" applyFont="1"/>
    <xf numFmtId="10" fontId="5" fillId="27" borderId="0" xfId="238" applyNumberFormat="1" applyFill="1"/>
    <xf numFmtId="0" fontId="5" fillId="27" borderId="0" xfId="238" applyFill="1"/>
    <xf numFmtId="0" fontId="5" fillId="27" borderId="0" xfId="238" applyFont="1" applyFill="1"/>
    <xf numFmtId="166" fontId="7" fillId="27" borderId="0" xfId="238" applyNumberFormat="1" applyFont="1" applyFill="1"/>
    <xf numFmtId="0" fontId="9" fillId="0" borderId="0" xfId="47" applyFont="1" applyBorder="1"/>
    <xf numFmtId="0" fontId="5" fillId="0" borderId="0" xfId="238"/>
    <xf numFmtId="10" fontId="7" fillId="27" borderId="0" xfId="238" applyNumberFormat="1" applyFont="1" applyFill="1"/>
    <xf numFmtId="0" fontId="9" fillId="0" borderId="0" xfId="47" applyFont="1"/>
    <xf numFmtId="0" fontId="7" fillId="27" borderId="0" xfId="47" applyFont="1" applyFill="1"/>
    <xf numFmtId="0" fontId="5" fillId="0" borderId="11" xfId="47" applyBorder="1"/>
    <xf numFmtId="166" fontId="7" fillId="0" borderId="0" xfId="47" applyNumberFormat="1" applyFont="1"/>
    <xf numFmtId="166" fontId="7" fillId="0" borderId="11" xfId="47" applyNumberFormat="1" applyFont="1" applyFill="1" applyBorder="1"/>
    <xf numFmtId="166" fontId="7" fillId="0" borderId="0" xfId="47" applyNumberFormat="1" applyFont="1" applyFill="1"/>
    <xf numFmtId="166" fontId="7" fillId="0" borderId="11" xfId="47" applyNumberFormat="1" applyFont="1" applyBorder="1"/>
    <xf numFmtId="2" fontId="7" fillId="0" borderId="0" xfId="47" applyNumberFormat="1" applyFont="1" applyAlignment="1"/>
    <xf numFmtId="2" fontId="7" fillId="27" borderId="0" xfId="47" applyNumberFormat="1" applyFont="1" applyFill="1"/>
    <xf numFmtId="3" fontId="7" fillId="0" borderId="0" xfId="47" applyNumberFormat="1" applyFont="1" applyAlignment="1"/>
    <xf numFmtId="0" fontId="9" fillId="0" borderId="11" xfId="47" applyFont="1" applyBorder="1"/>
    <xf numFmtId="0" fontId="108" fillId="0" borderId="0" xfId="47" applyFont="1"/>
    <xf numFmtId="0" fontId="7" fillId="73" borderId="0" xfId="47" applyFont="1" applyFill="1" applyAlignment="1">
      <alignment horizontal="right"/>
    </xf>
    <xf numFmtId="0" fontId="5" fillId="73" borderId="0" xfId="47" applyFill="1"/>
    <xf numFmtId="0" fontId="6" fillId="73" borderId="0" xfId="34" applyFill="1" applyAlignment="1" applyProtection="1"/>
    <xf numFmtId="0" fontId="8" fillId="73" borderId="0" xfId="47" applyFont="1" applyFill="1"/>
    <xf numFmtId="0" fontId="109" fillId="73" borderId="0" xfId="47" applyFont="1" applyFill="1"/>
    <xf numFmtId="0" fontId="25" fillId="73" borderId="0" xfId="47" applyFont="1" applyFill="1"/>
    <xf numFmtId="2" fontId="61" fillId="31" borderId="22" xfId="0" applyNumberFormat="1" applyFont="1" applyFill="1" applyBorder="1" applyAlignment="1">
      <alignment horizontal="right" vertical="center" wrapText="1"/>
    </xf>
    <xf numFmtId="2" fontId="61" fillId="0" borderId="22" xfId="0" applyNumberFormat="1" applyFont="1" applyBorder="1" applyAlignment="1">
      <alignment horizontal="right" vertical="center" wrapText="1"/>
    </xf>
    <xf numFmtId="1" fontId="5" fillId="0" borderId="0" xfId="47" applyNumberFormat="1" applyFont="1" applyAlignment="1">
      <alignment horizontal="center"/>
    </xf>
    <xf numFmtId="164" fontId="5" fillId="0" borderId="0" xfId="47" applyNumberFormat="1" applyFont="1"/>
    <xf numFmtId="0" fontId="27" fillId="77" borderId="0" xfId="47" applyFont="1" applyFill="1"/>
    <xf numFmtId="1" fontId="9" fillId="0" borderId="0" xfId="47" applyNumberFormat="1" applyFont="1" applyFill="1"/>
    <xf numFmtId="10" fontId="5" fillId="0" borderId="0" xfId="47" applyNumberFormat="1"/>
    <xf numFmtId="0" fontId="10" fillId="0" borderId="0" xfId="47" applyFont="1" applyFill="1" applyBorder="1" applyAlignment="1">
      <alignment horizontal="center"/>
    </xf>
    <xf numFmtId="0" fontId="10" fillId="0" borderId="0" xfId="47" applyFont="1" applyFill="1" applyBorder="1" applyAlignment="1">
      <alignment horizontal="left"/>
    </xf>
    <xf numFmtId="1" fontId="5" fillId="0" borderId="0" xfId="47" applyNumberFormat="1" applyFill="1" applyAlignment="1">
      <alignment horizontal="center"/>
    </xf>
    <xf numFmtId="0" fontId="5" fillId="0" borderId="0" xfId="47" applyNumberFormat="1" applyFill="1" applyAlignment="1">
      <alignment horizontal="center" wrapText="1"/>
    </xf>
    <xf numFmtId="164" fontId="5" fillId="0" borderId="0" xfId="47" applyNumberFormat="1" applyFill="1" applyAlignment="1">
      <alignment horizontal="center"/>
    </xf>
    <xf numFmtId="1" fontId="5" fillId="0" borderId="0" xfId="47" applyNumberFormat="1" applyFill="1"/>
    <xf numFmtId="0" fontId="5" fillId="0" borderId="0" xfId="47" applyFill="1" applyAlignment="1">
      <alignment horizontal="center"/>
    </xf>
    <xf numFmtId="0" fontId="5" fillId="0" borderId="0" xfId="47" applyFont="1"/>
    <xf numFmtId="0" fontId="4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0" fontId="112" fillId="78" borderId="0" xfId="0" applyFont="1" applyFill="1"/>
    <xf numFmtId="0" fontId="5" fillId="0" borderId="0" xfId="47" applyAlignment="1"/>
    <xf numFmtId="0" fontId="113" fillId="77" borderId="0" xfId="0" applyFont="1" applyFill="1" applyAlignment="1"/>
    <xf numFmtId="164" fontId="5" fillId="0" borderId="0" xfId="47" applyNumberFormat="1" applyFont="1" applyFill="1"/>
    <xf numFmtId="164" fontId="48" fillId="0" borderId="0" xfId="0" applyNumberFormat="1" applyFont="1"/>
    <xf numFmtId="2" fontId="5" fillId="0" borderId="0" xfId="47" applyNumberFormat="1" applyFont="1" applyFill="1" applyAlignment="1">
      <alignment horizontal="center"/>
    </xf>
    <xf numFmtId="0" fontId="48" fillId="0" borderId="0" xfId="0" applyFont="1" applyAlignment="1"/>
    <xf numFmtId="0" fontId="48" fillId="76" borderId="0" xfId="0" applyFont="1" applyFill="1" applyAlignment="1">
      <alignment horizontal="center"/>
    </xf>
    <xf numFmtId="0" fontId="72" fillId="77" borderId="0" xfId="0" applyFont="1" applyFill="1" applyAlignment="1"/>
    <xf numFmtId="2" fontId="5" fillId="0" borderId="0" xfId="47" applyNumberFormat="1" applyFont="1" applyAlignment="1">
      <alignment horizontal="center"/>
    </xf>
    <xf numFmtId="2" fontId="48" fillId="0" borderId="0" xfId="0" applyNumberFormat="1" applyFont="1" applyAlignment="1"/>
    <xf numFmtId="1" fontId="5" fillId="0" borderId="0" xfId="47" applyNumberFormat="1" applyFont="1" applyFill="1" applyAlignment="1">
      <alignment horizontal="center"/>
    </xf>
    <xf numFmtId="0" fontId="72" fillId="77" borderId="0" xfId="0" applyFont="1" applyFill="1" applyAlignment="1">
      <alignment horizontal="center"/>
    </xf>
    <xf numFmtId="0" fontId="72" fillId="77" borderId="0" xfId="0" applyFont="1" applyFill="1"/>
    <xf numFmtId="0" fontId="72" fillId="75" borderId="0" xfId="0" applyFont="1" applyFill="1"/>
    <xf numFmtId="9" fontId="48" fillId="0" borderId="0" xfId="0" applyNumberFormat="1" applyFont="1" applyFill="1"/>
    <xf numFmtId="9" fontId="48" fillId="0" borderId="0" xfId="0" applyNumberFormat="1" applyFont="1"/>
    <xf numFmtId="0" fontId="97" fillId="79" borderId="0" xfId="0" applyFont="1" applyFill="1"/>
    <xf numFmtId="0" fontId="97" fillId="79" borderId="44" xfId="0" applyFont="1" applyFill="1" applyBorder="1"/>
    <xf numFmtId="0" fontId="0" fillId="0" borderId="44" xfId="0" applyBorder="1"/>
    <xf numFmtId="0" fontId="0" fillId="0" borderId="45" xfId="0" applyBorder="1"/>
    <xf numFmtId="0" fontId="97" fillId="79" borderId="0" xfId="0" applyFont="1" applyFill="1" applyBorder="1"/>
    <xf numFmtId="0" fontId="0" fillId="0" borderId="19" xfId="0" applyBorder="1"/>
    <xf numFmtId="3" fontId="7" fillId="0" borderId="0" xfId="53" applyNumberFormat="1" applyFont="1" applyFill="1" applyBorder="1" applyAlignment="1"/>
    <xf numFmtId="0" fontId="0" fillId="0" borderId="46" xfId="0" applyFill="1" applyBorder="1"/>
    <xf numFmtId="0" fontId="0" fillId="0" borderId="47" xfId="0" applyFill="1" applyBorder="1"/>
    <xf numFmtId="0" fontId="0" fillId="0" borderId="48" xfId="0" applyBorder="1"/>
    <xf numFmtId="0" fontId="114" fillId="0" borderId="0" xfId="0" applyFont="1" applyFill="1"/>
    <xf numFmtId="3" fontId="115" fillId="0" borderId="0" xfId="53" applyNumberFormat="1" applyFont="1" applyFill="1" applyBorder="1" applyAlignment="1"/>
    <xf numFmtId="0" fontId="97" fillId="79" borderId="12" xfId="0" applyFont="1" applyFill="1" applyBorder="1"/>
    <xf numFmtId="0" fontId="0" fillId="0" borderId="49" xfId="0" applyBorder="1"/>
    <xf numFmtId="0" fontId="0" fillId="0" borderId="50" xfId="0" applyBorder="1"/>
    <xf numFmtId="0" fontId="0" fillId="27" borderId="51" xfId="0" applyFill="1" applyBorder="1"/>
    <xf numFmtId="0" fontId="0" fillId="0" borderId="12" xfId="0" applyBorder="1"/>
    <xf numFmtId="0" fontId="0" fillId="0" borderId="20" xfId="0" applyBorder="1"/>
    <xf numFmtId="0" fontId="116" fillId="0" borderId="0" xfId="0" applyFont="1"/>
    <xf numFmtId="3" fontId="15" fillId="0" borderId="0" xfId="53" applyNumberFormat="1" applyFont="1" applyFill="1" applyBorder="1" applyAlignment="1"/>
    <xf numFmtId="0" fontId="0" fillId="0" borderId="11" xfId="0" applyBorder="1"/>
    <xf numFmtId="0" fontId="0" fillId="27" borderId="12" xfId="0" applyFill="1" applyBorder="1"/>
    <xf numFmtId="3" fontId="15" fillId="0" borderId="0" xfId="238" applyNumberFormat="1" applyFont="1" applyFill="1" applyBorder="1" applyAlignment="1"/>
    <xf numFmtId="0" fontId="0" fillId="79" borderId="0" xfId="0" applyFill="1"/>
    <xf numFmtId="166" fontId="119" fillId="0" borderId="53" xfId="0" applyNumberFormat="1" applyFont="1" applyBorder="1"/>
    <xf numFmtId="166" fontId="119" fillId="0" borderId="52" xfId="0" applyNumberFormat="1" applyFont="1" applyBorder="1"/>
    <xf numFmtId="166" fontId="119" fillId="0" borderId="52" xfId="0" applyNumberFormat="1" applyFont="1" applyFill="1" applyBorder="1"/>
    <xf numFmtId="0" fontId="0" fillId="27" borderId="54" xfId="0" applyFill="1" applyBorder="1"/>
    <xf numFmtId="0" fontId="96" fillId="0" borderId="0" xfId="0" applyFont="1"/>
    <xf numFmtId="2" fontId="119" fillId="0" borderId="55" xfId="0" applyNumberFormat="1" applyFont="1" applyBorder="1" applyAlignment="1">
      <alignment horizontal="right"/>
    </xf>
    <xf numFmtId="2" fontId="119" fillId="0" borderId="56" xfId="0" applyNumberFormat="1" applyFont="1" applyBorder="1" applyAlignment="1">
      <alignment horizontal="right"/>
    </xf>
    <xf numFmtId="2" fontId="119" fillId="0" borderId="56" xfId="0" applyNumberFormat="1" applyFont="1" applyBorder="1"/>
    <xf numFmtId="0" fontId="0" fillId="27" borderId="57" xfId="0" applyFill="1" applyBorder="1"/>
    <xf numFmtId="0" fontId="72" fillId="77" borderId="0" xfId="0" applyFont="1" applyFill="1" applyAlignment="1">
      <alignment horizontal="right" wrapText="1"/>
    </xf>
    <xf numFmtId="0" fontId="71" fillId="77" borderId="0" xfId="0" applyFont="1" applyFill="1" applyAlignment="1">
      <alignment horizontal="left" wrapText="1" indent="1"/>
    </xf>
    <xf numFmtId="0" fontId="72" fillId="77" borderId="0" xfId="0" applyFont="1" applyFill="1" applyAlignment="1">
      <alignment horizontal="left" wrapText="1" indent="2"/>
    </xf>
    <xf numFmtId="2" fontId="71" fillId="77" borderId="0" xfId="0" applyNumberFormat="1" applyFont="1" applyFill="1" applyAlignment="1">
      <alignment horizontal="left" wrapText="1"/>
    </xf>
    <xf numFmtId="2" fontId="48" fillId="0" borderId="0" xfId="0" applyNumberFormat="1" applyFont="1" applyAlignment="1">
      <alignment horizontal="right" wrapText="1"/>
    </xf>
    <xf numFmtId="2" fontId="48" fillId="0" borderId="0" xfId="0" applyNumberFormat="1" applyFont="1" applyFill="1"/>
    <xf numFmtId="0" fontId="27" fillId="75" borderId="0" xfId="47" applyFont="1" applyFill="1" applyBorder="1" applyAlignment="1">
      <alignment horizontal="left" vertical="center"/>
    </xf>
    <xf numFmtId="0" fontId="10" fillId="75" borderId="0" xfId="47" applyFont="1" applyFill="1" applyBorder="1" applyAlignment="1">
      <alignment horizontal="left" vertical="center"/>
    </xf>
    <xf numFmtId="0" fontId="71" fillId="77" borderId="0" xfId="47" applyFont="1" applyFill="1"/>
    <xf numFmtId="0" fontId="10" fillId="77" borderId="0" xfId="47" applyFont="1" applyFill="1" applyBorder="1" applyAlignment="1">
      <alignment vertical="center" wrapText="1"/>
    </xf>
    <xf numFmtId="0" fontId="27" fillId="77" borderId="0" xfId="47" applyFont="1" applyFill="1" applyBorder="1" applyAlignment="1">
      <alignment vertical="center"/>
    </xf>
    <xf numFmtId="0" fontId="27" fillId="77" borderId="0" xfId="47" applyFont="1" applyFill="1" applyBorder="1" applyAlignment="1">
      <alignment horizontal="center" vertical="center"/>
    </xf>
    <xf numFmtId="0" fontId="72" fillId="77" borderId="0" xfId="47" applyFont="1" applyFill="1"/>
    <xf numFmtId="0" fontId="27" fillId="77" borderId="0" xfId="47" applyFont="1" applyFill="1" applyBorder="1" applyAlignment="1">
      <alignment horizontal="left" vertical="center" wrapText="1" indent="1"/>
    </xf>
    <xf numFmtId="0" fontId="27" fillId="77" borderId="0" xfId="47" applyFont="1" applyFill="1" applyBorder="1" applyAlignment="1">
      <alignment horizontal="center" vertical="center" wrapText="1"/>
    </xf>
    <xf numFmtId="1" fontId="120" fillId="77" borderId="0" xfId="47" applyNumberFormat="1" applyFont="1" applyFill="1"/>
    <xf numFmtId="164" fontId="5" fillId="0" borderId="0" xfId="47" applyNumberFormat="1"/>
    <xf numFmtId="164" fontId="5" fillId="0" borderId="0" xfId="47" applyNumberFormat="1" applyFill="1"/>
    <xf numFmtId="0" fontId="99" fillId="0" borderId="0" xfId="47" applyFont="1" applyAlignment="1"/>
    <xf numFmtId="0" fontId="20" fillId="32" borderId="0" xfId="0" applyFont="1" applyFill="1" applyBorder="1" applyAlignment="1">
      <alignment horizontal="center" vertical="center" wrapText="1"/>
    </xf>
    <xf numFmtId="0" fontId="5" fillId="0" borderId="0" xfId="47" applyFont="1"/>
    <xf numFmtId="0" fontId="10" fillId="25" borderId="0" xfId="0" applyFont="1" applyFill="1" applyBorder="1" applyAlignment="1">
      <alignment wrapText="1"/>
    </xf>
    <xf numFmtId="0" fontId="10" fillId="37" borderId="0" xfId="0" applyFont="1" applyFill="1" applyBorder="1" applyAlignment="1">
      <alignment wrapText="1"/>
    </xf>
    <xf numFmtId="0" fontId="17" fillId="37" borderId="0" xfId="0" applyFont="1" applyFill="1" applyBorder="1" applyAlignment="1">
      <alignment horizontal="center" vertical="center" wrapText="1"/>
    </xf>
    <xf numFmtId="0" fontId="10" fillId="25" borderId="0" xfId="47" applyFont="1" applyFill="1" applyBorder="1" applyAlignment="1">
      <alignment wrapText="1"/>
    </xf>
    <xf numFmtId="0" fontId="60" fillId="31" borderId="23" xfId="0" applyFont="1" applyFill="1" applyBorder="1" applyAlignment="1">
      <alignment horizontal="justify" vertical="center" wrapText="1"/>
    </xf>
    <xf numFmtId="0" fontId="60" fillId="31" borderId="21" xfId="0" applyFont="1" applyFill="1" applyBorder="1" applyAlignment="1">
      <alignment horizontal="justify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5" borderId="0" xfId="47" applyFont="1" applyFill="1" applyBorder="1" applyAlignment="1">
      <alignment vertical="top" wrapText="1"/>
    </xf>
    <xf numFmtId="0" fontId="5" fillId="0" borderId="0" xfId="47" applyFont="1"/>
    <xf numFmtId="0" fontId="10" fillId="25" borderId="0" xfId="0" applyFont="1" applyFill="1" applyBorder="1" applyAlignment="1">
      <alignment wrapText="1"/>
    </xf>
    <xf numFmtId="0" fontId="0" fillId="0" borderId="0" xfId="0" applyAlignment="1"/>
    <xf numFmtId="0" fontId="11" fillId="0" borderId="0" xfId="0" applyFont="1" applyFill="1" applyBorder="1" applyAlignment="1">
      <alignment horizontal="right" wrapText="1"/>
    </xf>
    <xf numFmtId="0" fontId="10" fillId="35" borderId="0" xfId="0" applyFont="1" applyFill="1" applyBorder="1" applyAlignment="1">
      <alignment wrapText="1"/>
    </xf>
    <xf numFmtId="0" fontId="0" fillId="35" borderId="0" xfId="0" applyFill="1" applyAlignment="1"/>
    <xf numFmtId="0" fontId="46" fillId="25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25" borderId="0" xfId="0" applyFont="1" applyFill="1" applyBorder="1" applyAlignment="1">
      <alignment horizontal="left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wrapText="1"/>
    </xf>
    <xf numFmtId="0" fontId="0" fillId="37" borderId="0" xfId="0" applyFill="1" applyAlignment="1"/>
    <xf numFmtId="0" fontId="10" fillId="37" borderId="0" xfId="0" applyFont="1" applyFill="1" applyBorder="1" applyAlignment="1">
      <alignment horizontal="left" vertical="center" wrapText="1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0" xfId="47" applyFont="1" applyFill="1" applyBorder="1" applyAlignment="1">
      <alignment wrapText="1"/>
    </xf>
    <xf numFmtId="0" fontId="5" fillId="0" borderId="0" xfId="47" applyAlignment="1"/>
    <xf numFmtId="0" fontId="10" fillId="25" borderId="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72" fontId="83" fillId="0" borderId="33" xfId="47" applyNumberFormat="1" applyFont="1" applyBorder="1" applyAlignment="1">
      <alignment horizontal="left"/>
    </xf>
    <xf numFmtId="0" fontId="15" fillId="0" borderId="11" xfId="47" applyFont="1" applyBorder="1" applyAlignment="1">
      <alignment wrapText="1"/>
    </xf>
    <xf numFmtId="0" fontId="5" fillId="0" borderId="0" xfId="47" applyBorder="1" applyAlignment="1">
      <alignment wrapText="1"/>
    </xf>
    <xf numFmtId="0" fontId="5" fillId="0" borderId="19" xfId="47" applyBorder="1" applyAlignment="1">
      <alignment wrapText="1"/>
    </xf>
    <xf numFmtId="0" fontId="24" fillId="41" borderId="32" xfId="47" applyFont="1" applyFill="1" applyBorder="1" applyAlignment="1">
      <alignment horizontal="center"/>
    </xf>
    <xf numFmtId="0" fontId="24" fillId="41" borderId="31" xfId="47" applyFont="1" applyFill="1" applyBorder="1" applyAlignment="1">
      <alignment horizontal="center"/>
    </xf>
    <xf numFmtId="0" fontId="24" fillId="41" borderId="28" xfId="47" applyFont="1" applyFill="1" applyBorder="1" applyAlignment="1"/>
    <xf numFmtId="0" fontId="5" fillId="0" borderId="28" xfId="47" applyBorder="1" applyAlignment="1"/>
    <xf numFmtId="0" fontId="24" fillId="41" borderId="30" xfId="47" applyFont="1" applyFill="1" applyBorder="1" applyAlignment="1">
      <alignment horizontal="center"/>
    </xf>
    <xf numFmtId="0" fontId="24" fillId="41" borderId="29" xfId="47" applyFont="1" applyFill="1" applyBorder="1" applyAlignment="1">
      <alignment horizontal="center"/>
    </xf>
    <xf numFmtId="0" fontId="10" fillId="24" borderId="0" xfId="0" applyFont="1" applyFill="1" applyBorder="1" applyAlignment="1">
      <alignment horizontal="left" wrapText="1"/>
    </xf>
    <xf numFmtId="0" fontId="0" fillId="25" borderId="0" xfId="0" applyFill="1" applyAlignment="1">
      <alignment wrapText="1"/>
    </xf>
    <xf numFmtId="0" fontId="48" fillId="76" borderId="0" xfId="0" applyFont="1" applyFill="1" applyAlignment="1">
      <alignment horizontal="center"/>
    </xf>
    <xf numFmtId="0" fontId="48" fillId="75" borderId="0" xfId="0" applyFont="1" applyFill="1" applyAlignment="1">
      <alignment horizontal="center"/>
    </xf>
    <xf numFmtId="0" fontId="72" fillId="77" borderId="0" xfId="0" applyFont="1" applyFill="1" applyAlignment="1">
      <alignment horizontal="center"/>
    </xf>
    <xf numFmtId="0" fontId="0" fillId="76" borderId="33" xfId="0" applyFill="1" applyBorder="1" applyAlignment="1">
      <alignment horizontal="center" vertical="center" textRotation="90"/>
    </xf>
    <xf numFmtId="0" fontId="0" fillId="76" borderId="11" xfId="0" applyFill="1" applyBorder="1" applyAlignment="1">
      <alignment horizontal="center" vertical="center" textRotation="90"/>
    </xf>
    <xf numFmtId="0" fontId="0" fillId="76" borderId="25" xfId="0" applyFill="1" applyBorder="1" applyAlignment="1">
      <alignment horizontal="center" vertical="center" textRotation="90"/>
    </xf>
    <xf numFmtId="0" fontId="96" fillId="0" borderId="52" xfId="0" applyFont="1" applyBorder="1" applyAlignment="1">
      <alignment horizontal="center"/>
    </xf>
    <xf numFmtId="0" fontId="71" fillId="77" borderId="0" xfId="0" applyFont="1" applyFill="1" applyAlignment="1">
      <alignment wrapText="1"/>
    </xf>
    <xf numFmtId="0" fontId="10" fillId="25" borderId="0" xfId="47" applyFont="1" applyFill="1" applyBorder="1" applyAlignment="1">
      <alignment horizontal="center"/>
    </xf>
    <xf numFmtId="0" fontId="99" fillId="0" borderId="0" xfId="47" applyFont="1"/>
    <xf numFmtId="164" fontId="99" fillId="0" borderId="0" xfId="0" applyNumberFormat="1" applyFont="1"/>
    <xf numFmtId="0" fontId="99" fillId="0" borderId="0" xfId="0" applyFont="1" applyFill="1"/>
    <xf numFmtId="164" fontId="98" fillId="0" borderId="0" xfId="187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7" fontId="0" fillId="0" borderId="0" xfId="0" applyNumberFormat="1" applyFill="1"/>
    <xf numFmtId="0" fontId="99" fillId="0" borderId="0" xfId="0" applyFont="1"/>
    <xf numFmtId="0" fontId="5" fillId="0" borderId="0" xfId="0" applyFont="1" applyFill="1" applyBorder="1" applyAlignment="1">
      <alignment horizontal="right" wrapText="1"/>
    </xf>
    <xf numFmtId="0" fontId="1" fillId="0" borderId="0" xfId="239" applyFill="1"/>
    <xf numFmtId="0" fontId="1" fillId="0" borderId="0" xfId="239"/>
    <xf numFmtId="0" fontId="96" fillId="0" borderId="0" xfId="239" applyFont="1" applyFill="1"/>
    <xf numFmtId="0" fontId="1" fillId="36" borderId="0" xfId="239" applyFill="1"/>
    <xf numFmtId="0" fontId="75" fillId="0" borderId="0" xfId="239" applyFont="1" applyFill="1"/>
    <xf numFmtId="0" fontId="75" fillId="39" borderId="0" xfId="239" applyFont="1" applyFill="1"/>
    <xf numFmtId="0" fontId="1" fillId="0" borderId="0" xfId="239" applyFont="1" applyAlignment="1">
      <alignment horizontal="right"/>
    </xf>
    <xf numFmtId="2" fontId="1" fillId="0" borderId="0" xfId="239" applyNumberFormat="1"/>
    <xf numFmtId="2" fontId="1" fillId="0" borderId="0" xfId="239" applyNumberFormat="1" applyFont="1"/>
    <xf numFmtId="2" fontId="78" fillId="40" borderId="0" xfId="239" applyNumberFormat="1" applyFont="1" applyFill="1"/>
    <xf numFmtId="0" fontId="1" fillId="36" borderId="0" xfId="239" applyFont="1" applyFill="1"/>
    <xf numFmtId="0" fontId="1" fillId="0" borderId="0" xfId="239" applyFont="1" applyFill="1"/>
    <xf numFmtId="0" fontId="76" fillId="36" borderId="0" xfId="239" applyFont="1" applyFill="1" applyAlignment="1">
      <alignment vertical="center"/>
    </xf>
    <xf numFmtId="0" fontId="76" fillId="36" borderId="0" xfId="239" applyFont="1" applyFill="1" applyAlignment="1">
      <alignment horizontal="left" vertical="center"/>
    </xf>
    <xf numFmtId="0" fontId="77" fillId="36" borderId="0" xfId="239" applyFont="1" applyFill="1" applyAlignment="1">
      <alignment horizontal="center" vertical="center"/>
    </xf>
    <xf numFmtId="2" fontId="1" fillId="36" borderId="0" xfId="239" applyNumberFormat="1" applyFill="1" applyAlignment="1">
      <alignment horizontal="center"/>
    </xf>
    <xf numFmtId="2" fontId="1" fillId="36" borderId="0" xfId="239" applyNumberFormat="1" applyFill="1"/>
    <xf numFmtId="2" fontId="1" fillId="39" borderId="0" xfId="239" applyNumberFormat="1" applyFont="1" applyFill="1" applyAlignment="1">
      <alignment vertical="center"/>
    </xf>
    <xf numFmtId="0" fontId="75" fillId="39" borderId="0" xfId="239" applyFont="1" applyFill="1" applyAlignment="1">
      <alignment horizontal="left"/>
    </xf>
    <xf numFmtId="2" fontId="1" fillId="39" borderId="0" xfId="239" applyNumberFormat="1" applyFont="1" applyFill="1"/>
    <xf numFmtId="2" fontId="75" fillId="39" borderId="0" xfId="239" applyNumberFormat="1" applyFont="1" applyFill="1"/>
    <xf numFmtId="0" fontId="75" fillId="0" borderId="0" xfId="239" applyFont="1"/>
    <xf numFmtId="0" fontId="77" fillId="36" borderId="0" xfId="239" applyFont="1" applyFill="1" applyAlignment="1">
      <alignment horizontal="right" vertical="center"/>
    </xf>
    <xf numFmtId="2" fontId="77" fillId="36" borderId="0" xfId="239" applyNumberFormat="1" applyFont="1" applyFill="1" applyAlignment="1">
      <alignment horizontal="right" vertical="center"/>
    </xf>
    <xf numFmtId="0" fontId="1" fillId="0" borderId="0" xfId="239" applyFont="1"/>
    <xf numFmtId="0" fontId="121" fillId="0" borderId="0" xfId="0" applyFont="1" applyAlignment="1">
      <alignment horizontal="justify" vertical="center"/>
    </xf>
    <xf numFmtId="0" fontId="121" fillId="0" borderId="0" xfId="0" applyFont="1"/>
    <xf numFmtId="2" fontId="5" fillId="0" borderId="0" xfId="0" applyNumberFormat="1" applyFont="1" applyFill="1" applyAlignment="1">
      <alignment horizontal="center" vertical="center"/>
    </xf>
    <xf numFmtId="2" fontId="99" fillId="0" borderId="0" xfId="0" applyNumberFormat="1" applyFont="1" applyFill="1" applyAlignment="1">
      <alignment horizontal="left" vertical="center"/>
    </xf>
    <xf numFmtId="165" fontId="5" fillId="0" borderId="0" xfId="47" quotePrefix="1" applyNumberFormat="1"/>
    <xf numFmtId="3" fontId="15" fillId="0" borderId="44" xfId="0" applyNumberFormat="1" applyFont="1" applyFill="1" applyBorder="1" applyAlignment="1">
      <alignment horizontal="right" wrapText="1"/>
    </xf>
    <xf numFmtId="1" fontId="15" fillId="0" borderId="44" xfId="0" applyNumberFormat="1" applyFont="1" applyFill="1" applyBorder="1" applyAlignment="1">
      <alignment horizontal="right" wrapText="1"/>
    </xf>
    <xf numFmtId="3" fontId="7" fillId="25" borderId="0" xfId="0" applyNumberFormat="1" applyFont="1" applyFill="1" applyAlignment="1">
      <alignment horizontal="left"/>
    </xf>
    <xf numFmtId="3" fontId="5" fillId="25" borderId="0" xfId="42" applyNumberFormat="1" applyFont="1" applyFill="1"/>
    <xf numFmtId="165" fontId="7" fillId="25" borderId="0" xfId="0" applyNumberFormat="1" applyFont="1" applyFill="1"/>
    <xf numFmtId="165" fontId="7" fillId="38" borderId="0" xfId="0" applyNumberFormat="1" applyFont="1" applyFill="1"/>
    <xf numFmtId="0" fontId="5" fillId="0" borderId="44" xfId="47" applyBorder="1" applyAlignment="1"/>
    <xf numFmtId="0" fontId="5" fillId="0" borderId="45" xfId="47" applyBorder="1" applyAlignment="1"/>
    <xf numFmtId="172" fontId="83" fillId="0" borderId="33" xfId="0" applyNumberFormat="1" applyFont="1" applyBorder="1" applyAlignment="1">
      <alignment horizontal="left"/>
    </xf>
    <xf numFmtId="0" fontId="0" fillId="0" borderId="44" xfId="0" applyBorder="1" applyAlignment="1"/>
    <xf numFmtId="0" fontId="0" fillId="0" borderId="45" xfId="0" applyBorder="1" applyAlignment="1"/>
    <xf numFmtId="0" fontId="15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24" fillId="41" borderId="28" xfId="0" applyFont="1" applyFill="1" applyBorder="1" applyAlignment="1"/>
    <xf numFmtId="0" fontId="24" fillId="41" borderId="32" xfId="0" applyFont="1" applyFill="1" applyBorder="1" applyAlignment="1">
      <alignment horizontal="center"/>
    </xf>
    <xf numFmtId="0" fontId="24" fillId="41" borderId="31" xfId="0" applyFont="1" applyFill="1" applyBorder="1" applyAlignment="1">
      <alignment horizontal="center"/>
    </xf>
    <xf numFmtId="0" fontId="0" fillId="0" borderId="28" xfId="0" applyBorder="1" applyAlignment="1"/>
    <xf numFmtId="0" fontId="24" fillId="41" borderId="30" xfId="0" applyFont="1" applyFill="1" applyBorder="1" applyAlignment="1">
      <alignment horizontal="center"/>
    </xf>
    <xf numFmtId="0" fontId="24" fillId="41" borderId="29" xfId="0" applyFont="1" applyFill="1" applyBorder="1" applyAlignment="1">
      <alignment horizontal="center"/>
    </xf>
    <xf numFmtId="0" fontId="24" fillId="41" borderId="27" xfId="0" applyFont="1" applyFill="1" applyBorder="1" applyAlignment="1">
      <alignment horizontal="center"/>
    </xf>
    <xf numFmtId="0" fontId="24" fillId="41" borderId="26" xfId="0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0" borderId="11" xfId="0" applyFont="1" applyBorder="1"/>
    <xf numFmtId="0" fontId="7" fillId="0" borderId="11" xfId="0" applyFont="1" applyBorder="1" applyAlignment="1">
      <alignment wrapText="1"/>
    </xf>
    <xf numFmtId="165" fontId="7" fillId="0" borderId="0" xfId="0" applyNumberFormat="1" applyFont="1" applyBorder="1" applyAlignment="1"/>
    <xf numFmtId="165" fontId="7" fillId="0" borderId="19" xfId="0" applyNumberFormat="1" applyFont="1" applyBorder="1" applyAlignment="1"/>
    <xf numFmtId="165" fontId="15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165" fontId="15" fillId="0" borderId="19" xfId="0" applyNumberFormat="1" applyFont="1" applyBorder="1" applyAlignment="1"/>
    <xf numFmtId="3" fontId="7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5" fillId="0" borderId="25" xfId="0" applyFont="1" applyBorder="1"/>
    <xf numFmtId="3" fontId="15" fillId="0" borderId="12" xfId="0" applyNumberFormat="1" applyFont="1" applyBorder="1" applyAlignment="1"/>
    <xf numFmtId="0" fontId="7" fillId="0" borderId="12" xfId="0" applyFont="1" applyBorder="1" applyAlignment="1">
      <alignment horizontal="center"/>
    </xf>
    <xf numFmtId="165" fontId="15" fillId="0" borderId="12" xfId="0" applyNumberFormat="1" applyFont="1" applyBorder="1" applyAlignment="1"/>
    <xf numFmtId="3" fontId="15" fillId="0" borderId="12" xfId="0" applyNumberFormat="1" applyFont="1" applyBorder="1" applyAlignment="1">
      <alignment horizontal="center"/>
    </xf>
    <xf numFmtId="165" fontId="15" fillId="0" borderId="20" xfId="0" applyNumberFormat="1" applyFont="1" applyBorder="1" applyAlignment="1"/>
    <xf numFmtId="0" fontId="7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3" fillId="0" borderId="0" xfId="47" applyFont="1" applyBorder="1"/>
    <xf numFmtId="3" fontId="7" fillId="0" borderId="0" xfId="0" applyNumberFormat="1" applyFont="1" applyFill="1" applyAlignment="1">
      <alignment horizontal="right" wrapText="1"/>
    </xf>
  </cellXfs>
  <cellStyles count="240">
    <cellStyle name="20% - Accent1" xfId="1" builtinId="30" customBuiltin="1"/>
    <cellStyle name="20% - Accent1 2" xfId="190"/>
    <cellStyle name="20% - Accent2" xfId="2" builtinId="34" customBuiltin="1"/>
    <cellStyle name="20% - Accent2 2" xfId="191"/>
    <cellStyle name="20% - Accent3" xfId="3" builtinId="38" customBuiltin="1"/>
    <cellStyle name="20% - Accent3 2" xfId="192"/>
    <cellStyle name="20% - Accent4" xfId="4" builtinId="42" customBuiltin="1"/>
    <cellStyle name="20% - Accent4 2" xfId="193"/>
    <cellStyle name="20% - Accent5" xfId="5" builtinId="46" customBuiltin="1"/>
    <cellStyle name="20% - Accent5 2" xfId="194"/>
    <cellStyle name="20% - Accent6" xfId="6" builtinId="50" customBuiltin="1"/>
    <cellStyle name="20% - Accent6 2" xfId="195"/>
    <cellStyle name="20% - Akzent1 2" xfId="58"/>
    <cellStyle name="20% - Akzent1 2 2" xfId="59"/>
    <cellStyle name="20% - Akzent1 3" xfId="60"/>
    <cellStyle name="20% - Akzent1 4" xfId="61"/>
    <cellStyle name="20% - Akzent1 5" xfId="62"/>
    <cellStyle name="20% - Akzent1 6" xfId="63"/>
    <cellStyle name="20% - Akzent1 7" xfId="64"/>
    <cellStyle name="20% - Akzent2 2" xfId="65"/>
    <cellStyle name="20% - Akzent2 2 2" xfId="66"/>
    <cellStyle name="20% - Akzent2 3" xfId="67"/>
    <cellStyle name="20% - Akzent2 4" xfId="68"/>
    <cellStyle name="20% - Akzent2 5" xfId="69"/>
    <cellStyle name="20% - Akzent2 6" xfId="70"/>
    <cellStyle name="20% - Akzent2 7" xfId="71"/>
    <cellStyle name="20% - Akzent3 2" xfId="72"/>
    <cellStyle name="20% - Akzent3 2 2" xfId="73"/>
    <cellStyle name="20% - Akzent3 3" xfId="74"/>
    <cellStyle name="20% - Akzent3 4" xfId="75"/>
    <cellStyle name="20% - Akzent3 5" xfId="76"/>
    <cellStyle name="20% - Akzent3 6" xfId="77"/>
    <cellStyle name="20% - Akzent3 7" xfId="78"/>
    <cellStyle name="20% - Akzent4 2" xfId="79"/>
    <cellStyle name="20% - Akzent4 2 2" xfId="80"/>
    <cellStyle name="20% - Akzent4 3" xfId="81"/>
    <cellStyle name="20% - Akzent4 4" xfId="82"/>
    <cellStyle name="20% - Akzent4 5" xfId="83"/>
    <cellStyle name="20% - Akzent4 6" xfId="84"/>
    <cellStyle name="20% - Akzent4 7" xfId="85"/>
    <cellStyle name="20% - Akzent5 2" xfId="86"/>
    <cellStyle name="20% - Akzent5 2 2" xfId="87"/>
    <cellStyle name="20% - Akzent5 3" xfId="88"/>
    <cellStyle name="20% - Akzent5 4" xfId="89"/>
    <cellStyle name="20% - Akzent5 5" xfId="90"/>
    <cellStyle name="20% - Akzent5 6" xfId="91"/>
    <cellStyle name="20% - Akzent5 7" xfId="92"/>
    <cellStyle name="20% - Akzent6 2" xfId="93"/>
    <cellStyle name="20% - Akzent6 2 2" xfId="94"/>
    <cellStyle name="20% - Akzent6 3" xfId="95"/>
    <cellStyle name="20% - Akzent6 4" xfId="96"/>
    <cellStyle name="20% - Akzent6 5" xfId="97"/>
    <cellStyle name="20% - Akzent6 6" xfId="98"/>
    <cellStyle name="20% - Akzent6 7" xfId="99"/>
    <cellStyle name="40% - Accent1" xfId="7" builtinId="31" customBuiltin="1"/>
    <cellStyle name="40% - Accent1 2" xfId="196"/>
    <cellStyle name="40% - Accent2" xfId="8" builtinId="35" customBuiltin="1"/>
    <cellStyle name="40% - Accent2 2" xfId="197"/>
    <cellStyle name="40% - Accent3" xfId="9" builtinId="39" customBuiltin="1"/>
    <cellStyle name="40% - Accent3 2" xfId="198"/>
    <cellStyle name="40% - Accent4" xfId="10" builtinId="43" customBuiltin="1"/>
    <cellStyle name="40% - Accent4 2" xfId="199"/>
    <cellStyle name="40% - Accent5" xfId="11" builtinId="47" customBuiltin="1"/>
    <cellStyle name="40% - Accent5 2" xfId="200"/>
    <cellStyle name="40% - Accent6" xfId="12" builtinId="51" customBuiltin="1"/>
    <cellStyle name="40% - Accent6 2" xfId="201"/>
    <cellStyle name="40% - Akzent1 2" xfId="100"/>
    <cellStyle name="40% - Akzent1 2 2" xfId="101"/>
    <cellStyle name="40% - Akzent1 3" xfId="102"/>
    <cellStyle name="40% - Akzent1 4" xfId="103"/>
    <cellStyle name="40% - Akzent1 5" xfId="104"/>
    <cellStyle name="40% - Akzent1 6" xfId="105"/>
    <cellStyle name="40% - Akzent1 7" xfId="106"/>
    <cellStyle name="40% - Akzent2 2" xfId="107"/>
    <cellStyle name="40% - Akzent2 2 2" xfId="108"/>
    <cellStyle name="40% - Akzent2 3" xfId="109"/>
    <cellStyle name="40% - Akzent2 4" xfId="110"/>
    <cellStyle name="40% - Akzent2 5" xfId="111"/>
    <cellStyle name="40% - Akzent2 6" xfId="112"/>
    <cellStyle name="40% - Akzent2 7" xfId="113"/>
    <cellStyle name="40% - Akzent3 2" xfId="114"/>
    <cellStyle name="40% - Akzent3 2 2" xfId="115"/>
    <cellStyle name="40% - Akzent3 3" xfId="116"/>
    <cellStyle name="40% - Akzent3 4" xfId="117"/>
    <cellStyle name="40% - Akzent3 5" xfId="118"/>
    <cellStyle name="40% - Akzent3 6" xfId="119"/>
    <cellStyle name="40% - Akzent3 7" xfId="120"/>
    <cellStyle name="40% - Akzent4 2" xfId="121"/>
    <cellStyle name="40% - Akzent4 2 2" xfId="122"/>
    <cellStyle name="40% - Akzent4 3" xfId="123"/>
    <cellStyle name="40% - Akzent4 4" xfId="124"/>
    <cellStyle name="40% - Akzent4 5" xfId="125"/>
    <cellStyle name="40% - Akzent4 6" xfId="126"/>
    <cellStyle name="40% - Akzent4 7" xfId="127"/>
    <cellStyle name="40% - Akzent5 2" xfId="128"/>
    <cellStyle name="40% - Akzent5 2 2" xfId="129"/>
    <cellStyle name="40% - Akzent5 3" xfId="130"/>
    <cellStyle name="40% - Akzent5 4" xfId="131"/>
    <cellStyle name="40% - Akzent5 5" xfId="132"/>
    <cellStyle name="40% - Akzent5 6" xfId="133"/>
    <cellStyle name="40% - Akzent5 7" xfId="134"/>
    <cellStyle name="40% - Akzent6 2" xfId="135"/>
    <cellStyle name="40% - Akzent6 2 2" xfId="136"/>
    <cellStyle name="40% - Akzent6 3" xfId="137"/>
    <cellStyle name="40% - Akzent6 4" xfId="138"/>
    <cellStyle name="40% - Akzent6 5" xfId="139"/>
    <cellStyle name="40% - Akzent6 6" xfId="140"/>
    <cellStyle name="40% - Akzent6 7" xfId="141"/>
    <cellStyle name="60% - Accent1" xfId="13" builtinId="32" customBuiltin="1"/>
    <cellStyle name="60% - Accent1 2" xfId="202"/>
    <cellStyle name="60% - Accent2" xfId="14" builtinId="36" customBuiltin="1"/>
    <cellStyle name="60% - Accent2 2" xfId="203"/>
    <cellStyle name="60% - Accent3" xfId="15" builtinId="40" customBuiltin="1"/>
    <cellStyle name="60% - Accent3 2" xfId="204"/>
    <cellStyle name="60% - Accent4" xfId="16" builtinId="44" customBuiltin="1"/>
    <cellStyle name="60% - Accent4 2" xfId="205"/>
    <cellStyle name="60% - Accent5" xfId="17" builtinId="48" customBuiltin="1"/>
    <cellStyle name="60% - Accent5 2" xfId="206"/>
    <cellStyle name="60% - Accent6" xfId="18" builtinId="52" customBuiltin="1"/>
    <cellStyle name="60% - Accent6 2" xfId="207"/>
    <cellStyle name="60% - Akzent1 2" xfId="142"/>
    <cellStyle name="60% - Akzent2 2" xfId="143"/>
    <cellStyle name="60% - Akzent3 2" xfId="144"/>
    <cellStyle name="60% - Akzent4 2" xfId="145"/>
    <cellStyle name="60% - Akzent5 2" xfId="146"/>
    <cellStyle name="60% - Akzent6 2" xfId="147"/>
    <cellStyle name="Accent1" xfId="19" builtinId="29" customBuiltin="1"/>
    <cellStyle name="Accent1 2" xfId="208"/>
    <cellStyle name="Accent2" xfId="20" builtinId="33" customBuiltin="1"/>
    <cellStyle name="Accent2 2" xfId="209"/>
    <cellStyle name="Accent3" xfId="21" builtinId="37" customBuiltin="1"/>
    <cellStyle name="Accent3 2" xfId="210"/>
    <cellStyle name="Accent4" xfId="22" builtinId="41" customBuiltin="1"/>
    <cellStyle name="Accent4 2" xfId="211"/>
    <cellStyle name="Accent5" xfId="23" builtinId="45" customBuiltin="1"/>
    <cellStyle name="Accent5 2" xfId="212"/>
    <cellStyle name="Accent6" xfId="24" builtinId="49" customBuiltin="1"/>
    <cellStyle name="Accent6 2" xfId="213"/>
    <cellStyle name="Akzent1 2" xfId="148"/>
    <cellStyle name="Akzent2 2" xfId="149"/>
    <cellStyle name="Akzent3 2" xfId="150"/>
    <cellStyle name="Akzent4 2" xfId="151"/>
    <cellStyle name="Akzent5 2" xfId="152"/>
    <cellStyle name="Akzent6 2" xfId="153"/>
    <cellStyle name="Ausgabe 2" xfId="154"/>
    <cellStyle name="Bad" xfId="25" builtinId="27" customBuiltin="1"/>
    <cellStyle name="Bad 2" xfId="214"/>
    <cellStyle name="Berechnung 2" xfId="155"/>
    <cellStyle name="Bron, Thema en Noten" xfId="215"/>
    <cellStyle name="Calculation" xfId="26" builtinId="22" customBuiltin="1"/>
    <cellStyle name="Check Cell" xfId="27" builtinId="23" customBuiltin="1"/>
    <cellStyle name="Check Cell 2" xfId="216"/>
    <cellStyle name="Controlecel" xfId="217"/>
    <cellStyle name="Data" xfId="50"/>
    <cellStyle name="Eingabe 2" xfId="156"/>
    <cellStyle name="Ergebnis 2" xfId="157"/>
    <cellStyle name="Erklärender Text 2" xfId="158"/>
    <cellStyle name="Explanatory Text" xfId="28" builtinId="53" customBuiltin="1"/>
    <cellStyle name="Explanatory Text 2" xfId="218"/>
    <cellStyle name="Good" xfId="29" builtinId="26" customBuiltin="1"/>
    <cellStyle name="Grote titel" xfId="219"/>
    <cellStyle name="Gut 2" xfId="159"/>
    <cellStyle name="Header" xfId="160"/>
    <cellStyle name="Heading 1" xfId="30" builtinId="16" customBuiltin="1"/>
    <cellStyle name="Heading 1 2" xfId="220"/>
    <cellStyle name="Heading 2" xfId="31" builtinId="17" customBuiltin="1"/>
    <cellStyle name="Heading 2 2" xfId="221"/>
    <cellStyle name="Heading 3" xfId="32" builtinId="18" customBuiltin="1"/>
    <cellStyle name="Heading 3 2" xfId="222"/>
    <cellStyle name="Heading 4" xfId="33" builtinId="19" customBuiltin="1"/>
    <cellStyle name="Heading 4 2" xfId="223"/>
    <cellStyle name="Hed Side_Regular" xfId="49"/>
    <cellStyle name="Hyperlink" xfId="34" builtinId="8"/>
    <cellStyle name="Input" xfId="35" builtinId="20" customBuiltin="1"/>
    <cellStyle name="Input 2" xfId="224"/>
    <cellStyle name="Invoer" xfId="225"/>
    <cellStyle name="JPM" xfId="36"/>
    <cellStyle name="Kleine titel" xfId="226"/>
    <cellStyle name="Kop 1" xfId="227"/>
    <cellStyle name="Kop 2" xfId="228"/>
    <cellStyle name="Kop 3" xfId="229"/>
    <cellStyle name="Kop 4" xfId="230"/>
    <cellStyle name="Linked Cell" xfId="37" builtinId="24" customBuiltin="1"/>
    <cellStyle name="Neutral" xfId="38" builtinId="28" customBuiltin="1"/>
    <cellStyle name="Neutral 2" xfId="161"/>
    <cellStyle name="normaal" xfId="162"/>
    <cellStyle name="Normal" xfId="0" builtinId="0"/>
    <cellStyle name="Normal 2" xfId="39"/>
    <cellStyle name="Normal 2 2" xfId="238"/>
    <cellStyle name="Normal 3" xfId="46"/>
    <cellStyle name="Normal 4" xfId="47"/>
    <cellStyle name="Normal 5" xfId="53"/>
    <cellStyle name="Normal 5 2" xfId="239"/>
    <cellStyle name="Normal 6" xfId="54"/>
    <cellStyle name="Normal 7" xfId="189"/>
    <cellStyle name="Normal_Classeur1" xfId="187"/>
    <cellStyle name="Note" xfId="40" builtinId="10" customBuiltin="1"/>
    <cellStyle name="Note 2" xfId="231"/>
    <cellStyle name="Notitie" xfId="232"/>
    <cellStyle name="Notiz 2" xfId="163"/>
    <cellStyle name="Notiz 2 2" xfId="164"/>
    <cellStyle name="Notiz 3" xfId="165"/>
    <cellStyle name="Notiz 4" xfId="166"/>
    <cellStyle name="Notiz 5" xfId="167"/>
    <cellStyle name="Notiz 6" xfId="168"/>
    <cellStyle name="Notiz 7" xfId="169"/>
    <cellStyle name="Ongeldig" xfId="233"/>
    <cellStyle name="Output" xfId="41" builtinId="21" customBuiltin="1"/>
    <cellStyle name="Output 2" xfId="234"/>
    <cellStyle name="Percent 2" xfId="188"/>
    <cellStyle name="Prozent 2" xfId="170"/>
    <cellStyle name="Prozent 2 2" xfId="171"/>
    <cellStyle name="Prozent 2 3" xfId="172"/>
    <cellStyle name="Prozent 3" xfId="57"/>
    <cellStyle name="Prozent 3 2" xfId="173"/>
    <cellStyle name="Schlecht 2" xfId="174"/>
    <cellStyle name="Source Superscript" xfId="52"/>
    <cellStyle name="Source Text" xfId="51"/>
    <cellStyle name="Standaard 2" xfId="48"/>
    <cellStyle name="Standaard_2008 Nederlands" xfId="235"/>
    <cellStyle name="Standaard_PRVL2000v4" xfId="42"/>
    <cellStyle name="Standard 2" xfId="175"/>
    <cellStyle name="Standard 2 2" xfId="176"/>
    <cellStyle name="Standard 2 3" xfId="177"/>
    <cellStyle name="Standard 3" xfId="178"/>
    <cellStyle name="Standard 4" xfId="56"/>
    <cellStyle name="Standard 4 2" xfId="179"/>
    <cellStyle name="Standard_Mappe2" xfId="55"/>
    <cellStyle name="Title" xfId="43" builtinId="15" customBuiltin="1"/>
    <cellStyle name="Total" xfId="44" builtinId="25" customBuiltin="1"/>
    <cellStyle name="Überschrift 1 2" xfId="180"/>
    <cellStyle name="Überschrift 2 2" xfId="181"/>
    <cellStyle name="Überschrift 3 2" xfId="182"/>
    <cellStyle name="Überschrift 4 2" xfId="183"/>
    <cellStyle name="Uitvoer" xfId="236"/>
    <cellStyle name="Verklarende tekst" xfId="237"/>
    <cellStyle name="Verknüpfte Zelle 2" xfId="184"/>
    <cellStyle name="Warnender Text 2" xfId="185"/>
    <cellStyle name="Warning Text" xfId="45" builtinId="11" customBuiltin="1"/>
    <cellStyle name="Zelle überprüfen 2" xfId="1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97BA"/>
      <rgbColor rgb="00F0F0FA"/>
      <rgbColor rgb="00FFFF00"/>
      <rgbColor rgb="00FF00FF"/>
      <rgbColor rgb="002D0F99"/>
      <rgbColor rgb="00800000"/>
      <rgbColor rgb="00993366"/>
      <rgbColor rgb="00E2E2F6"/>
      <rgbColor rgb="00FDF9F9"/>
      <rgbColor rgb="00666699"/>
      <rgbColor rgb="0012073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3399"/>
      <rgbColor rgb="003813BF"/>
      <rgbColor rgb="00EBC3D7"/>
      <rgbColor rgb="00FFFF99"/>
      <rgbColor rgb="003D3DB9"/>
      <rgbColor rgb="00FF99CC"/>
      <rgbColor rgb="00C0C0EA"/>
      <rgbColor rgb="00FFCC99"/>
      <rgbColor rgb="00FFFFFF"/>
      <rgbColor rgb="00200B71"/>
      <rgbColor rgb="0099CC00"/>
      <rgbColor rgb="00FFCC00"/>
      <rgbColor rgb="00FF9900"/>
      <rgbColor rgb="00EE8E00"/>
      <rgbColor rgb="002A2A7E"/>
      <rgbColor rgb="00969696"/>
      <rgbColor rgb="00050212"/>
      <rgbColor rgb="00CB6397"/>
      <rgbColor rgb="00361224"/>
      <rgbColor rgb="00F5E9EA"/>
      <rgbColor rgb="00993300"/>
      <rgbColor rgb="008E8EDA"/>
      <rgbColor rgb="0015153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68564814814817"/>
          <c:y val="0.10029527417287278"/>
          <c:w val="0.84375115740740758"/>
          <c:h val="0.745631743948673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'2-1,2_tab.2.1-2.3'!$L$6:$N$6</c:f>
              <c:strCache>
                <c:ptCount val="1"/>
                <c:pt idx="0">
                  <c:v>weg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numRef>
              <c:f>'2-1,2_tab.2.1-2.3'!$A$13:$A$30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'2-1,2_tab.2.1-2.3'!$N$13:$N$30</c:f>
              <c:numCache>
                <c:formatCode>0.000</c:formatCode>
                <c:ptCount val="18"/>
                <c:pt idx="0">
                  <c:v>3.4666827901067876</c:v>
                </c:pt>
                <c:pt idx="1">
                  <c:v>1.158912861247984</c:v>
                </c:pt>
                <c:pt idx="2">
                  <c:v>8.2389508771496054</c:v>
                </c:pt>
                <c:pt idx="3">
                  <c:v>1.2959751899930581</c:v>
                </c:pt>
                <c:pt idx="4">
                  <c:v>7.2301460959402704</c:v>
                </c:pt>
                <c:pt idx="5">
                  <c:v>-3.9713724898339251</c:v>
                </c:pt>
                <c:pt idx="6">
                  <c:v>4.93020904374265</c:v>
                </c:pt>
                <c:pt idx="7">
                  <c:v>5.8813616757642535</c:v>
                </c:pt>
                <c:pt idx="8">
                  <c:v>1.4651128334622001</c:v>
                </c:pt>
                <c:pt idx="9">
                  <c:v>4.4011843841958864</c:v>
                </c:pt>
                <c:pt idx="10">
                  <c:v>4.3328476325814052</c:v>
                </c:pt>
                <c:pt idx="11">
                  <c:v>9.2924447041620937</c:v>
                </c:pt>
                <c:pt idx="12">
                  <c:v>13.649808035963616</c:v>
                </c:pt>
                <c:pt idx="13">
                  <c:v>-5.9231815410589519</c:v>
                </c:pt>
                <c:pt idx="14">
                  <c:v>-8.267696909272189</c:v>
                </c:pt>
                <c:pt idx="15">
                  <c:v>6.2875309078064276</c:v>
                </c:pt>
                <c:pt idx="16">
                  <c:v>-5.8797965079121468</c:v>
                </c:pt>
                <c:pt idx="17">
                  <c:v>-19.097156205013988</c:v>
                </c:pt>
              </c:numCache>
            </c:numRef>
          </c:val>
        </c:ser>
        <c:ser>
          <c:idx val="0"/>
          <c:order val="1"/>
          <c:tx>
            <c:strRef>
              <c:f>'2-1,2_tab.2.1-2.3'!$G$6:$I$6</c:f>
              <c:strCache>
                <c:ptCount val="1"/>
                <c:pt idx="0">
                  <c:v>binnenvaart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'2-1,2_tab.2.1-2.3'!$A$13:$A$30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'2-1,2_tab.2.1-2.3'!$I$13:$I$30</c:f>
              <c:numCache>
                <c:formatCode>0.000</c:formatCode>
                <c:ptCount val="18"/>
                <c:pt idx="0">
                  <c:v>4.0979747802690696</c:v>
                </c:pt>
                <c:pt idx="1">
                  <c:v>5.8719107057201967</c:v>
                </c:pt>
                <c:pt idx="2">
                  <c:v>1.8657986469994796</c:v>
                </c:pt>
                <c:pt idx="3">
                  <c:v>4.0399574141889758</c:v>
                </c:pt>
                <c:pt idx="4">
                  <c:v>7.4004543926521507</c:v>
                </c:pt>
                <c:pt idx="5">
                  <c:v>15.983423972577242</c:v>
                </c:pt>
                <c:pt idx="6">
                  <c:v>4.0099207029246458</c:v>
                </c:pt>
                <c:pt idx="7">
                  <c:v>4.3955172138457215</c:v>
                </c:pt>
                <c:pt idx="8">
                  <c:v>2.2841350575249351</c:v>
                </c:pt>
                <c:pt idx="9">
                  <c:v>4.0722030092586436</c:v>
                </c:pt>
                <c:pt idx="10">
                  <c:v>-2.5460606352731787</c:v>
                </c:pt>
                <c:pt idx="11">
                  <c:v>-0.40390918741866244</c:v>
                </c:pt>
                <c:pt idx="12">
                  <c:v>1.0413799863836317</c:v>
                </c:pt>
                <c:pt idx="13">
                  <c:v>-0.28441131270253095</c:v>
                </c:pt>
                <c:pt idx="14">
                  <c:v>-15.523301654333821</c:v>
                </c:pt>
                <c:pt idx="15">
                  <c:v>14.056285010866816</c:v>
                </c:pt>
                <c:pt idx="16">
                  <c:v>1.7921490014630308</c:v>
                </c:pt>
                <c:pt idx="17">
                  <c:v>-7.3219837552905034</c:v>
                </c:pt>
              </c:numCache>
            </c:numRef>
          </c:val>
        </c:ser>
        <c:ser>
          <c:idx val="2"/>
          <c:order val="2"/>
          <c:tx>
            <c:strRef>
              <c:f>'2-1,2_tab.2.1-2.3'!$B$6:$D$6</c:f>
              <c:strCache>
                <c:ptCount val="1"/>
                <c:pt idx="0">
                  <c:v>spoor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'2-1,2_tab.2.1-2.3'!$A$13:$A$30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'2-1,2_tab.2.1-2.3'!$D$13:$D$30</c:f>
              <c:numCache>
                <c:formatCode>0.000</c:formatCode>
                <c:ptCount val="18"/>
                <c:pt idx="0">
                  <c:v>-7.9216354344122664</c:v>
                </c:pt>
                <c:pt idx="1">
                  <c:v>6.04378661732963</c:v>
                </c:pt>
                <c:pt idx="2">
                  <c:v>1.5993021227100854</c:v>
                </c:pt>
                <c:pt idx="3">
                  <c:v>6.2106468231253587</c:v>
                </c:pt>
                <c:pt idx="4">
                  <c:v>-5.2277014281864638</c:v>
                </c:pt>
                <c:pt idx="5">
                  <c:v>2.9001990332670005</c:v>
                </c:pt>
                <c:pt idx="6">
                  <c:v>-8.40011052777011</c:v>
                </c:pt>
                <c:pt idx="7">
                  <c:v>2.0211161387632046</c:v>
                </c:pt>
                <c:pt idx="8">
                  <c:v>3.0159668835008802</c:v>
                </c:pt>
                <c:pt idx="9">
                  <c:v>1.4351320321469387</c:v>
                </c:pt>
                <c:pt idx="10">
                  <c:v>13.647704806721023</c:v>
                </c:pt>
                <c:pt idx="11">
                  <c:v>2.6272256435362777</c:v>
                </c:pt>
                <c:pt idx="12">
                  <c:v>2.0068293775190398</c:v>
                </c:pt>
                <c:pt idx="13">
                  <c:v>-1.6865109730341601</c:v>
                </c:pt>
                <c:pt idx="14">
                  <c:v>-19.171658449629831</c:v>
                </c:pt>
                <c:pt idx="15">
                  <c:v>17.1875</c:v>
                </c:pt>
                <c:pt idx="16">
                  <c:v>1.3333333333333286</c:v>
                </c:pt>
                <c:pt idx="17">
                  <c:v>-3.9473684210526443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1933184"/>
        <c:axId val="141955456"/>
      </c:barChart>
      <c:dateAx>
        <c:axId val="141933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nl-BE"/>
          </a:p>
        </c:txPr>
        <c:crossAx val="141955456"/>
        <c:crosses val="autoZero"/>
        <c:auto val="0"/>
        <c:lblOffset val="100"/>
        <c:baseTimeUnit val="days"/>
        <c:majorUnit val="1"/>
        <c:minorUnit val="1"/>
      </c:dateAx>
      <c:valAx>
        <c:axId val="141955456"/>
        <c:scaling>
          <c:orientation val="minMax"/>
        </c:scaling>
        <c:delete val="0"/>
        <c:axPos val="l"/>
        <c:majorGridlines>
          <c:spPr>
            <a:ln w="6350" cap="rnd">
              <a:solidFill>
                <a:sysClr val="window" lastClr="FFFFFF">
                  <a:lumMod val="75000"/>
                </a:sys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procentuele verandering</a:t>
                </a:r>
              </a:p>
            </c:rich>
          </c:tx>
          <c:layout>
            <c:manualLayout>
              <c:xMode val="edge"/>
              <c:yMode val="edge"/>
              <c:x val="8.6805702727767546E-3"/>
              <c:y val="0.19174096533049176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141933184"/>
        <c:crosses val="autoZero"/>
        <c:crossBetween val="between"/>
      </c:valAx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legend>
      <c:legendPos val="t"/>
      <c:layout>
        <c:manualLayout>
          <c:xMode val="edge"/>
          <c:yMode val="edge"/>
          <c:x val="0.29340327521985776"/>
          <c:y val="2.3598888040675798E-2"/>
          <c:w val="0.5346458333333387"/>
          <c:h val="8.504523809523809E-2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="0" baseline="0">
          <a:solidFill>
            <a:sysClr val="windowText" lastClr="000000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/>
            </a:pPr>
            <a:r>
              <a:rPr lang="nl-BE" sz="900"/>
              <a:t>2001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445687710088834E-2"/>
          <c:y val="0.19856746167598621"/>
          <c:w val="0.8437511574074098"/>
          <c:h val="0.69933531746031763"/>
        </c:manualLayout>
      </c:layout>
      <c:pieChart>
        <c:varyColors val="1"/>
        <c:ser>
          <c:idx val="1"/>
          <c:order val="0"/>
          <c:tx>
            <c:strRef>
              <c:f>'2-7,2-8'!$G$78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explosion val="30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>
                  <a:lumMod val="75000"/>
                </a:srgb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18950269374222997"/>
                  <c:y val="-6.68495793634387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8122962962962963"/>
                  <c:y val="3.99051587301587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7523599023806366E-2"/>
                  <c:y val="5.1491176968034122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'2-7,2-8'!$A$79:$A$82</c:f>
              <c:strCache>
                <c:ptCount val="4"/>
                <c:pt idx="0">
                  <c:v>binnenlands vervoer</c:v>
                </c:pt>
                <c:pt idx="1">
                  <c:v>import</c:v>
                </c:pt>
                <c:pt idx="2">
                  <c:v>export</c:v>
                </c:pt>
                <c:pt idx="3">
                  <c:v>transit zonder overslag</c:v>
                </c:pt>
              </c:strCache>
            </c:strRef>
          </c:cat>
          <c:val>
            <c:numRef>
              <c:f>'2-7,2-8'!$G$79:$G$82</c:f>
              <c:numCache>
                <c:formatCode>0</c:formatCode>
                <c:ptCount val="4"/>
                <c:pt idx="0">
                  <c:v>29142</c:v>
                </c:pt>
                <c:pt idx="1">
                  <c:v>12409.2</c:v>
                </c:pt>
                <c:pt idx="2">
                  <c:v>13806</c:v>
                </c:pt>
                <c:pt idx="3">
                  <c:v>4524.2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plotVisOnly val="1"/>
    <c:dispBlanksAs val="zero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="1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/>
            </a:pPr>
            <a:r>
              <a:rPr lang="nl-BE" sz="900"/>
              <a:t>2008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45687710088834E-2"/>
          <c:y val="0.59166269841269836"/>
          <c:w val="0.35728009259259258"/>
          <c:h val="0.30624007936507991"/>
        </c:manualLayout>
      </c:layout>
      <c:pieChart>
        <c:varyColors val="1"/>
        <c:ser>
          <c:idx val="1"/>
          <c:order val="0"/>
          <c:tx>
            <c:strRef>
              <c:f>'2-7,2-8'!$A$6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explosion val="30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>
                  <a:lumMod val="75000"/>
                </a:srgb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cat>
            <c:strRef>
              <c:f>'2-7,2-8'!$A$10:$A$13</c:f>
              <c:strCache>
                <c:ptCount val="4"/>
                <c:pt idx="0">
                  <c:v>binnenlands vervoer</c:v>
                </c:pt>
                <c:pt idx="1">
                  <c:v>import</c:v>
                </c:pt>
                <c:pt idx="2">
                  <c:v>export</c:v>
                </c:pt>
                <c:pt idx="3">
                  <c:v>transit zonder overslag</c:v>
                </c:pt>
              </c:strCache>
            </c:strRef>
          </c:cat>
          <c:val>
            <c:numRef>
              <c:f>'2-7,2-8'!$I$10:$I$13</c:f>
              <c:numCache>
                <c:formatCode>0</c:formatCode>
                <c:ptCount val="4"/>
                <c:pt idx="0">
                  <c:v>28169</c:v>
                </c:pt>
                <c:pt idx="1">
                  <c:v>12538</c:v>
                </c:pt>
                <c:pt idx="2">
                  <c:v>12744</c:v>
                </c:pt>
                <c:pt idx="3">
                  <c:v>10130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legend>
      <c:legendPos val="r"/>
      <c:layout>
        <c:manualLayout>
          <c:xMode val="edge"/>
          <c:yMode val="edge"/>
          <c:x val="0"/>
          <c:y val="8.8443630706482848E-4"/>
          <c:w val="0.9974999999999995"/>
          <c:h val="0.9385096107649108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="1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314851268591426"/>
          <c:y val="0.10949047619047618"/>
          <c:w val="0.8432882764654428"/>
          <c:h val="0.6724702380952386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'2-7,2-8'!$A$25</c:f>
              <c:strCache>
                <c:ptCount val="1"/>
                <c:pt idx="0">
                  <c:v>binnenlands vervoer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multiLvlStrRef>
              <c:f>'2-7,2-8'!$B$23:$U$24</c:f>
              <c:multiLvlStrCache>
                <c:ptCount val="6"/>
                <c:lvl>
                  <c:pt idx="0">
                    <c:v>ton</c:v>
                  </c:pt>
                  <c:pt idx="1">
                    <c:v>tonkm</c:v>
                  </c:pt>
                  <c:pt idx="2">
                    <c:v>ton</c:v>
                  </c:pt>
                  <c:pt idx="3">
                    <c:v>tonkm</c:v>
                  </c:pt>
                  <c:pt idx="4">
                    <c:v>ton</c:v>
                  </c:pt>
                  <c:pt idx="5">
                    <c:v>tonkm</c:v>
                  </c:pt>
                </c:lvl>
                <c:lvl>
                  <c:pt idx="0">
                    <c:v>wegvervoer</c:v>
                  </c:pt>
                  <c:pt idx="2">
                    <c:v>spoorvervoer</c:v>
                  </c:pt>
                  <c:pt idx="4">
                    <c:v>binnenvaart</c:v>
                  </c:pt>
                </c:lvl>
              </c:multiLvlStrCache>
            </c:multiLvlStrRef>
          </c:cat>
          <c:val>
            <c:numRef>
              <c:f>'2-7,2-8'!$B$25:$G$25</c:f>
              <c:numCache>
                <c:formatCode>#,##0.0</c:formatCode>
                <c:ptCount val="6"/>
                <c:pt idx="0">
                  <c:v>54.532213974695573</c:v>
                </c:pt>
                <c:pt idx="1">
                  <c:v>46.753865925956632</c:v>
                </c:pt>
                <c:pt idx="2">
                  <c:v>37.430333485609864</c:v>
                </c:pt>
                <c:pt idx="3">
                  <c:v>28.47798340778558</c:v>
                </c:pt>
                <c:pt idx="4">
                  <c:v>28.806584362139919</c:v>
                </c:pt>
                <c:pt idx="5">
                  <c:v>42.211443060302059</c:v>
                </c:pt>
              </c:numCache>
            </c:numRef>
          </c:val>
        </c:ser>
        <c:ser>
          <c:idx val="0"/>
          <c:order val="1"/>
          <c:tx>
            <c:strRef>
              <c:f>'2-7,2-8'!$A$26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multiLvlStrRef>
              <c:f>'2-7,2-8'!$B$23:$U$24</c:f>
              <c:multiLvlStrCache>
                <c:ptCount val="6"/>
                <c:lvl>
                  <c:pt idx="0">
                    <c:v>ton</c:v>
                  </c:pt>
                  <c:pt idx="1">
                    <c:v>tonkm</c:v>
                  </c:pt>
                  <c:pt idx="2">
                    <c:v>ton</c:v>
                  </c:pt>
                  <c:pt idx="3">
                    <c:v>tonkm</c:v>
                  </c:pt>
                  <c:pt idx="4">
                    <c:v>ton</c:v>
                  </c:pt>
                  <c:pt idx="5">
                    <c:v>tonkm</c:v>
                  </c:pt>
                </c:lvl>
                <c:lvl>
                  <c:pt idx="0">
                    <c:v>wegvervoer</c:v>
                  </c:pt>
                  <c:pt idx="2">
                    <c:v>spoorvervoer</c:v>
                  </c:pt>
                  <c:pt idx="4">
                    <c:v>binnenvaart</c:v>
                  </c:pt>
                </c:lvl>
              </c:multiLvlStrCache>
            </c:multiLvlStrRef>
          </c:cat>
          <c:val>
            <c:numRef>
              <c:f>'2-7,2-8'!$B$26:$G$26</c:f>
              <c:numCache>
                <c:formatCode>#,##0.0</c:formatCode>
                <c:ptCount val="6"/>
                <c:pt idx="0">
                  <c:v>16.505569781638631</c:v>
                </c:pt>
                <c:pt idx="1">
                  <c:v>15.832676920525682</c:v>
                </c:pt>
                <c:pt idx="2">
                  <c:v>25.093650068524443</c:v>
                </c:pt>
                <c:pt idx="3">
                  <c:v>29.881940012763241</c:v>
                </c:pt>
                <c:pt idx="4">
                  <c:v>38.724589250905041</c:v>
                </c:pt>
                <c:pt idx="5">
                  <c:v>33.370080476242975</c:v>
                </c:pt>
              </c:numCache>
            </c:numRef>
          </c:val>
        </c:ser>
        <c:ser>
          <c:idx val="2"/>
          <c:order val="2"/>
          <c:tx>
            <c:strRef>
              <c:f>'2-7,2-8'!$A$27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>
              <a:noFill/>
            </a:ln>
          </c:spPr>
          <c:invertIfNegative val="0"/>
          <c:cat>
            <c:multiLvlStrRef>
              <c:f>'2-7,2-8'!$B$23:$U$24</c:f>
              <c:multiLvlStrCache>
                <c:ptCount val="6"/>
                <c:lvl>
                  <c:pt idx="0">
                    <c:v>ton</c:v>
                  </c:pt>
                  <c:pt idx="1">
                    <c:v>tonkm</c:v>
                  </c:pt>
                  <c:pt idx="2">
                    <c:v>ton</c:v>
                  </c:pt>
                  <c:pt idx="3">
                    <c:v>tonkm</c:v>
                  </c:pt>
                  <c:pt idx="4">
                    <c:v>ton</c:v>
                  </c:pt>
                  <c:pt idx="5">
                    <c:v>tonkm</c:v>
                  </c:pt>
                </c:lvl>
                <c:lvl>
                  <c:pt idx="0">
                    <c:v>wegvervoer</c:v>
                  </c:pt>
                  <c:pt idx="2">
                    <c:v>spoorvervoer</c:v>
                  </c:pt>
                  <c:pt idx="4">
                    <c:v>binnenvaart</c:v>
                  </c:pt>
                </c:lvl>
              </c:multiLvlStrCache>
            </c:multiLvlStrRef>
          </c:cat>
          <c:val>
            <c:numRef>
              <c:f>'2-7,2-8'!$B$27:$G$27</c:f>
              <c:numCache>
                <c:formatCode>#,##0.0</c:formatCode>
                <c:ptCount val="6"/>
                <c:pt idx="0">
                  <c:v>18.921050641254201</c:v>
                </c:pt>
                <c:pt idx="1">
                  <c:v>18.150159611956386</c:v>
                </c:pt>
                <c:pt idx="2">
                  <c:v>34.435815440840564</c:v>
                </c:pt>
                <c:pt idx="3">
                  <c:v>38.178047223994895</c:v>
                </c:pt>
                <c:pt idx="4">
                  <c:v>27.378941180110772</c:v>
                </c:pt>
                <c:pt idx="5">
                  <c:v>17.583507882262154</c:v>
                </c:pt>
              </c:numCache>
            </c:numRef>
          </c:val>
        </c:ser>
        <c:ser>
          <c:idx val="3"/>
          <c:order val="3"/>
          <c:tx>
            <c:strRef>
              <c:f>'2-7,2-8'!$A$28</c:f>
              <c:strCache>
                <c:ptCount val="1"/>
                <c:pt idx="0">
                  <c:v>transit zonder overslag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</c:spPr>
          <c:invertIfNegative val="0"/>
          <c:cat>
            <c:multiLvlStrRef>
              <c:f>'2-7,2-8'!$B$23:$U$24</c:f>
              <c:multiLvlStrCache>
                <c:ptCount val="6"/>
                <c:lvl>
                  <c:pt idx="0">
                    <c:v>ton</c:v>
                  </c:pt>
                  <c:pt idx="1">
                    <c:v>tonkm</c:v>
                  </c:pt>
                  <c:pt idx="2">
                    <c:v>ton</c:v>
                  </c:pt>
                  <c:pt idx="3">
                    <c:v>tonkm</c:v>
                  </c:pt>
                  <c:pt idx="4">
                    <c:v>ton</c:v>
                  </c:pt>
                  <c:pt idx="5">
                    <c:v>tonkm</c:v>
                  </c:pt>
                </c:lvl>
                <c:lvl>
                  <c:pt idx="0">
                    <c:v>wegvervoer</c:v>
                  </c:pt>
                  <c:pt idx="2">
                    <c:v>spoorvervoer</c:v>
                  </c:pt>
                  <c:pt idx="4">
                    <c:v>binnenvaart</c:v>
                  </c:pt>
                </c:lvl>
              </c:multiLvlStrCache>
            </c:multiLvlStrRef>
          </c:cat>
          <c:val>
            <c:numRef>
              <c:f>'2-7,2-8'!$B$28:$G$28</c:f>
              <c:numCache>
                <c:formatCode>#,##0.0</c:formatCode>
                <c:ptCount val="6"/>
                <c:pt idx="0">
                  <c:v>10.04116560241159</c:v>
                </c:pt>
                <c:pt idx="1">
                  <c:v>19.263297541561293</c:v>
                </c:pt>
                <c:pt idx="2">
                  <c:v>3.0402010050251254</c:v>
                </c:pt>
                <c:pt idx="3">
                  <c:v>3.4620293554562855</c:v>
                </c:pt>
                <c:pt idx="4">
                  <c:v>5.0898852068442713</c:v>
                </c:pt>
                <c:pt idx="5">
                  <c:v>6.8349685811928129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7436160"/>
        <c:axId val="217437696"/>
      </c:barChart>
      <c:catAx>
        <c:axId val="2174361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nl-BE"/>
          </a:p>
        </c:txPr>
        <c:crossAx val="21743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37696"/>
        <c:scaling>
          <c:orientation val="minMax"/>
        </c:scaling>
        <c:delete val="0"/>
        <c:axPos val="l"/>
        <c:majorGridlines>
          <c:spPr>
            <a:ln w="6350" cap="rnd">
              <a:solidFill>
                <a:sysClr val="window" lastClr="FFFFFF">
                  <a:lumMod val="75000"/>
                </a:sys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procentueel</a:t>
                </a:r>
                <a:r>
                  <a:rPr lang="nl-BE" baseline="0"/>
                  <a:t> aandeel</a:t>
                </a:r>
                <a:endParaRPr lang="nl-BE"/>
              </a:p>
            </c:rich>
          </c:tx>
          <c:layout>
            <c:manualLayout>
              <c:xMode val="edge"/>
              <c:yMode val="edge"/>
              <c:x val="8.6805702727767546E-3"/>
              <c:y val="0.1917409653304917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217436160"/>
        <c:crosses val="autoZero"/>
        <c:crossBetween val="between"/>
      </c:valAx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legend>
      <c:legendPos val="t"/>
      <c:layout>
        <c:manualLayout>
          <c:xMode val="edge"/>
          <c:yMode val="edge"/>
          <c:x val="0.13375153105861767"/>
          <c:y val="9.5238095238095247E-3"/>
          <c:w val="0.77522569444444633"/>
          <c:h val="7.8958333333333422E-2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0840833333333381"/>
          <c:y val="3.1160248804515882E-2"/>
          <c:w val="0.79159166666666669"/>
          <c:h val="0.828341423075541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'2-9'!$A$5</c:f>
              <c:strCache>
                <c:ptCount val="1"/>
                <c:pt idx="0">
                  <c:v>binnenlands vervoer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('2-9'!$G$4,'2-9'!$Q$4)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('2-9'!$G$5,'2-9'!$Q$5)</c:f>
              <c:numCache>
                <c:formatCode>#,##0</c:formatCode>
                <c:ptCount val="2"/>
                <c:pt idx="0" formatCode="0">
                  <c:v>297596</c:v>
                </c:pt>
                <c:pt idx="1">
                  <c:v>246535</c:v>
                </c:pt>
              </c:numCache>
            </c:numRef>
          </c:val>
        </c:ser>
        <c:ser>
          <c:idx val="2"/>
          <c:order val="1"/>
          <c:tx>
            <c:strRef>
              <c:f>'2-9'!$A$6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('2-9'!$G$4,'2-9'!$Q$4)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('2-9'!$G$6,'2-9'!$Q$6)</c:f>
              <c:numCache>
                <c:formatCode>#,##0</c:formatCode>
                <c:ptCount val="2"/>
                <c:pt idx="0" formatCode="0">
                  <c:v>74092</c:v>
                </c:pt>
                <c:pt idx="1">
                  <c:v>76561</c:v>
                </c:pt>
              </c:numCache>
            </c:numRef>
          </c:val>
        </c:ser>
        <c:ser>
          <c:idx val="3"/>
          <c:order val="2"/>
          <c:tx>
            <c:strRef>
              <c:f>'2-9'!$A$7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('2-9'!$G$4,'2-9'!$Q$4)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('2-9'!$G$7,'2-9'!$Q$7)</c:f>
              <c:numCache>
                <c:formatCode>#,##0</c:formatCode>
                <c:ptCount val="2"/>
                <c:pt idx="0" formatCode="0">
                  <c:v>92740</c:v>
                </c:pt>
                <c:pt idx="1">
                  <c:v>84406</c:v>
                </c:pt>
              </c:numCache>
            </c:numRef>
          </c:val>
        </c:ser>
        <c:ser>
          <c:idx val="4"/>
          <c:order val="3"/>
          <c:tx>
            <c:strRef>
              <c:f>'2-9'!$A$8</c:f>
              <c:strCache>
                <c:ptCount val="1"/>
                <c:pt idx="0">
                  <c:v>transit zonder overslag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4097222222222393E-3"/>
                  <c:y val="4.56621004566211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('2-9'!$G$4,'2-9'!$Q$4)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('2-9'!$G$8,'2-9'!$Q$8)</c:f>
              <c:numCache>
                <c:formatCode>#,##0</c:formatCode>
                <c:ptCount val="2"/>
                <c:pt idx="0" formatCode="0">
                  <c:v>18521</c:v>
                </c:pt>
                <c:pt idx="1">
                  <c:v>43988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224041216"/>
        <c:axId val="224059392"/>
      </c:barChart>
      <c:catAx>
        <c:axId val="2240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nl-BE"/>
          </a:p>
        </c:txPr>
        <c:crossAx val="22405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059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1000 ton</a:t>
                </a:r>
              </a:p>
            </c:rich>
          </c:tx>
          <c:layout>
            <c:manualLayout>
              <c:xMode val="edge"/>
              <c:yMode val="edge"/>
              <c:x val="4.2708333333333478E-3"/>
              <c:y val="3.1923560924747407E-2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224041216"/>
        <c:crosses val="autoZero"/>
        <c:crossBetween val="between"/>
      </c:valAx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plotVisOnly val="1"/>
    <c:dispBlanksAs val="gap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1869756944444443"/>
          <c:y val="3.1160248804515882E-2"/>
          <c:w val="0.7813024305555557"/>
          <c:h val="0.828341423075541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'2-9'!$A$13</c:f>
              <c:strCache>
                <c:ptCount val="1"/>
                <c:pt idx="0">
                  <c:v>binnenlands vervoer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('2-9'!$G$12,'2-9'!$Q$12)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('2-9'!$G$13,'2-9'!$Q$13)</c:f>
              <c:numCache>
                <c:formatCode>0</c:formatCode>
                <c:ptCount val="2"/>
                <c:pt idx="0">
                  <c:v>24681</c:v>
                </c:pt>
                <c:pt idx="1">
                  <c:v>22445</c:v>
                </c:pt>
              </c:numCache>
            </c:numRef>
          </c:val>
        </c:ser>
        <c:ser>
          <c:idx val="2"/>
          <c:order val="1"/>
          <c:tx>
            <c:strRef>
              <c:f>'2-9'!$A$14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('2-9'!$G$12,'2-9'!$Q$12)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('2-9'!$G$14,'2-9'!$Q$14)</c:f>
              <c:numCache>
                <c:formatCode>0</c:formatCode>
                <c:ptCount val="2"/>
                <c:pt idx="0">
                  <c:v>7409.2</c:v>
                </c:pt>
                <c:pt idx="1">
                  <c:v>7656</c:v>
                </c:pt>
              </c:numCache>
            </c:numRef>
          </c:val>
        </c:ser>
        <c:ser>
          <c:idx val="3"/>
          <c:order val="2"/>
          <c:tx>
            <c:strRef>
              <c:f>'2-9'!$A$15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('2-9'!$G$12,'2-9'!$Q$12)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('2-9'!$G$15,'2-9'!$Q$15)</c:f>
              <c:numCache>
                <c:formatCode>0</c:formatCode>
                <c:ptCount val="2"/>
                <c:pt idx="0">
                  <c:v>9274</c:v>
                </c:pt>
                <c:pt idx="1">
                  <c:v>8441</c:v>
                </c:pt>
              </c:numCache>
            </c:numRef>
          </c:val>
        </c:ser>
        <c:ser>
          <c:idx val="4"/>
          <c:order val="3"/>
          <c:tx>
            <c:strRef>
              <c:f>'2-9'!$A$16</c:f>
              <c:strCache>
                <c:ptCount val="1"/>
                <c:pt idx="0">
                  <c:v>transit zonder overslag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4097222222222411E-3"/>
                  <c:y val="4.5662100456621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('2-9'!$G$12,'2-9'!$Q$12)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('2-9'!$G$16,'2-9'!$Q$16)</c:f>
              <c:numCache>
                <c:formatCode>0</c:formatCode>
                <c:ptCount val="2"/>
                <c:pt idx="0">
                  <c:v>3704.2</c:v>
                </c:pt>
                <c:pt idx="1">
                  <c:v>8798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224275840"/>
        <c:axId val="224294016"/>
      </c:barChart>
      <c:catAx>
        <c:axId val="2242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nl-BE"/>
          </a:p>
        </c:txPr>
        <c:crossAx val="2242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294016"/>
        <c:scaling>
          <c:orientation val="minMax"/>
          <c:max val="5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miljoen</a:t>
                </a:r>
                <a:r>
                  <a:rPr lang="nl-BE" baseline="0"/>
                  <a:t> tkm</a:t>
                </a:r>
                <a:endParaRPr lang="nl-BE"/>
              </a:p>
            </c:rich>
          </c:tx>
          <c:layout>
            <c:manualLayout>
              <c:xMode val="edge"/>
              <c:yMode val="edge"/>
              <c:x val="1.6030092592592592E-2"/>
              <c:y val="3.6963095238095246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224275840"/>
        <c:crosses val="autoZero"/>
        <c:crossBetween val="between"/>
      </c:valAx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plotVisOnly val="1"/>
    <c:dispBlanksAs val="gap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81858888888888892"/>
          <c:y val="0.82744285714285715"/>
          <c:w val="7.6898148148148313E-2"/>
          <c:h val="1.7124999999999994E-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'2-9'!$A$5</c:f>
              <c:strCache>
                <c:ptCount val="1"/>
                <c:pt idx="0">
                  <c:v>binnenlands vervoer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elete val="1"/>
          </c:dLbls>
          <c:cat>
            <c:numRef>
              <c:f>('2-9'!$E$4,'2-9'!$N$4)</c:f>
              <c:numCache>
                <c:formatCode>General</c:formatCode>
                <c:ptCount val="2"/>
                <c:pt idx="0">
                  <c:v>1999</c:v>
                </c:pt>
                <c:pt idx="1">
                  <c:v>2008</c:v>
                </c:pt>
              </c:numCache>
            </c:numRef>
          </c:cat>
          <c:val>
            <c:numRef>
              <c:f>('2-9'!$E$5,'2-9'!$N$5)</c:f>
              <c:numCache>
                <c:formatCode>0</c:formatCode>
                <c:ptCount val="2"/>
                <c:pt idx="0">
                  <c:v>267490</c:v>
                </c:pt>
                <c:pt idx="1">
                  <c:v>259649</c:v>
                </c:pt>
              </c:numCache>
            </c:numRef>
          </c:val>
        </c:ser>
        <c:ser>
          <c:idx val="1"/>
          <c:order val="1"/>
          <c:tx>
            <c:strRef>
              <c:f>'2-9'!$A$6</c:f>
              <c:strCache>
                <c:ptCount val="1"/>
                <c:pt idx="0">
                  <c:v>import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elete val="1"/>
          </c:dLbls>
          <c:cat>
            <c:numRef>
              <c:f>('2-9'!$E$4,'2-9'!$N$4)</c:f>
              <c:numCache>
                <c:formatCode>General</c:formatCode>
                <c:ptCount val="2"/>
                <c:pt idx="0">
                  <c:v>1999</c:v>
                </c:pt>
                <c:pt idx="1">
                  <c:v>2008</c:v>
                </c:pt>
              </c:numCache>
            </c:numRef>
          </c:cat>
          <c:val>
            <c:numRef>
              <c:f>('2-9'!$E$6,'2-9'!$N$6)</c:f>
              <c:numCache>
                <c:formatCode>0</c:formatCode>
                <c:ptCount val="2"/>
                <c:pt idx="0">
                  <c:v>61661</c:v>
                </c:pt>
                <c:pt idx="1">
                  <c:v>81487</c:v>
                </c:pt>
              </c:numCache>
            </c:numRef>
          </c:val>
        </c:ser>
        <c:ser>
          <c:idx val="2"/>
          <c:order val="2"/>
          <c:tx>
            <c:strRef>
              <c:f>'2-9'!$A$7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elete val="1"/>
          </c:dLbls>
          <c:cat>
            <c:numRef>
              <c:f>('2-9'!$E$4,'2-9'!$N$4)</c:f>
              <c:numCache>
                <c:formatCode>General</c:formatCode>
                <c:ptCount val="2"/>
                <c:pt idx="0">
                  <c:v>1999</c:v>
                </c:pt>
                <c:pt idx="1">
                  <c:v>2008</c:v>
                </c:pt>
              </c:numCache>
            </c:numRef>
          </c:cat>
          <c:val>
            <c:numRef>
              <c:f>('2-9'!$E$7,'2-9'!$N$7)</c:f>
              <c:numCache>
                <c:formatCode>0</c:formatCode>
                <c:ptCount val="2"/>
                <c:pt idx="0">
                  <c:v>74387</c:v>
                </c:pt>
                <c:pt idx="1">
                  <c:v>94686</c:v>
                </c:pt>
              </c:numCache>
            </c:numRef>
          </c:val>
        </c:ser>
        <c:ser>
          <c:idx val="3"/>
          <c:order val="3"/>
          <c:tx>
            <c:strRef>
              <c:f>'2-9'!$A$8</c:f>
              <c:strCache>
                <c:ptCount val="1"/>
                <c:pt idx="0">
                  <c:v>transit zonder overslag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elete val="1"/>
          </c:dLbls>
          <c:cat>
            <c:numRef>
              <c:f>('2-9'!$E$4,'2-9'!$N$4)</c:f>
              <c:numCache>
                <c:formatCode>General</c:formatCode>
                <c:ptCount val="2"/>
                <c:pt idx="0">
                  <c:v>1999</c:v>
                </c:pt>
                <c:pt idx="1">
                  <c:v>2008</c:v>
                </c:pt>
              </c:numCache>
            </c:numRef>
          </c:cat>
          <c:val>
            <c:numRef>
              <c:f>('2-9'!$E$8,'2-9'!$N$8)</c:f>
              <c:numCache>
                <c:formatCode>0</c:formatCode>
                <c:ptCount val="2"/>
                <c:pt idx="0">
                  <c:v>18491</c:v>
                </c:pt>
                <c:pt idx="1">
                  <c:v>42229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224320512"/>
        <c:axId val="224805632"/>
      </c:barChart>
      <c:catAx>
        <c:axId val="224320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480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805632"/>
        <c:scaling>
          <c:orientation val="minMax"/>
          <c:max val="500000"/>
        </c:scaling>
        <c:delete val="1"/>
        <c:axPos val="l"/>
        <c:numFmt formatCode="0" sourceLinked="1"/>
        <c:majorTickMark val="none"/>
        <c:minorTickMark val="none"/>
        <c:tickLblPos val="none"/>
        <c:crossAx val="224320512"/>
        <c:crosses val="autoZero"/>
        <c:crossBetween val="between"/>
      </c:valAx>
      <c:spPr>
        <a:ln w="3175">
          <a:solidFill>
            <a:srgbClr val="000000">
              <a:alpha val="25000"/>
            </a:srgbClr>
          </a:solidFill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legend>
      <c:legendPos val="t"/>
      <c:layout>
        <c:manualLayout>
          <c:xMode val="edge"/>
          <c:yMode val="edge"/>
          <c:x val="3.2313657407407416E-2"/>
          <c:y val="0.19630275945236594"/>
          <c:w val="0.92645833333333361"/>
          <c:h val="0.6955891324395295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>
              <a:solidFill>
                <a:schemeClr val="accent4">
                  <a:lumMod val="50000"/>
                </a:schemeClr>
              </a:solidFill>
            </a:defRPr>
          </a:pPr>
          <a:endParaRPr lang="nl-BE"/>
        </a:p>
      </c:txPr>
    </c:legend>
    <c:plotVisOnly val="1"/>
    <c:dispBlanksAs val="gap"/>
    <c:showDLblsOverMax val="0"/>
  </c:chart>
  <c:spPr>
    <a:noFill/>
    <a:ln>
      <a:noFill/>
    </a:ln>
    <a:effectLst>
      <a:outerShdw blurRad="40000" dist="23000" dir="5400000" rotWithShape="0">
        <a:srgbClr val="000000">
          <a:alpha val="35000"/>
        </a:srgbClr>
      </a:out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900" baseline="0">
          <a:solidFill>
            <a:schemeClr val="lt1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/>
            </a:pPr>
            <a:r>
              <a:rPr lang="nl-BE" sz="900"/>
              <a:t>2008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45687710088834E-2"/>
          <c:y val="0.59166269841269836"/>
          <c:w val="0.35728009259259258"/>
          <c:h val="0.30624007936508002"/>
        </c:manualLayout>
      </c:layout>
      <c:pieChart>
        <c:varyColors val="1"/>
        <c:ser>
          <c:idx val="1"/>
          <c:order val="0"/>
          <c:tx>
            <c:strRef>
              <c:f>'[7]2-7,2-8'!$A$6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explosion val="30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>
                  <a:lumMod val="75000"/>
                </a:srgb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cat>
            <c:strRef>
              <c:f>'[7]2-7,2-8'!$A$10:$A$13</c:f>
              <c:strCache>
                <c:ptCount val="4"/>
                <c:pt idx="0">
                  <c:v>binnenlands vervoer</c:v>
                </c:pt>
                <c:pt idx="1">
                  <c:v>import</c:v>
                </c:pt>
                <c:pt idx="2">
                  <c:v>export</c:v>
                </c:pt>
                <c:pt idx="3">
                  <c:v>transit zonder overslag</c:v>
                </c:pt>
              </c:strCache>
            </c:strRef>
          </c:cat>
          <c:val>
            <c:numRef>
              <c:f>'[7]2-7,2-8'!$I$10:$I$13</c:f>
              <c:numCache>
                <c:formatCode>0</c:formatCode>
                <c:ptCount val="4"/>
                <c:pt idx="0">
                  <c:v>28169</c:v>
                </c:pt>
                <c:pt idx="1">
                  <c:v>12538</c:v>
                </c:pt>
                <c:pt idx="2">
                  <c:v>12744</c:v>
                </c:pt>
                <c:pt idx="3">
                  <c:v>10130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legend>
      <c:legendPos val="r"/>
      <c:layout>
        <c:manualLayout>
          <c:xMode val="edge"/>
          <c:yMode val="edge"/>
          <c:x val="0"/>
          <c:y val="8.8443630706482848E-4"/>
          <c:w val="0.9974999999999995"/>
          <c:h val="0.9385096107649108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="1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'[6]Fig. 2.10'!$F$5</c:f>
              <c:strCache>
                <c:ptCount val="1"/>
                <c:pt idx="0">
                  <c:v>Brussels Airport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'[6]Fig. 2.10'!$A$6:$A$24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'[6]Fig. 2.10'!$F$6:$F$24</c:f>
              <c:numCache>
                <c:formatCode>General</c:formatCode>
                <c:ptCount val="19"/>
                <c:pt idx="0">
                  <c:v>100</c:v>
                </c:pt>
                <c:pt idx="1">
                  <c:v>105.08307700664751</c:v>
                </c:pt>
                <c:pt idx="2">
                  <c:v>120.18745232776317</c:v>
                </c:pt>
                <c:pt idx="3">
                  <c:v>134.75993562974884</c:v>
                </c:pt>
                <c:pt idx="4">
                  <c:v>152.74060192069601</c:v>
                </c:pt>
                <c:pt idx="5">
                  <c:v>155.58067896582085</c:v>
                </c:pt>
                <c:pt idx="6">
                  <c:v>132.11941586939449</c:v>
                </c:pt>
                <c:pt idx="7">
                  <c:v>121.50360215382318</c:v>
                </c:pt>
                <c:pt idx="8">
                  <c:v>137.41735869213409</c:v>
                </c:pt>
                <c:pt idx="9">
                  <c:v>150.37266391893513</c:v>
                </c:pt>
                <c:pt idx="10">
                  <c:v>159.07396467784318</c:v>
                </c:pt>
                <c:pt idx="11">
                  <c:v>162.863299224343</c:v>
                </c:pt>
                <c:pt idx="12">
                  <c:v>177.38644105391572</c:v>
                </c:pt>
                <c:pt idx="13">
                  <c:v>149.64114263985931</c:v>
                </c:pt>
                <c:pt idx="14">
                  <c:v>101.65520269612668</c:v>
                </c:pt>
                <c:pt idx="15">
                  <c:v>107.76698150147458</c:v>
                </c:pt>
                <c:pt idx="16">
                  <c:v>107.53815476473397</c:v>
                </c:pt>
                <c:pt idx="17">
                  <c:v>103.9486758152094</c:v>
                </c:pt>
                <c:pt idx="18">
                  <c:v>97.310889753496326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'[6]Fig. 2.10'!$G$5</c:f>
              <c:strCache>
                <c:ptCount val="1"/>
                <c:pt idx="0">
                  <c:v>Antwerp Airport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'[6]Fig. 2.10'!$A$6:$A$24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'[6]Fig. 2.10'!$G$6:$G$24</c:f>
              <c:numCache>
                <c:formatCode>General</c:formatCode>
                <c:ptCount val="19"/>
                <c:pt idx="0">
                  <c:v>100</c:v>
                </c:pt>
                <c:pt idx="1">
                  <c:v>91.449986120107326</c:v>
                </c:pt>
                <c:pt idx="2">
                  <c:v>74.118626815952624</c:v>
                </c:pt>
                <c:pt idx="3">
                  <c:v>63.47737577496067</c:v>
                </c:pt>
                <c:pt idx="4">
                  <c:v>67.372998982141198</c:v>
                </c:pt>
                <c:pt idx="5">
                  <c:v>73.998334412880538</c:v>
                </c:pt>
                <c:pt idx="6">
                  <c:v>61.848801702600163</c:v>
                </c:pt>
                <c:pt idx="7">
                  <c:v>48.487091699824184</c:v>
                </c:pt>
                <c:pt idx="8">
                  <c:v>45.368742481724802</c:v>
                </c:pt>
                <c:pt idx="9">
                  <c:v>39.613213657814377</c:v>
                </c:pt>
                <c:pt idx="10">
                  <c:v>42.97214768205793</c:v>
                </c:pt>
                <c:pt idx="11">
                  <c:v>63.153511612843523</c:v>
                </c:pt>
                <c:pt idx="12">
                  <c:v>49.153326547608032</c:v>
                </c:pt>
                <c:pt idx="13">
                  <c:v>51.466641991301934</c:v>
                </c:pt>
                <c:pt idx="14">
                  <c:v>42.490978069769589</c:v>
                </c:pt>
                <c:pt idx="15">
                  <c:v>38.983991857129638</c:v>
                </c:pt>
                <c:pt idx="16">
                  <c:v>39.178310354399919</c:v>
                </c:pt>
                <c:pt idx="17">
                  <c:v>39.659479966688252</c:v>
                </c:pt>
                <c:pt idx="18">
                  <c:v>33.034144535948919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'2.10'!$H$5</c:f>
              <c:strCache>
                <c:ptCount val="1"/>
                <c:pt idx="0">
                  <c:v>Ostend-Bruges International Airport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'[6]Fig. 2.10'!$A$6:$A$24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'[6]Fig. 2.10'!$H$6:$H$24</c:f>
              <c:numCache>
                <c:formatCode>General</c:formatCode>
                <c:ptCount val="19"/>
                <c:pt idx="0">
                  <c:v>100</c:v>
                </c:pt>
                <c:pt idx="1">
                  <c:v>112.57986822234027</c:v>
                </c:pt>
                <c:pt idx="2">
                  <c:v>129.66959086624735</c:v>
                </c:pt>
                <c:pt idx="3">
                  <c:v>107.79492945726118</c:v>
                </c:pt>
                <c:pt idx="4">
                  <c:v>132.47366669728709</c:v>
                </c:pt>
                <c:pt idx="5">
                  <c:v>114.66917351601941</c:v>
                </c:pt>
                <c:pt idx="6">
                  <c:v>108.9109892314318</c:v>
                </c:pt>
                <c:pt idx="7">
                  <c:v>70.087113088613506</c:v>
                </c:pt>
                <c:pt idx="8">
                  <c:v>95.769732201006491</c:v>
                </c:pt>
                <c:pt idx="9">
                  <c:v>119.71523219884735</c:v>
                </c:pt>
                <c:pt idx="10">
                  <c:v>132.81109840495174</c:v>
                </c:pt>
                <c:pt idx="11">
                  <c:v>120.86840449240596</c:v>
                </c:pt>
                <c:pt idx="12">
                  <c:v>133.66125627669228</c:v>
                </c:pt>
                <c:pt idx="13">
                  <c:v>101.72451764029741</c:v>
                </c:pt>
                <c:pt idx="14">
                  <c:v>90.963211939131341</c:v>
                </c:pt>
                <c:pt idx="15">
                  <c:v>78.564156225304941</c:v>
                </c:pt>
                <c:pt idx="16">
                  <c:v>70.393807847538667</c:v>
                </c:pt>
                <c:pt idx="17">
                  <c:v>65.222934212060437</c:v>
                </c:pt>
                <c:pt idx="18">
                  <c:v>57.026823474544436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14688"/>
        <c:axId val="157720960"/>
      </c:lineChart>
      <c:catAx>
        <c:axId val="1577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720960"/>
        <c:crosses val="autoZero"/>
        <c:auto val="1"/>
        <c:lblAlgn val="ctr"/>
        <c:lblOffset val="100"/>
        <c:noMultiLvlLbl val="0"/>
      </c:catAx>
      <c:valAx>
        <c:axId val="157720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trafiekindex in ton, 1995 = 100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77146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'[6]Fig. 2.11'!$O$5</c:f>
              <c:strCache>
                <c:ptCount val="1"/>
                <c:pt idx="0">
                  <c:v>Antwerpen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'[6]Fig. 2.11'!$A$6:$A$24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'[6]Fig. 2.11'!$O$6:$O$24</c:f>
              <c:numCache>
                <c:formatCode>General</c:formatCode>
                <c:ptCount val="19"/>
                <c:pt idx="0">
                  <c:v>100</c:v>
                </c:pt>
                <c:pt idx="1">
                  <c:v>98.568560139905429</c:v>
                </c:pt>
                <c:pt idx="2">
                  <c:v>103.5364984778807</c:v>
                </c:pt>
                <c:pt idx="3">
                  <c:v>110.84082055647572</c:v>
                </c:pt>
                <c:pt idx="4">
                  <c:v>107.0147030248073</c:v>
                </c:pt>
                <c:pt idx="5">
                  <c:v>120.78039843439157</c:v>
                </c:pt>
                <c:pt idx="6">
                  <c:v>120.33625419855098</c:v>
                </c:pt>
                <c:pt idx="7">
                  <c:v>121.79620811858651</c:v>
                </c:pt>
                <c:pt idx="8">
                  <c:v>132.20230769942538</c:v>
                </c:pt>
                <c:pt idx="9">
                  <c:v>140.94917324401098</c:v>
                </c:pt>
                <c:pt idx="10">
                  <c:v>148.10267134251848</c:v>
                </c:pt>
                <c:pt idx="11">
                  <c:v>154.88419864350948</c:v>
                </c:pt>
                <c:pt idx="12">
                  <c:v>169.28279958916659</c:v>
                </c:pt>
                <c:pt idx="13">
                  <c:v>175.27319497006653</c:v>
                </c:pt>
                <c:pt idx="14">
                  <c:v>146.02167053750705</c:v>
                </c:pt>
                <c:pt idx="15">
                  <c:v>164.8607885410787</c:v>
                </c:pt>
                <c:pt idx="16">
                  <c:v>173.21902787930381</c:v>
                </c:pt>
                <c:pt idx="17">
                  <c:v>170.37465416894136</c:v>
                </c:pt>
                <c:pt idx="18">
                  <c:v>176.70648543114376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'[6]Fig. 2.11'!$P$5</c:f>
              <c:strCache>
                <c:ptCount val="1"/>
                <c:pt idx="0">
                  <c:v>Zeebrugge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'[6]Fig. 2.11'!$A$6:$A$24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'[6]Fig. 2.11'!$P$6:$P$24</c:f>
              <c:numCache>
                <c:formatCode>General</c:formatCode>
                <c:ptCount val="19"/>
                <c:pt idx="0">
                  <c:v>100</c:v>
                </c:pt>
                <c:pt idx="1">
                  <c:v>93.219507408497691</c:v>
                </c:pt>
                <c:pt idx="2">
                  <c:v>106.00124946848526</c:v>
                </c:pt>
                <c:pt idx="3">
                  <c:v>108.86403035357996</c:v>
                </c:pt>
                <c:pt idx="4">
                  <c:v>115.91927517744415</c:v>
                </c:pt>
                <c:pt idx="5">
                  <c:v>116.03375527426161</c:v>
                </c:pt>
                <c:pt idx="6">
                  <c:v>104.9324567428777</c:v>
                </c:pt>
                <c:pt idx="7">
                  <c:v>107.72904196513264</c:v>
                </c:pt>
                <c:pt idx="8">
                  <c:v>99.986916560363724</c:v>
                </c:pt>
                <c:pt idx="9">
                  <c:v>103.99699080888365</c:v>
                </c:pt>
                <c:pt idx="10">
                  <c:v>113.14231511464364</c:v>
                </c:pt>
                <c:pt idx="11">
                  <c:v>129.11065319072384</c:v>
                </c:pt>
                <c:pt idx="12">
                  <c:v>137.62797239394237</c:v>
                </c:pt>
                <c:pt idx="13">
                  <c:v>137.45461681876165</c:v>
                </c:pt>
                <c:pt idx="14">
                  <c:v>146.75367154024792</c:v>
                </c:pt>
                <c:pt idx="15">
                  <c:v>162.23465148987668</c:v>
                </c:pt>
                <c:pt idx="16">
                  <c:v>153.59303961011349</c:v>
                </c:pt>
                <c:pt idx="17">
                  <c:v>142.42632388054818</c:v>
                </c:pt>
                <c:pt idx="18">
                  <c:v>140.0974716252903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'[6]Fig. 2.11'!$Q$5</c:f>
              <c:strCache>
                <c:ptCount val="1"/>
                <c:pt idx="0">
                  <c:v>Gent 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triang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'[6]Fig. 2.11'!$A$6:$A$24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'[6]Fig. 2.11'!$Q$6:$Q$24</c:f>
              <c:numCache>
                <c:formatCode>General</c:formatCode>
                <c:ptCount val="19"/>
                <c:pt idx="0">
                  <c:v>100</c:v>
                </c:pt>
                <c:pt idx="1">
                  <c:v>97.338249487975204</c:v>
                </c:pt>
                <c:pt idx="2">
                  <c:v>106.45222824784821</c:v>
                </c:pt>
                <c:pt idx="3">
                  <c:v>109.49636813724261</c:v>
                </c:pt>
                <c:pt idx="4">
                  <c:v>110.76128471228778</c:v>
                </c:pt>
                <c:pt idx="5">
                  <c:v>111.38679290873867</c:v>
                </c:pt>
                <c:pt idx="6">
                  <c:v>108.68089078483254</c:v>
                </c:pt>
                <c:pt idx="7">
                  <c:v>111.11342265991939</c:v>
                </c:pt>
                <c:pt idx="8">
                  <c:v>109.06546249079865</c:v>
                </c:pt>
                <c:pt idx="9">
                  <c:v>115.63098185650925</c:v>
                </c:pt>
                <c:pt idx="10">
                  <c:v>102.96791592391429</c:v>
                </c:pt>
                <c:pt idx="11">
                  <c:v>111.86866588970825</c:v>
                </c:pt>
                <c:pt idx="12">
                  <c:v>116.31209078153357</c:v>
                </c:pt>
                <c:pt idx="13">
                  <c:v>125.22674092947089</c:v>
                </c:pt>
                <c:pt idx="14">
                  <c:v>96.31436207129579</c:v>
                </c:pt>
                <c:pt idx="15">
                  <c:v>126.29705495450909</c:v>
                </c:pt>
                <c:pt idx="16">
                  <c:v>125.50474457233796</c:v>
                </c:pt>
                <c:pt idx="17">
                  <c:v>121.85363006268379</c:v>
                </c:pt>
                <c:pt idx="18">
                  <c:v>120.26437590429371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'[6]Fig. 2.11'!$R$5</c:f>
              <c:strCache>
                <c:ptCount val="1"/>
                <c:pt idx="0">
                  <c:v>Oostende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'[6]Fig. 2.11'!$A$6:$A$24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'[6]Fig. 2.11'!$R$6:$R$24</c:f>
              <c:numCache>
                <c:formatCode>General</c:formatCode>
                <c:ptCount val="19"/>
                <c:pt idx="0">
                  <c:v>100</c:v>
                </c:pt>
                <c:pt idx="1">
                  <c:v>97.24382756368388</c:v>
                </c:pt>
                <c:pt idx="2">
                  <c:v>93.141737426518617</c:v>
                </c:pt>
                <c:pt idx="3">
                  <c:v>85.73011103853689</c:v>
                </c:pt>
                <c:pt idx="4">
                  <c:v>67.668190725016331</c:v>
                </c:pt>
                <c:pt idx="5">
                  <c:v>93.77313302852167</c:v>
                </c:pt>
                <c:pt idx="6">
                  <c:v>105.1164816024385</c:v>
                </c:pt>
                <c:pt idx="7">
                  <c:v>135.8371434792075</c:v>
                </c:pt>
                <c:pt idx="8">
                  <c:v>157.1739603744829</c:v>
                </c:pt>
                <c:pt idx="9">
                  <c:v>164.1628565207925</c:v>
                </c:pt>
                <c:pt idx="10">
                  <c:v>168.64794252122795</c:v>
                </c:pt>
                <c:pt idx="11">
                  <c:v>170.08491182233834</c:v>
                </c:pt>
                <c:pt idx="12">
                  <c:v>173.80796864794252</c:v>
                </c:pt>
                <c:pt idx="13">
                  <c:v>184.56346614413238</c:v>
                </c:pt>
                <c:pt idx="14">
                  <c:v>116.91704768125408</c:v>
                </c:pt>
                <c:pt idx="15">
                  <c:v>107.44611365120836</c:v>
                </c:pt>
                <c:pt idx="16">
                  <c:v>83.692575658610934</c:v>
                </c:pt>
                <c:pt idx="17">
                  <c:v>69.605922055301548</c:v>
                </c:pt>
                <c:pt idx="18">
                  <c:v>39.603744829087745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92896"/>
        <c:axId val="158794496"/>
      </c:lineChart>
      <c:catAx>
        <c:axId val="1577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794496"/>
        <c:crosses val="autoZero"/>
        <c:auto val="1"/>
        <c:lblAlgn val="ctr"/>
        <c:lblOffset val="100"/>
        <c:noMultiLvlLbl val="0"/>
      </c:catAx>
      <c:valAx>
        <c:axId val="15879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trafiekindex in ton, 1995 = 100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77928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'[6]Fig. 2.12'!$B$13</c:f>
              <c:strCache>
                <c:ptCount val="1"/>
                <c:pt idx="0">
                  <c:v>Wegvervoer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'[6]Fig. 2.12'!$C$4:$F$5</c:f>
              <c:multiLvlStrCache>
                <c:ptCount val="4"/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</c:lvl>
                <c:lvl>
                  <c:pt idx="0">
                    <c:v>Antwerpen</c:v>
                  </c:pt>
                  <c:pt idx="1">
                    <c:v>Zeebrugge</c:v>
                  </c:pt>
                  <c:pt idx="2">
                    <c:v>Oostende</c:v>
                  </c:pt>
                  <c:pt idx="3">
                    <c:v>Gent</c:v>
                  </c:pt>
                </c:lvl>
              </c:multiLvlStrCache>
            </c:multiLvlStrRef>
          </c:cat>
          <c:val>
            <c:numRef>
              <c:f>'[6]Fig. 2.12'!$C$13:$F$13</c:f>
              <c:numCache>
                <c:formatCode>General</c:formatCode>
                <c:ptCount val="4"/>
                <c:pt idx="0">
                  <c:v>0.49473684210526314</c:v>
                </c:pt>
                <c:pt idx="1">
                  <c:v>0.81515957446808507</c:v>
                </c:pt>
                <c:pt idx="2">
                  <c:v>0.98969400764980875</c:v>
                </c:pt>
                <c:pt idx="3">
                  <c:v>0.42675732426757329</c:v>
                </c:pt>
              </c:numCache>
            </c:numRef>
          </c:val>
        </c:ser>
        <c:ser>
          <c:idx val="1"/>
          <c:order val="1"/>
          <c:tx>
            <c:strRef>
              <c:f>'[6]Fig. 2.12'!$B$14</c:f>
              <c:strCache>
                <c:ptCount val="1"/>
                <c:pt idx="0">
                  <c:v>Binnenvaart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'[6]Fig. 2.12'!$C$4:$F$5</c:f>
              <c:multiLvlStrCache>
                <c:ptCount val="4"/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</c:lvl>
                <c:lvl>
                  <c:pt idx="0">
                    <c:v>Antwerpen</c:v>
                  </c:pt>
                  <c:pt idx="1">
                    <c:v>Zeebrugge</c:v>
                  </c:pt>
                  <c:pt idx="2">
                    <c:v>Oostende</c:v>
                  </c:pt>
                  <c:pt idx="3">
                    <c:v>Gent</c:v>
                  </c:pt>
                </c:lvl>
              </c:multiLvlStrCache>
            </c:multiLvlStrRef>
          </c:cat>
          <c:val>
            <c:numRef>
              <c:f>'[6]Fig. 2.12'!$C$14:$F$14</c:f>
              <c:numCache>
                <c:formatCode>General</c:formatCode>
                <c:ptCount val="4"/>
                <c:pt idx="0">
                  <c:v>0.38947368421052631</c:v>
                </c:pt>
                <c:pt idx="1">
                  <c:v>6.648936170212766E-3</c:v>
                </c:pt>
                <c:pt idx="2">
                  <c:v>1.0305992350191244E-2</c:v>
                </c:pt>
                <c:pt idx="3">
                  <c:v>0.48355164483551649</c:v>
                </c:pt>
              </c:numCache>
            </c:numRef>
          </c:val>
        </c:ser>
        <c:ser>
          <c:idx val="2"/>
          <c:order val="2"/>
          <c:tx>
            <c:strRef>
              <c:f>'[6]Fig. 2.12'!$B$15</c:f>
              <c:strCache>
                <c:ptCount val="1"/>
                <c:pt idx="0">
                  <c:v>Spoorvervoer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'[6]Fig. 2.12'!$C$4:$F$5</c:f>
              <c:multiLvlStrCache>
                <c:ptCount val="4"/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</c:lvl>
                <c:lvl>
                  <c:pt idx="0">
                    <c:v>Antwerpen</c:v>
                  </c:pt>
                  <c:pt idx="1">
                    <c:v>Zeebrugge</c:v>
                  </c:pt>
                  <c:pt idx="2">
                    <c:v>Oostende</c:v>
                  </c:pt>
                  <c:pt idx="3">
                    <c:v>Gent</c:v>
                  </c:pt>
                </c:lvl>
              </c:multiLvlStrCache>
            </c:multiLvlStrRef>
          </c:cat>
          <c:val>
            <c:numRef>
              <c:f>'[6]Fig. 2.12'!$C$15:$F$15</c:f>
              <c:numCache>
                <c:formatCode>General</c:formatCode>
                <c:ptCount val="4"/>
                <c:pt idx="0">
                  <c:v>0.11578947368421053</c:v>
                </c:pt>
                <c:pt idx="1">
                  <c:v>0.17819148936170212</c:v>
                </c:pt>
                <c:pt idx="2">
                  <c:v>0</c:v>
                </c:pt>
                <c:pt idx="3">
                  <c:v>8.9691030896910329E-2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8842240"/>
        <c:axId val="158848128"/>
      </c:barChart>
      <c:catAx>
        <c:axId val="15884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58848128"/>
        <c:crosses val="autoZero"/>
        <c:auto val="1"/>
        <c:lblAlgn val="ctr"/>
        <c:lblOffset val="100"/>
        <c:noMultiLvlLbl val="0"/>
      </c:catAx>
      <c:valAx>
        <c:axId val="158848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88422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208819444444445"/>
          <c:y val="0.10528886136423959"/>
          <c:w val="0.76308032407407522"/>
          <c:h val="0.69933531746031763"/>
        </c:manualLayout>
      </c:layout>
      <c:barChart>
        <c:barDir val="col"/>
        <c:grouping val="clustered"/>
        <c:varyColors val="0"/>
        <c:ser>
          <c:idx val="1"/>
          <c:order val="0"/>
          <c:tx>
            <c:v>tkm</c:v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'2-1,2_tab.2.1-2.3'!$A$22:$A$30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'2-1,2_tab.2.1-2.3'!$S$22:$S$30</c:f>
              <c:numCache>
                <c:formatCode>0.000</c:formatCode>
                <c:ptCount val="9"/>
                <c:pt idx="0">
                  <c:v>4.1021228613147258</c:v>
                </c:pt>
                <c:pt idx="1">
                  <c:v>4.3491820554869207</c:v>
                </c:pt>
                <c:pt idx="2">
                  <c:v>7.6365853793936935</c:v>
                </c:pt>
                <c:pt idx="3">
                  <c:v>11.369116429071099</c:v>
                </c:pt>
                <c:pt idx="4">
                  <c:v>-5.0730641121431717</c:v>
                </c:pt>
                <c:pt idx="5">
                  <c:v>-9.8716717233821214</c:v>
                </c:pt>
                <c:pt idx="6">
                  <c:v>7.7984116286398972</c:v>
                </c:pt>
                <c:pt idx="7">
                  <c:v>-4.5704146398786918</c:v>
                </c:pt>
                <c:pt idx="8">
                  <c:v>-16.600475054434014</c:v>
                </c:pt>
              </c:numCache>
            </c:numRef>
          </c:val>
        </c:ser>
        <c:ser>
          <c:idx val="0"/>
          <c:order val="1"/>
          <c:tx>
            <c:v>BTW (referentiejaar 2011)</c:v>
          </c:tx>
          <c:spPr>
            <a:ln>
              <a:noFill/>
            </a:ln>
          </c:spPr>
          <c:invertIfNegative val="0"/>
          <c:cat>
            <c:numRef>
              <c:f>'2-1,2_tab.2.1-2.3'!$A$22:$A$30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'2-1,2_tab.2.1-2.3'!$X$22:$X$30</c:f>
              <c:numCache>
                <c:formatCode>0.000</c:formatCode>
                <c:ptCount val="9"/>
                <c:pt idx="0">
                  <c:v>2.9430056819210932</c:v>
                </c:pt>
                <c:pt idx="1">
                  <c:v>1.6511522872711737</c:v>
                </c:pt>
                <c:pt idx="2">
                  <c:v>2.8589975880255309</c:v>
                </c:pt>
                <c:pt idx="3">
                  <c:v>3.556331963959849</c:v>
                </c:pt>
                <c:pt idx="4">
                  <c:v>1.2859426607604405</c:v>
                </c:pt>
                <c:pt idx="5">
                  <c:v>-3.2174697638496781</c:v>
                </c:pt>
                <c:pt idx="6">
                  <c:v>2.0291322334601745</c:v>
                </c:pt>
                <c:pt idx="7">
                  <c:v>2.8052386987748292</c:v>
                </c:pt>
                <c:pt idx="8">
                  <c:v>-6.7911732660661528E-2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214208"/>
        <c:axId val="159224576"/>
      </c:barChart>
      <c:lineChart>
        <c:grouping val="standard"/>
        <c:varyColors val="0"/>
        <c:ser>
          <c:idx val="2"/>
          <c:order val="2"/>
          <c:tx>
            <c:v>intensiteit</c:v>
          </c:tx>
          <c:spPr>
            <a:ln w="22225"/>
          </c:spPr>
          <c:marker>
            <c:symbol val="diamond"/>
            <c:size val="7"/>
            <c:spPr>
              <a:ln>
                <a:noFill/>
              </a:ln>
            </c:spPr>
          </c:marker>
          <c:cat>
            <c:numRef>
              <c:f>'2-1,2_tab.2.1-2.3'!$A$22:$A$30</c:f>
              <c:numCache>
                <c:formatCode>0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'2-1,2_tab.2.1-2.3'!$Y$22:$Y$30</c:f>
              <c:numCache>
                <c:formatCode>0.000</c:formatCode>
                <c:ptCount val="9"/>
                <c:pt idx="0">
                  <c:v>241.247459267701</c:v>
                </c:pt>
                <c:pt idx="1">
                  <c:v>247.6506609232141</c:v>
                </c:pt>
                <c:pt idx="2">
                  <c:v>259.15352213998284</c:v>
                </c:pt>
                <c:pt idx="3">
                  <c:v>278.70530205971556</c:v>
                </c:pt>
                <c:pt idx="4">
                  <c:v>261.20742568236034</c:v>
                </c:pt>
                <c:pt idx="5">
                  <c:v>243.24832748995988</c:v>
                </c:pt>
                <c:pt idx="6">
                  <c:v>257.00290456985317</c:v>
                </c:pt>
                <c:pt idx="7">
                  <c:v>238.56450245020631</c:v>
                </c:pt>
                <c:pt idx="8">
                  <c:v>199.09687186758359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94208"/>
        <c:axId val="159226496"/>
      </c:lineChart>
      <c:dateAx>
        <c:axId val="1592142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nl-BE"/>
          </a:p>
        </c:txPr>
        <c:crossAx val="159224576"/>
        <c:crosses val="autoZero"/>
        <c:auto val="0"/>
        <c:lblOffset val="100"/>
        <c:baseTimeUnit val="days"/>
        <c:majorUnit val="1"/>
        <c:minorUnit val="1"/>
      </c:dateAx>
      <c:valAx>
        <c:axId val="159224576"/>
        <c:scaling>
          <c:orientation val="minMax"/>
          <c:max val="12"/>
          <c:min val="-16"/>
        </c:scaling>
        <c:delete val="0"/>
        <c:axPos val="l"/>
        <c:majorGridlines>
          <c:spPr>
            <a:ln w="6350" cap="rnd">
              <a:solidFill>
                <a:sysClr val="window" lastClr="FFFFFF">
                  <a:lumMod val="75000"/>
                </a:sys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nl-BE" b="0"/>
                  <a:t>procentuele verandering</a:t>
                </a:r>
              </a:p>
            </c:rich>
          </c:tx>
          <c:layout>
            <c:manualLayout>
              <c:xMode val="edge"/>
              <c:yMode val="edge"/>
              <c:x val="8.6805702727767546E-3"/>
              <c:y val="0.19174096533049176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159214208"/>
        <c:crosses val="autoZero"/>
        <c:crossBetween val="between"/>
        <c:majorUnit val="4"/>
      </c:valAx>
      <c:valAx>
        <c:axId val="159226496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b="0"/>
                </a:pPr>
                <a:r>
                  <a:rPr lang="nl-BE" b="0"/>
                  <a:t>intensiteit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9294208"/>
        <c:crosses val="max"/>
        <c:crossBetween val="between"/>
      </c:valAx>
      <c:catAx>
        <c:axId val="1592942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592264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legend>
      <c:legendPos val="t"/>
      <c:layout>
        <c:manualLayout>
          <c:xMode val="edge"/>
          <c:yMode val="edge"/>
          <c:x val="5.0507175925925928E-2"/>
          <c:y val="2.3598809523809536E-2"/>
          <c:w val="0.8875966276652888"/>
          <c:h val="8.504523809523809E-2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900" baseline="0">
          <a:solidFill>
            <a:sysClr val="windowText" lastClr="000000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255" r="0.75000000000000255" t="1" header="0.5" footer="0.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'[6]Fig. 2.13'!$B$13</c:f>
              <c:strCache>
                <c:ptCount val="1"/>
                <c:pt idx="0">
                  <c:v>Wegvervoer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'[6]Fig. 2.13'!$C$4:$G$5</c:f>
              <c:multiLvlStrCache>
                <c:ptCount val="5"/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2013</c:v>
                  </c:pt>
                </c:lvl>
                <c:lvl>
                  <c:pt idx="0">
                    <c:v>Antwerpen</c:v>
                  </c:pt>
                  <c:pt idx="1">
                    <c:v>Zeebrugge</c:v>
                  </c:pt>
                  <c:pt idx="2">
                    <c:v>Rotterdam</c:v>
                  </c:pt>
                  <c:pt idx="3">
                    <c:v>Hamburg</c:v>
                  </c:pt>
                  <c:pt idx="4">
                    <c:v>Le Havre</c:v>
                  </c:pt>
                </c:lvl>
              </c:multiLvlStrCache>
            </c:multiLvlStrRef>
          </c:cat>
          <c:val>
            <c:numRef>
              <c:f>'[6]Fig. 2.13'!$C$13:$G$13</c:f>
              <c:numCache>
                <c:formatCode>General</c:formatCode>
                <c:ptCount val="5"/>
                <c:pt idx="0">
                  <c:v>0.56999999999999995</c:v>
                </c:pt>
                <c:pt idx="1">
                  <c:v>0.67963683527885865</c:v>
                </c:pt>
                <c:pt idx="2">
                  <c:v>0.54545454545454541</c:v>
                </c:pt>
                <c:pt idx="3">
                  <c:v>0.59</c:v>
                </c:pt>
                <c:pt idx="4">
                  <c:v>0.85540540540540533</c:v>
                </c:pt>
              </c:numCache>
            </c:numRef>
          </c:val>
        </c:ser>
        <c:ser>
          <c:idx val="1"/>
          <c:order val="1"/>
          <c:tx>
            <c:strRef>
              <c:f>'[6]Fig. 2.13'!$B$14</c:f>
              <c:strCache>
                <c:ptCount val="1"/>
                <c:pt idx="0">
                  <c:v>Binnenvaart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'[6]Fig. 2.13'!$C$4:$G$5</c:f>
              <c:multiLvlStrCache>
                <c:ptCount val="5"/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2013</c:v>
                  </c:pt>
                </c:lvl>
                <c:lvl>
                  <c:pt idx="0">
                    <c:v>Antwerpen</c:v>
                  </c:pt>
                  <c:pt idx="1">
                    <c:v>Zeebrugge</c:v>
                  </c:pt>
                  <c:pt idx="2">
                    <c:v>Rotterdam</c:v>
                  </c:pt>
                  <c:pt idx="3">
                    <c:v>Hamburg</c:v>
                  </c:pt>
                  <c:pt idx="4">
                    <c:v>Le Havre</c:v>
                  </c:pt>
                </c:lvl>
              </c:multiLvlStrCache>
            </c:multiLvlStrRef>
          </c:cat>
          <c:val>
            <c:numRef>
              <c:f>'[6]Fig. 2.13'!$C$14:$G$14</c:f>
              <c:numCache>
                <c:formatCode>General</c:formatCode>
                <c:ptCount val="5"/>
                <c:pt idx="0">
                  <c:v>0.36</c:v>
                </c:pt>
                <c:pt idx="1">
                  <c:v>6.4850843060959796E-3</c:v>
                </c:pt>
                <c:pt idx="2">
                  <c:v>0.34765234765234759</c:v>
                </c:pt>
                <c:pt idx="3">
                  <c:v>0.02</c:v>
                </c:pt>
                <c:pt idx="4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'[6]Fig. 2.13'!$B$15</c:f>
              <c:strCache>
                <c:ptCount val="1"/>
                <c:pt idx="0">
                  <c:v>Spoorvervoer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'[6]Fig. 2.13'!$C$4:$G$5</c:f>
              <c:multiLvlStrCache>
                <c:ptCount val="5"/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2013</c:v>
                  </c:pt>
                </c:lvl>
                <c:lvl>
                  <c:pt idx="0">
                    <c:v>Antwerpen</c:v>
                  </c:pt>
                  <c:pt idx="1">
                    <c:v>Zeebrugge</c:v>
                  </c:pt>
                  <c:pt idx="2">
                    <c:v>Rotterdam</c:v>
                  </c:pt>
                  <c:pt idx="3">
                    <c:v>Hamburg</c:v>
                  </c:pt>
                  <c:pt idx="4">
                    <c:v>Le Havre</c:v>
                  </c:pt>
                </c:lvl>
              </c:multiLvlStrCache>
            </c:multiLvlStrRef>
          </c:cat>
          <c:val>
            <c:numRef>
              <c:f>'[6]Fig. 2.13'!$C$15:$G$15</c:f>
              <c:numCache>
                <c:formatCode>General</c:formatCode>
                <c:ptCount val="5"/>
                <c:pt idx="0">
                  <c:v>7.0000000000000007E-2</c:v>
                </c:pt>
                <c:pt idx="1">
                  <c:v>0.31387808041504539</c:v>
                </c:pt>
                <c:pt idx="2">
                  <c:v>0.10689310689310688</c:v>
                </c:pt>
                <c:pt idx="3">
                  <c:v>0.39</c:v>
                </c:pt>
                <c:pt idx="4">
                  <c:v>4.459459459459459E-2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9051136"/>
        <c:axId val="159052928"/>
      </c:barChart>
      <c:catAx>
        <c:axId val="15905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59052928"/>
        <c:crosses val="autoZero"/>
        <c:auto val="1"/>
        <c:lblAlgn val="ctr"/>
        <c:lblOffset val="100"/>
        <c:noMultiLvlLbl val="0"/>
      </c:catAx>
      <c:valAx>
        <c:axId val="15905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modale verdeling containertrafiek, %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590511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'[6]Fig. 2.16'!$A$17</c:f>
              <c:strCache>
                <c:ptCount val="1"/>
                <c:pt idx="0">
                  <c:v>Lichte vrachtwagen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'[6]Fig. 2.16'!$B$15:$X$15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'[6]Fig. 2.16'!$B$17:$X$17</c:f>
              <c:numCache>
                <c:formatCode>General</c:formatCode>
                <c:ptCount val="23"/>
                <c:pt idx="0">
                  <c:v>1992.1000000000001</c:v>
                </c:pt>
                <c:pt idx="1">
                  <c:v>2224.6999999999998</c:v>
                </c:pt>
                <c:pt idx="2">
                  <c:v>2432.8000000000002</c:v>
                </c:pt>
                <c:pt idx="3">
                  <c:v>2614.5</c:v>
                </c:pt>
                <c:pt idx="4">
                  <c:v>2883.2</c:v>
                </c:pt>
                <c:pt idx="5">
                  <c:v>3103.4</c:v>
                </c:pt>
                <c:pt idx="6">
                  <c:v>3311.5000000000005</c:v>
                </c:pt>
                <c:pt idx="7">
                  <c:v>3575.1</c:v>
                </c:pt>
                <c:pt idx="8">
                  <c:v>3870.5000000000005</c:v>
                </c:pt>
                <c:pt idx="9">
                  <c:v>4207.7</c:v>
                </c:pt>
                <c:pt idx="10">
                  <c:v>4392.7</c:v>
                </c:pt>
                <c:pt idx="11">
                  <c:v>4600.3999999999996</c:v>
                </c:pt>
                <c:pt idx="12">
                  <c:v>4828.8</c:v>
                </c:pt>
                <c:pt idx="13">
                  <c:v>4998.6000000000004</c:v>
                </c:pt>
                <c:pt idx="14">
                  <c:v>5233.8999999999996</c:v>
                </c:pt>
                <c:pt idx="15">
                  <c:v>5422.6</c:v>
                </c:pt>
                <c:pt idx="16">
                  <c:v>5684.3</c:v>
                </c:pt>
                <c:pt idx="17">
                  <c:v>5977.4</c:v>
                </c:pt>
                <c:pt idx="18">
                  <c:v>5791.8</c:v>
                </c:pt>
                <c:pt idx="19">
                  <c:v>5733.4999999999991</c:v>
                </c:pt>
                <c:pt idx="20">
                  <c:v>5857.5</c:v>
                </c:pt>
                <c:pt idx="21">
                  <c:v>6027.7000000000007</c:v>
                </c:pt>
                <c:pt idx="22">
                  <c:v>6283.4</c:v>
                </c:pt>
              </c:numCache>
            </c:numRef>
          </c:val>
        </c:ser>
        <c:ser>
          <c:idx val="1"/>
          <c:order val="1"/>
          <c:tx>
            <c:strRef>
              <c:f>'[6]Fig. 2.16'!$A$21</c:f>
              <c:strCache>
                <c:ptCount val="1"/>
                <c:pt idx="0">
                  <c:v>Vrachtwagen of trekker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'[6]Fig. 2.16'!$B$15:$X$15</c:f>
              <c:numCache>
                <c:formatCode>General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'[6]Fig. 2.16'!$B$21:$X$21</c:f>
              <c:numCache>
                <c:formatCode>General</c:formatCode>
                <c:ptCount val="23"/>
                <c:pt idx="0">
                  <c:v>3695.2000000000003</c:v>
                </c:pt>
                <c:pt idx="1">
                  <c:v>3806.9</c:v>
                </c:pt>
                <c:pt idx="2">
                  <c:v>3860.3</c:v>
                </c:pt>
                <c:pt idx="3">
                  <c:v>3888.2</c:v>
                </c:pt>
                <c:pt idx="4">
                  <c:v>4034.1</c:v>
                </c:pt>
                <c:pt idx="5">
                  <c:v>4101.7999999999993</c:v>
                </c:pt>
                <c:pt idx="6">
                  <c:v>4229</c:v>
                </c:pt>
                <c:pt idx="7">
                  <c:v>4370.2</c:v>
                </c:pt>
                <c:pt idx="8">
                  <c:v>4628.5</c:v>
                </c:pt>
                <c:pt idx="9">
                  <c:v>4894.1000000000004</c:v>
                </c:pt>
                <c:pt idx="10">
                  <c:v>4984.9000000000005</c:v>
                </c:pt>
                <c:pt idx="11">
                  <c:v>5042.5</c:v>
                </c:pt>
                <c:pt idx="12">
                  <c:v>5144.8</c:v>
                </c:pt>
                <c:pt idx="13">
                  <c:v>5187.1000000000004</c:v>
                </c:pt>
                <c:pt idx="14">
                  <c:v>5307</c:v>
                </c:pt>
                <c:pt idx="15">
                  <c:v>5368.2</c:v>
                </c:pt>
                <c:pt idx="16">
                  <c:v>5542.6</c:v>
                </c:pt>
                <c:pt idx="17">
                  <c:v>5729.2</c:v>
                </c:pt>
                <c:pt idx="18">
                  <c:v>5265.7000000000007</c:v>
                </c:pt>
                <c:pt idx="19">
                  <c:v>4922.3</c:v>
                </c:pt>
                <c:pt idx="20">
                  <c:v>5091.0999999999995</c:v>
                </c:pt>
                <c:pt idx="21">
                  <c:v>5081.5</c:v>
                </c:pt>
                <c:pt idx="22">
                  <c:v>5060.1999999999989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9182848"/>
        <c:axId val="159184384"/>
      </c:barChart>
      <c:catAx>
        <c:axId val="1591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184384"/>
        <c:crosses val="autoZero"/>
        <c:auto val="1"/>
        <c:lblAlgn val="ctr"/>
        <c:lblOffset val="100"/>
        <c:noMultiLvlLbl val="0"/>
      </c:catAx>
      <c:valAx>
        <c:axId val="15918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miljoen voertuigkilometer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59182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'[6]Fig. 2.17'!$B$6</c:f>
              <c:strCache>
                <c:ptCount val="1"/>
                <c:pt idx="0">
                  <c:v>Diesel NMBS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'[6]Fig. 2.17'!$A$18:$A$41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'[6]Fig. 2.17'!$B$18:$B$41</c:f>
              <c:numCache>
                <c:formatCode>General</c:formatCode>
                <c:ptCount val="24"/>
                <c:pt idx="0">
                  <c:v>8.6379999999999999</c:v>
                </c:pt>
                <c:pt idx="1">
                  <c:v>7.8769999999999998</c:v>
                </c:pt>
                <c:pt idx="2">
                  <c:v>7.351</c:v>
                </c:pt>
                <c:pt idx="3">
                  <c:v>6.6059999999999999</c:v>
                </c:pt>
                <c:pt idx="4">
                  <c:v>6.0270000000000001</c:v>
                </c:pt>
                <c:pt idx="5">
                  <c:v>5.6139999999999999</c:v>
                </c:pt>
                <c:pt idx="6">
                  <c:v>5.7370000000000001</c:v>
                </c:pt>
                <c:pt idx="7">
                  <c:v>5.52</c:v>
                </c:pt>
                <c:pt idx="8">
                  <c:v>5.21</c:v>
                </c:pt>
                <c:pt idx="9">
                  <c:v>4.9119999999999999</c:v>
                </c:pt>
                <c:pt idx="10">
                  <c:v>5.1440000000000001</c:v>
                </c:pt>
                <c:pt idx="11">
                  <c:v>4.6379999999999999</c:v>
                </c:pt>
                <c:pt idx="12">
                  <c:v>4.5890000000000004</c:v>
                </c:pt>
                <c:pt idx="13">
                  <c:v>3.964</c:v>
                </c:pt>
                <c:pt idx="14">
                  <c:v>3.6589999999999998</c:v>
                </c:pt>
                <c:pt idx="15">
                  <c:v>3.3069999999999999</c:v>
                </c:pt>
                <c:pt idx="16">
                  <c:v>3.34</c:v>
                </c:pt>
                <c:pt idx="17">
                  <c:v>3.3022040000000001</c:v>
                </c:pt>
                <c:pt idx="18">
                  <c:v>3.899</c:v>
                </c:pt>
                <c:pt idx="19">
                  <c:v>2.117</c:v>
                </c:pt>
                <c:pt idx="20">
                  <c:v>2.1880000000000002</c:v>
                </c:pt>
                <c:pt idx="21">
                  <c:v>2.4141602359999998</c:v>
                </c:pt>
                <c:pt idx="22">
                  <c:v>2.0943679939999997</c:v>
                </c:pt>
                <c:pt idx="23">
                  <c:v>1.9545149749999999</c:v>
                </c:pt>
              </c:numCache>
            </c:numRef>
          </c:val>
        </c:ser>
        <c:ser>
          <c:idx val="1"/>
          <c:order val="1"/>
          <c:tx>
            <c:strRef>
              <c:f>'[6]Fig. 2.17'!$C$6</c:f>
              <c:strCache>
                <c:ptCount val="1"/>
                <c:pt idx="0">
                  <c:v>Diesel privé operatoren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'[6]Fig. 2.17'!$A$18:$A$41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'[6]Fig. 2.17'!$C$18:$C$41</c:f>
              <c:numCache>
                <c:formatCode>General</c:formatCode>
                <c:ptCount val="24"/>
                <c:pt idx="12">
                  <c:v>3.7999999999999999E-2</c:v>
                </c:pt>
                <c:pt idx="13">
                  <c:v>8.2000000000000003E-2</c:v>
                </c:pt>
                <c:pt idx="14">
                  <c:v>0.14599999999999999</c:v>
                </c:pt>
                <c:pt idx="15">
                  <c:v>0.317</c:v>
                </c:pt>
                <c:pt idx="16">
                  <c:v>2.492</c:v>
                </c:pt>
                <c:pt idx="18">
                  <c:v>1.2254929999999999</c:v>
                </c:pt>
                <c:pt idx="19">
                  <c:v>1.202717</c:v>
                </c:pt>
                <c:pt idx="20">
                  <c:v>1.699195</c:v>
                </c:pt>
                <c:pt idx="21">
                  <c:v>1.8449535860000001</c:v>
                </c:pt>
                <c:pt idx="22">
                  <c:v>1.9707366450000001</c:v>
                </c:pt>
                <c:pt idx="23">
                  <c:v>2.3842210829999999</c:v>
                </c:pt>
              </c:numCache>
            </c:numRef>
          </c:val>
        </c:ser>
        <c:ser>
          <c:idx val="2"/>
          <c:order val="2"/>
          <c:tx>
            <c:strRef>
              <c:f>'[6]Fig. 2.17'!$D$6</c:f>
              <c:strCache>
                <c:ptCount val="1"/>
                <c:pt idx="0">
                  <c:v>Elektriciteit NMBS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'[6]Fig. 2.17'!$A$18:$A$41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'[6]Fig. 2.17'!$D$18:$D$41</c:f>
              <c:numCache>
                <c:formatCode>General</c:formatCode>
                <c:ptCount val="24"/>
                <c:pt idx="0">
                  <c:v>12.776999999999999</c:v>
                </c:pt>
                <c:pt idx="1">
                  <c:v>12.743</c:v>
                </c:pt>
                <c:pt idx="2">
                  <c:v>13.2</c:v>
                </c:pt>
                <c:pt idx="3">
                  <c:v>12.039</c:v>
                </c:pt>
                <c:pt idx="4">
                  <c:v>12.114000000000001</c:v>
                </c:pt>
                <c:pt idx="5">
                  <c:v>11.656000000000001</c:v>
                </c:pt>
                <c:pt idx="6">
                  <c:v>11.78</c:v>
                </c:pt>
                <c:pt idx="7">
                  <c:v>11.739000000000001</c:v>
                </c:pt>
                <c:pt idx="8">
                  <c:v>12.548999999999999</c:v>
                </c:pt>
                <c:pt idx="9">
                  <c:v>12.474</c:v>
                </c:pt>
                <c:pt idx="10">
                  <c:v>12.672000000000001</c:v>
                </c:pt>
                <c:pt idx="11">
                  <c:v>12.58</c:v>
                </c:pt>
                <c:pt idx="12">
                  <c:v>12.71</c:v>
                </c:pt>
                <c:pt idx="13">
                  <c:v>13.441000000000001</c:v>
                </c:pt>
                <c:pt idx="14">
                  <c:v>13.603999999999999</c:v>
                </c:pt>
                <c:pt idx="15">
                  <c:v>12.022</c:v>
                </c:pt>
                <c:pt idx="16">
                  <c:v>11.488</c:v>
                </c:pt>
                <c:pt idx="17">
                  <c:v>10.858231999999999</c:v>
                </c:pt>
                <c:pt idx="18">
                  <c:v>13.99</c:v>
                </c:pt>
                <c:pt idx="19">
                  <c:v>9.6199999999999992</c:v>
                </c:pt>
                <c:pt idx="20">
                  <c:v>10.11</c:v>
                </c:pt>
                <c:pt idx="21">
                  <c:v>10.551164421999999</c:v>
                </c:pt>
                <c:pt idx="22">
                  <c:v>9.5081034899999999</c:v>
                </c:pt>
                <c:pt idx="23">
                  <c:v>8.2044942939999999</c:v>
                </c:pt>
              </c:numCache>
            </c:numRef>
          </c:val>
        </c:ser>
        <c:ser>
          <c:idx val="3"/>
          <c:order val="3"/>
          <c:tx>
            <c:strRef>
              <c:f>'[6]Fig. 2.17'!$E$6</c:f>
              <c:strCache>
                <c:ptCount val="1"/>
                <c:pt idx="0">
                  <c:v>Elektriciteit privé operatoren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'[6]Fig. 2.17'!$A$18:$A$41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'[6]Fig. 2.17'!$E$18:$E$41</c:f>
              <c:numCache>
                <c:formatCode>General</c:formatCode>
                <c:ptCount val="24"/>
                <c:pt idx="18">
                  <c:v>0.112375</c:v>
                </c:pt>
                <c:pt idx="19">
                  <c:v>0.20261199999999999</c:v>
                </c:pt>
                <c:pt idx="20">
                  <c:v>0.231296</c:v>
                </c:pt>
                <c:pt idx="21">
                  <c:v>0.18464114200000001</c:v>
                </c:pt>
                <c:pt idx="22">
                  <c:v>0.19619920600000001</c:v>
                </c:pt>
                <c:pt idx="23">
                  <c:v>0.31120508199999991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59258496"/>
        <c:axId val="159260032"/>
      </c:barChart>
      <c:catAx>
        <c:axId val="15925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nl-BE"/>
          </a:p>
        </c:txPr>
        <c:crossAx val="159260032"/>
        <c:crosses val="autoZero"/>
        <c:auto val="1"/>
        <c:lblAlgn val="ctr"/>
        <c:lblOffset val="100"/>
        <c:noMultiLvlLbl val="0"/>
      </c:catAx>
      <c:valAx>
        <c:axId val="15926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miljoen treinkm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592584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TEU</c:v>
          </c:tx>
          <c:spPr>
            <a:solidFill>
              <a:srgbClr val="00B050"/>
            </a:solidFill>
          </c:spPr>
          <c:invertIfNegative val="0"/>
          <c:cat>
            <c:numRef>
              <c:f>'2-18'!$A$5:$A$21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'2-18'!$B$5:$B$21</c:f>
              <c:numCache>
                <c:formatCode>0</c:formatCode>
                <c:ptCount val="17"/>
                <c:pt idx="0">
                  <c:v>59700</c:v>
                </c:pt>
                <c:pt idx="1">
                  <c:v>75138</c:v>
                </c:pt>
                <c:pt idx="2">
                  <c:v>104003</c:v>
                </c:pt>
                <c:pt idx="3">
                  <c:v>162500</c:v>
                </c:pt>
                <c:pt idx="4">
                  <c:v>195649</c:v>
                </c:pt>
                <c:pt idx="5">
                  <c:v>247003</c:v>
                </c:pt>
                <c:pt idx="6">
                  <c:v>291967</c:v>
                </c:pt>
                <c:pt idx="7">
                  <c:v>403951</c:v>
                </c:pt>
                <c:pt idx="8">
                  <c:v>456279</c:v>
                </c:pt>
                <c:pt idx="9">
                  <c:v>466429</c:v>
                </c:pt>
                <c:pt idx="10">
                  <c:v>515791</c:v>
                </c:pt>
                <c:pt idx="11">
                  <c:v>507769</c:v>
                </c:pt>
                <c:pt idx="12">
                  <c:v>445636</c:v>
                </c:pt>
                <c:pt idx="13">
                  <c:v>496703</c:v>
                </c:pt>
                <c:pt idx="14">
                  <c:v>518004</c:v>
                </c:pt>
                <c:pt idx="15">
                  <c:v>527311</c:v>
                </c:pt>
                <c:pt idx="16">
                  <c:v>527652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347840"/>
        <c:axId val="159349376"/>
      </c:barChart>
      <c:catAx>
        <c:axId val="1593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nl-BE"/>
            </a:pPr>
            <a:endParaRPr lang="nl-BE"/>
          </a:p>
        </c:txPr>
        <c:crossAx val="159349376"/>
        <c:crosses val="autoZero"/>
        <c:auto val="1"/>
        <c:lblAlgn val="ctr"/>
        <c:lblOffset val="100"/>
        <c:noMultiLvlLbl val="0"/>
      </c:catAx>
      <c:valAx>
        <c:axId val="159349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nl-BE" b="0"/>
                </a:pPr>
                <a:r>
                  <a:rPr lang="en-US" b="0"/>
                  <a:t>TEU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nl-BE"/>
            </a:pPr>
            <a:endParaRPr lang="nl-BE"/>
          </a:p>
        </c:txPr>
        <c:crossAx val="15934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032453703703704"/>
          <c:y val="0.10029527417287278"/>
          <c:w val="0.8261122685185186"/>
          <c:h val="0.69933531746031763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'2-3'!$B$4</c:f>
              <c:strCache>
                <c:ptCount val="1"/>
                <c:pt idx="0">
                  <c:v>weg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strRef>
              <c:f>'2-3'!$A$6:$A$15</c:f>
              <c:strCache>
                <c:ptCount val="10"/>
                <c:pt idx="0">
                  <c:v>België</c:v>
                </c:pt>
                <c:pt idx="1">
                  <c:v>EU15</c:v>
                </c:pt>
                <c:pt idx="2">
                  <c:v>EU28</c:v>
                </c:pt>
                <c:pt idx="3">
                  <c:v>NL</c:v>
                </c:pt>
                <c:pt idx="4">
                  <c:v>D</c:v>
                </c:pt>
                <c:pt idx="5">
                  <c:v>Frankrijk</c:v>
                </c:pt>
                <c:pt idx="6">
                  <c:v>VK</c:v>
                </c:pt>
                <c:pt idx="7">
                  <c:v>VS (2011)</c:v>
                </c:pt>
                <c:pt idx="8">
                  <c:v>China </c:v>
                </c:pt>
                <c:pt idx="9">
                  <c:v>Russ.Fed.</c:v>
                </c:pt>
              </c:strCache>
            </c:strRef>
          </c:cat>
          <c:val>
            <c:numRef>
              <c:f>'2-3'!$B$6:$B$15</c:f>
              <c:numCache>
                <c:formatCode>0.0%</c:formatCode>
                <c:ptCount val="10"/>
                <c:pt idx="0">
                  <c:v>0.64500000000000002</c:v>
                </c:pt>
                <c:pt idx="1">
                  <c:v>0.75900000000000001</c:v>
                </c:pt>
                <c:pt idx="2">
                  <c:v>0.752</c:v>
                </c:pt>
                <c:pt idx="3">
                  <c:v>0.55800000000000005</c:v>
                </c:pt>
                <c:pt idx="4">
                  <c:v>0.64600000000000002</c:v>
                </c:pt>
                <c:pt idx="5">
                  <c:v>0.80600000000000005</c:v>
                </c:pt>
                <c:pt idx="6">
                  <c:v>0.88</c:v>
                </c:pt>
                <c:pt idx="7">
                  <c:v>0.39600000000000002</c:v>
                </c:pt>
                <c:pt idx="8">
                  <c:v>0.50900000000000001</c:v>
                </c:pt>
                <c:pt idx="9">
                  <c:v>9.8000000000000004E-2</c:v>
                </c:pt>
              </c:numCache>
            </c:numRef>
          </c:val>
        </c:ser>
        <c:ser>
          <c:idx val="0"/>
          <c:order val="1"/>
          <c:tx>
            <c:strRef>
              <c:f>'2-3'!$C$4</c:f>
              <c:strCache>
                <c:ptCount val="1"/>
                <c:pt idx="0">
                  <c:v>binnenvaart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'2-3'!$A$6:$A$15</c:f>
              <c:strCache>
                <c:ptCount val="10"/>
                <c:pt idx="0">
                  <c:v>België</c:v>
                </c:pt>
                <c:pt idx="1">
                  <c:v>EU15</c:v>
                </c:pt>
                <c:pt idx="2">
                  <c:v>EU28</c:v>
                </c:pt>
                <c:pt idx="3">
                  <c:v>NL</c:v>
                </c:pt>
                <c:pt idx="4">
                  <c:v>D</c:v>
                </c:pt>
                <c:pt idx="5">
                  <c:v>Frankrijk</c:v>
                </c:pt>
                <c:pt idx="6">
                  <c:v>VK</c:v>
                </c:pt>
                <c:pt idx="7">
                  <c:v>VS (2011)</c:v>
                </c:pt>
                <c:pt idx="8">
                  <c:v>China </c:v>
                </c:pt>
                <c:pt idx="9">
                  <c:v>Russ.Fed.</c:v>
                </c:pt>
              </c:strCache>
            </c:strRef>
          </c:cat>
          <c:val>
            <c:numRef>
              <c:f>'2-3'!$C$6:$C$15</c:f>
              <c:numCache>
                <c:formatCode>0.0%</c:formatCode>
                <c:ptCount val="10"/>
                <c:pt idx="0">
                  <c:v>0.20899999999999999</c:v>
                </c:pt>
                <c:pt idx="1">
                  <c:v>7.9000000000000001E-2</c:v>
                </c:pt>
                <c:pt idx="2">
                  <c:v>6.7000000000000004E-2</c:v>
                </c:pt>
                <c:pt idx="3">
                  <c:v>0.39100000000000001</c:v>
                </c:pt>
                <c:pt idx="4">
                  <c:v>0.123</c:v>
                </c:pt>
                <c:pt idx="5">
                  <c:v>4.2000000000000003E-2</c:v>
                </c:pt>
                <c:pt idx="6">
                  <c:v>1E-3</c:v>
                </c:pt>
                <c:pt idx="7">
                  <c:v>0.09</c:v>
                </c:pt>
                <c:pt idx="8">
                  <c:v>0.24199999999999999</c:v>
                </c:pt>
                <c:pt idx="9">
                  <c:v>2.4E-2</c:v>
                </c:pt>
              </c:numCache>
            </c:numRef>
          </c:val>
        </c:ser>
        <c:ser>
          <c:idx val="2"/>
          <c:order val="2"/>
          <c:tx>
            <c:strRef>
              <c:f>'2-3'!$D$4</c:f>
              <c:strCache>
                <c:ptCount val="1"/>
                <c:pt idx="0">
                  <c:v>spoorvervoer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'2-3'!$A$6:$A$15</c:f>
              <c:strCache>
                <c:ptCount val="10"/>
                <c:pt idx="0">
                  <c:v>België</c:v>
                </c:pt>
                <c:pt idx="1">
                  <c:v>EU15</c:v>
                </c:pt>
                <c:pt idx="2">
                  <c:v>EU28</c:v>
                </c:pt>
                <c:pt idx="3">
                  <c:v>NL</c:v>
                </c:pt>
                <c:pt idx="4">
                  <c:v>D</c:v>
                </c:pt>
                <c:pt idx="5">
                  <c:v>Frankrijk</c:v>
                </c:pt>
                <c:pt idx="6">
                  <c:v>VK</c:v>
                </c:pt>
                <c:pt idx="7">
                  <c:v>VS (2011)</c:v>
                </c:pt>
                <c:pt idx="8">
                  <c:v>China </c:v>
                </c:pt>
                <c:pt idx="9">
                  <c:v>Russ.Fed.</c:v>
                </c:pt>
              </c:strCache>
            </c:strRef>
          </c:cat>
          <c:val>
            <c:numRef>
              <c:f>'2-3'!$D$6:$D$15</c:f>
              <c:numCache>
                <c:formatCode>0.0%</c:formatCode>
                <c:ptCount val="10"/>
                <c:pt idx="0">
                  <c:v>0.14699999999999999</c:v>
                </c:pt>
                <c:pt idx="1">
                  <c:v>0.16200000000000001</c:v>
                </c:pt>
                <c:pt idx="2">
                  <c:v>0.18099999999999999</c:v>
                </c:pt>
                <c:pt idx="3">
                  <c:v>5.0999999999999997E-2</c:v>
                </c:pt>
                <c:pt idx="4">
                  <c:v>0.23100000000000001</c:v>
                </c:pt>
                <c:pt idx="5">
                  <c:v>0.152</c:v>
                </c:pt>
                <c:pt idx="6">
                  <c:v>0.11899999999999999</c:v>
                </c:pt>
                <c:pt idx="7">
                  <c:v>0.51400000000000001</c:v>
                </c:pt>
                <c:pt idx="8">
                  <c:v>0.249</c:v>
                </c:pt>
                <c:pt idx="9">
                  <c:v>0.878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17952"/>
        <c:axId val="59540224"/>
      </c:barChart>
      <c:dateAx>
        <c:axId val="595179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nl-BE"/>
          </a:p>
        </c:txPr>
        <c:crossAx val="59540224"/>
        <c:crosses val="autoZero"/>
        <c:auto val="0"/>
        <c:lblOffset val="100"/>
        <c:baseTimeUnit val="days"/>
        <c:majorUnit val="1"/>
        <c:minorUnit val="1"/>
      </c:dateAx>
      <c:valAx>
        <c:axId val="59540224"/>
        <c:scaling>
          <c:orientation val="minMax"/>
        </c:scaling>
        <c:delete val="0"/>
        <c:axPos val="l"/>
        <c:majorGridlines>
          <c:spPr>
            <a:ln w="6350" cap="rnd">
              <a:solidFill>
                <a:sysClr val="window" lastClr="FFFFFF">
                  <a:lumMod val="75000"/>
                </a:sys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nl-BE" sz="900" b="0"/>
                  <a:t>%tkm</a:t>
                </a:r>
              </a:p>
            </c:rich>
          </c:tx>
          <c:layout>
            <c:manualLayout>
              <c:xMode val="edge"/>
              <c:yMode val="edge"/>
              <c:x val="8.6805702727767546E-3"/>
              <c:y val="0.1917409653304917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59517952"/>
        <c:crosses val="autoZero"/>
        <c:crossBetween val="between"/>
      </c:valAx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legend>
      <c:legendPos val="t"/>
      <c:layout>
        <c:manualLayout>
          <c:xMode val="edge"/>
          <c:yMode val="edge"/>
          <c:x val="0.29340324074074081"/>
          <c:y val="6.2504838011975504E-3"/>
          <c:w val="0.48722013888888888"/>
          <c:h val="8.504523809523809E-2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900" baseline="0">
          <a:solidFill>
            <a:sysClr val="windowText" lastClr="000000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292245370370371"/>
          <c:y val="3.8241269841269881E-2"/>
          <c:w val="0.84375115740740925"/>
          <c:h val="0.8840198412698412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2D050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1F497D">
                  <a:lumMod val="50000"/>
                </a:srgbClr>
              </a:solidFill>
              <a:ln>
                <a:noFill/>
              </a:ln>
            </c:spPr>
          </c:dPt>
          <c:cat>
            <c:strRef>
              <c:f>'2-4'!$A$5:$A$32</c:f>
              <c:strCache>
                <c:ptCount val="28"/>
                <c:pt idx="0">
                  <c:v>Malta</c:v>
                </c:pt>
                <c:pt idx="1">
                  <c:v>Cyprus</c:v>
                </c:pt>
                <c:pt idx="2">
                  <c:v>Ierland</c:v>
                </c:pt>
                <c:pt idx="3">
                  <c:v>Denemarken</c:v>
                </c:pt>
                <c:pt idx="4">
                  <c:v>Italië</c:v>
                </c:pt>
                <c:pt idx="5">
                  <c:v>Zweden</c:v>
                </c:pt>
                <c:pt idx="6">
                  <c:v>Frankrijk</c:v>
                </c:pt>
                <c:pt idx="7">
                  <c:v>Oostenrijk</c:v>
                </c:pt>
                <c:pt idx="8">
                  <c:v>België</c:v>
                </c:pt>
                <c:pt idx="9">
                  <c:v>Griekenland</c:v>
                </c:pt>
                <c:pt idx="10">
                  <c:v>Nederland</c:v>
                </c:pt>
                <c:pt idx="11">
                  <c:v>Duitsland</c:v>
                </c:pt>
                <c:pt idx="12">
                  <c:v>Finland</c:v>
                </c:pt>
                <c:pt idx="13">
                  <c:v>Luxemburg</c:v>
                </c:pt>
                <c:pt idx="14">
                  <c:v>Spanje</c:v>
                </c:pt>
                <c:pt idx="15">
                  <c:v>Kroatië</c:v>
                </c:pt>
                <c:pt idx="16">
                  <c:v>Portugal</c:v>
                </c:pt>
                <c:pt idx="17">
                  <c:v>Roemenië</c:v>
                </c:pt>
                <c:pt idx="18">
                  <c:v>gemiddelde</c:v>
                </c:pt>
                <c:pt idx="19">
                  <c:v>Estland</c:v>
                </c:pt>
                <c:pt idx="20">
                  <c:v>Tsjech.Rep</c:v>
                </c:pt>
                <c:pt idx="21">
                  <c:v>Hongarije</c:v>
                </c:pt>
                <c:pt idx="22">
                  <c:v>Slowakije</c:v>
                </c:pt>
                <c:pt idx="23">
                  <c:v>Slovenië</c:v>
                </c:pt>
                <c:pt idx="24">
                  <c:v>Letland</c:v>
                </c:pt>
                <c:pt idx="25">
                  <c:v>Polen</c:v>
                </c:pt>
                <c:pt idx="26">
                  <c:v>Bulgarië</c:v>
                </c:pt>
                <c:pt idx="27">
                  <c:v>Litouwen</c:v>
                </c:pt>
              </c:strCache>
            </c:strRef>
          </c:cat>
          <c:val>
            <c:numRef>
              <c:f>'2-4'!$B$5:$B$32</c:f>
              <c:numCache>
                <c:formatCode>General</c:formatCode>
                <c:ptCount val="28"/>
                <c:pt idx="0">
                  <c:v>43.478260869565219</c:v>
                </c:pt>
                <c:pt idx="1">
                  <c:v>50.279329608938554</c:v>
                </c:pt>
                <c:pt idx="2">
                  <c:v>61.012812690665037</c:v>
                </c:pt>
                <c:pt idx="3">
                  <c:v>68.079902160619639</c:v>
                </c:pt>
                <c:pt idx="4">
                  <c:v>79.132099553286537</c:v>
                </c:pt>
                <c:pt idx="5">
                  <c:v>82.148111819519372</c:v>
                </c:pt>
                <c:pt idx="6">
                  <c:v>84.829995571519959</c:v>
                </c:pt>
                <c:pt idx="7">
                  <c:v>85.016286644951151</c:v>
                </c:pt>
                <c:pt idx="8">
                  <c:v>85.395051875498808</c:v>
                </c:pt>
                <c:pt idx="9">
                  <c:v>107.38255033557049</c:v>
                </c:pt>
                <c:pt idx="10">
                  <c:v>113.13198731853829</c:v>
                </c:pt>
                <c:pt idx="11">
                  <c:v>115.13651365136514</c:v>
                </c:pt>
                <c:pt idx="12">
                  <c:v>132.46753246753246</c:v>
                </c:pt>
                <c:pt idx="13">
                  <c:v>186.48018648018649</c:v>
                </c:pt>
                <c:pt idx="14">
                  <c:v>193.58600583090376</c:v>
                </c:pt>
                <c:pt idx="15">
                  <c:v>195.8997722095672</c:v>
                </c:pt>
                <c:pt idx="16">
                  <c:v>199.27316777710476</c:v>
                </c:pt>
                <c:pt idx="17">
                  <c:v>225.51252847380414</c:v>
                </c:pt>
                <c:pt idx="18">
                  <c:v>238.81864309886052</c:v>
                </c:pt>
                <c:pt idx="19">
                  <c:v>333.33333333333337</c:v>
                </c:pt>
                <c:pt idx="20">
                  <c:v>334.85938521909748</c:v>
                </c:pt>
                <c:pt idx="21">
                  <c:v>347.42268041237116</c:v>
                </c:pt>
                <c:pt idx="22">
                  <c:v>417.72151898734177</c:v>
                </c:pt>
                <c:pt idx="23">
                  <c:v>450.42492917847034</c:v>
                </c:pt>
                <c:pt idx="24">
                  <c:v>547.08520179372192</c:v>
                </c:pt>
                <c:pt idx="25">
                  <c:v>583.15844700944388</c:v>
                </c:pt>
                <c:pt idx="26">
                  <c:v>614.60957178841306</c:v>
                </c:pt>
                <c:pt idx="27">
                  <c:v>711.24620060790267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747584"/>
        <c:axId val="43753472"/>
      </c:barChart>
      <c:dateAx>
        <c:axId val="437475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nl-BE"/>
          </a:p>
        </c:txPr>
        <c:crossAx val="43753472"/>
        <c:crosses val="autoZero"/>
        <c:auto val="0"/>
        <c:lblOffset val="100"/>
        <c:baseTimeUnit val="days"/>
        <c:majorUnit val="1"/>
        <c:minorUnit val="1"/>
      </c:dateAx>
      <c:valAx>
        <c:axId val="43753472"/>
        <c:scaling>
          <c:orientation val="minMax"/>
          <c:max val="700"/>
        </c:scaling>
        <c:delete val="0"/>
        <c:axPos val="b"/>
        <c:majorGridlines>
          <c:spPr>
            <a:ln w="6350" cap="rnd">
              <a:solidFill>
                <a:sysClr val="window" lastClr="FFFFFF">
                  <a:lumMod val="75000"/>
                </a:sys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43747584"/>
        <c:crosses val="autoZero"/>
        <c:crossBetween val="between"/>
      </c:valAx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plotVisOnly val="1"/>
    <c:dispBlanksAs val="gap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255" r="0.750000000000002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9370443887641507"/>
          <c:y val="6.2127386748412193E-2"/>
          <c:w val="0.48782734770174224"/>
          <c:h val="0.84353409068141294"/>
        </c:manualLayout>
      </c:layout>
      <c:barChart>
        <c:barDir val="bar"/>
        <c:grouping val="clustered"/>
        <c:varyColors val="0"/>
        <c:ser>
          <c:idx val="1"/>
          <c:order val="0"/>
          <c:tx>
            <c:v>invoer</c:v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('2.5'!$A$130,'2.5'!$A$136,'2.5'!$A$146,'2.5'!$A$148,'2.5'!$A$158,'2.5'!$A$162,'2.5'!$A$174,'2.5'!$A$177,'2.5'!$A$181,'2.5'!$A$185,'2.5'!$A$189,'2.5'!$A$204,'2.5'!$A$209,'2.5'!$A$213,'2.5'!$A$215,'2.5'!$A$227,'2.5'!$A$230,'2.5'!$A$235,'2.5'!$A$239,'2.5'!$A$241,'2.5'!$A$245)</c:f>
              <c:strCache>
                <c:ptCount val="21"/>
                <c:pt idx="0">
                  <c:v>Levende dieren en producten van het dierenrijk</c:v>
                </c:pt>
                <c:pt idx="1">
                  <c:v>Producten van het plantenrijk</c:v>
                </c:pt>
                <c:pt idx="2">
                  <c:v>Vetten, oliën, was (dierlijke of plantaardige) en dissociatieproducten daarvan</c:v>
                </c:pt>
                <c:pt idx="3">
                  <c:v>Producten van de voedselindustrie; alcoholhoudende vloeistoffen, azijn, tabak en bereide tabakssurrogaten</c:v>
                </c:pt>
                <c:pt idx="4">
                  <c:v>Minerale producten</c:v>
                </c:pt>
                <c:pt idx="5">
                  <c:v>Producten van de chemische en van de aanverwante industrieën</c:v>
                </c:pt>
                <c:pt idx="6">
                  <c:v>Kunststof en werken daarvan; rubber en werken daarvan</c:v>
                </c:pt>
                <c:pt idx="7">
                  <c:v>Huiden, vellen, leder en pelterijen en werken daarvan</c:v>
                </c:pt>
                <c:pt idx="8">
                  <c:v>Hout; houtskool en houtwaren; kurk en kurkwaren; vlechtwerk en mandenmakerswerk</c:v>
                </c:pt>
                <c:pt idx="9">
                  <c:v>Houtpulp; papier en karton; alsmede artikelen daarvan</c:v>
                </c:pt>
                <c:pt idx="10">
                  <c:v>Textielstoffen en textielwaren</c:v>
                </c:pt>
                <c:pt idx="11">
                  <c:v>Schoeisel; hoofddeksels; paraplu's, wandelstokken, zwepen; veren; kunstbloemen; werken van mensenhaar</c:v>
                </c:pt>
                <c:pt idx="12">
                  <c:v>Werken van steen, cement, keramische producten; glas</c:v>
                </c:pt>
                <c:pt idx="13">
                  <c:v>Parels, edelstenen en halfedelstenen, edele metalen; munten</c:v>
                </c:pt>
                <c:pt idx="14">
                  <c:v>Onedele metalen en werken daarvan</c:v>
                </c:pt>
                <c:pt idx="15">
                  <c:v>Machines, toestellen en elektrotechnisch materieel, delen en toebehoren van deze toestellen</c:v>
                </c:pt>
                <c:pt idx="16">
                  <c:v>Vervoermaterieel</c:v>
                </c:pt>
                <c:pt idx="17">
                  <c:v>Optische en precisie-instrumenten; uurwerken; muziekinstrumenten; delen</c:v>
                </c:pt>
                <c:pt idx="18">
                  <c:v>Wapens en munitie; delen en toebehoren daarvan</c:v>
                </c:pt>
                <c:pt idx="19">
                  <c:v>Diverse goederen en producten</c:v>
                </c:pt>
                <c:pt idx="20">
                  <c:v>Kunstvoorwerpen, voorwerpen voor verzamelingen en antiquiteiten</c:v>
                </c:pt>
              </c:strCache>
            </c:strRef>
          </c:cat>
          <c:val>
            <c:numRef>
              <c:f>('2.5'!$P$130,'2.5'!$P$136,'2.5'!$P$146,'2.5'!$P$148,'2.5'!$P$158,'2.5'!$P$162,'2.5'!$P$174,'2.5'!$P$177,'2.5'!$P$181,'2.5'!$P$185,'2.5'!$P$189,'2.5'!$P$204,'2.5'!$P$209,'2.5'!$P$213,'2.5'!$P$215,'2.5'!$P$227,'2.5'!$P$230,'2.5'!$P$235,'2.5'!$P$239,'2.5'!$P$241,'2.5'!$P$245)</c:f>
              <c:numCache>
                <c:formatCode>0.00</c:formatCode>
                <c:ptCount val="21"/>
                <c:pt idx="0">
                  <c:v>2.0170228179954948</c:v>
                </c:pt>
                <c:pt idx="1">
                  <c:v>3.2943896757953861</c:v>
                </c:pt>
                <c:pt idx="2">
                  <c:v>0.7161547795526132</c:v>
                </c:pt>
                <c:pt idx="3">
                  <c:v>3.9279989861474127</c:v>
                </c:pt>
                <c:pt idx="4">
                  <c:v>25.172969175093989</c:v>
                </c:pt>
                <c:pt idx="5">
                  <c:v>12.471406492249706</c:v>
                </c:pt>
                <c:pt idx="6">
                  <c:v>4.9762293326781482</c:v>
                </c:pt>
                <c:pt idx="7">
                  <c:v>0.21898827417331923</c:v>
                </c:pt>
                <c:pt idx="8">
                  <c:v>0.76024377133739673</c:v>
                </c:pt>
                <c:pt idx="9">
                  <c:v>1.4342518054393578</c:v>
                </c:pt>
                <c:pt idx="10">
                  <c:v>2.2886945239821288</c:v>
                </c:pt>
                <c:pt idx="11">
                  <c:v>0.38854637914299345</c:v>
                </c:pt>
                <c:pt idx="12">
                  <c:v>0.80035115813721092</c:v>
                </c:pt>
                <c:pt idx="13">
                  <c:v>7.6408941907897692</c:v>
                </c:pt>
                <c:pt idx="14">
                  <c:v>6.2299493413599905</c:v>
                </c:pt>
                <c:pt idx="15">
                  <c:v>11.655905812706269</c:v>
                </c:pt>
                <c:pt idx="16">
                  <c:v>11.417737855983404</c:v>
                </c:pt>
                <c:pt idx="17">
                  <c:v>1.91957060818045</c:v>
                </c:pt>
                <c:pt idx="18">
                  <c:v>1.3498612022213467E-2</c:v>
                </c:pt>
                <c:pt idx="19">
                  <c:v>1.5954096950139134</c:v>
                </c:pt>
                <c:pt idx="20">
                  <c:v>1.0596895999021105</c:v>
                </c:pt>
              </c:numCache>
            </c:numRef>
          </c:val>
        </c:ser>
        <c:ser>
          <c:idx val="0"/>
          <c:order val="1"/>
          <c:tx>
            <c:v>uitvoer</c:v>
          </c:tx>
          <c:spPr>
            <a:ln>
              <a:noFill/>
            </a:ln>
          </c:spPr>
          <c:invertIfNegative val="0"/>
          <c:cat>
            <c:strRef>
              <c:f>('2.5'!$A$130,'2.5'!$A$136,'2.5'!$A$146,'2.5'!$A$148,'2.5'!$A$158,'2.5'!$A$162,'2.5'!$A$174,'2.5'!$A$177,'2.5'!$A$181,'2.5'!$A$185,'2.5'!$A$189,'2.5'!$A$204,'2.5'!$A$209,'2.5'!$A$213,'2.5'!$A$215,'2.5'!$A$227,'2.5'!$A$230,'2.5'!$A$235,'2.5'!$A$239,'2.5'!$A$241,'2.5'!$A$245)</c:f>
              <c:strCache>
                <c:ptCount val="21"/>
                <c:pt idx="0">
                  <c:v>Levende dieren en producten van het dierenrijk</c:v>
                </c:pt>
                <c:pt idx="1">
                  <c:v>Producten van het plantenrijk</c:v>
                </c:pt>
                <c:pt idx="2">
                  <c:v>Vetten, oliën, was (dierlijke of plantaardige) en dissociatieproducten daarvan</c:v>
                </c:pt>
                <c:pt idx="3">
                  <c:v>Producten van de voedselindustrie; alcoholhoudende vloeistoffen, azijn, tabak en bereide tabakssurrogaten</c:v>
                </c:pt>
                <c:pt idx="4">
                  <c:v>Minerale producten</c:v>
                </c:pt>
                <c:pt idx="5">
                  <c:v>Producten van de chemische en van de aanverwante industrieën</c:v>
                </c:pt>
                <c:pt idx="6">
                  <c:v>Kunststof en werken daarvan; rubber en werken daarvan</c:v>
                </c:pt>
                <c:pt idx="7">
                  <c:v>Huiden, vellen, leder en pelterijen en werken daarvan</c:v>
                </c:pt>
                <c:pt idx="8">
                  <c:v>Hout; houtskool en houtwaren; kurk en kurkwaren; vlechtwerk en mandenmakerswerk</c:v>
                </c:pt>
                <c:pt idx="9">
                  <c:v>Houtpulp; papier en karton; alsmede artikelen daarvan</c:v>
                </c:pt>
                <c:pt idx="10">
                  <c:v>Textielstoffen en textielwaren</c:v>
                </c:pt>
                <c:pt idx="11">
                  <c:v>Schoeisel; hoofddeksels; paraplu's, wandelstokken, zwepen; veren; kunstbloemen; werken van mensenhaar</c:v>
                </c:pt>
                <c:pt idx="12">
                  <c:v>Werken van steen, cement, keramische producten; glas</c:v>
                </c:pt>
                <c:pt idx="13">
                  <c:v>Parels, edelstenen en halfedelstenen, edele metalen; munten</c:v>
                </c:pt>
                <c:pt idx="14">
                  <c:v>Onedele metalen en werken daarvan</c:v>
                </c:pt>
                <c:pt idx="15">
                  <c:v>Machines, toestellen en elektrotechnisch materieel, delen en toebehoren van deze toestellen</c:v>
                </c:pt>
                <c:pt idx="16">
                  <c:v>Vervoermaterieel</c:v>
                </c:pt>
                <c:pt idx="17">
                  <c:v>Optische en precisie-instrumenten; uurwerken; muziekinstrumenten; delen</c:v>
                </c:pt>
                <c:pt idx="18">
                  <c:v>Wapens en munitie; delen en toebehoren daarvan</c:v>
                </c:pt>
                <c:pt idx="19">
                  <c:v>Diverse goederen en producten</c:v>
                </c:pt>
                <c:pt idx="20">
                  <c:v>Kunstvoorwerpen, voorwerpen voor verzamelingen en antiquiteiten</c:v>
                </c:pt>
              </c:strCache>
            </c:strRef>
          </c:cat>
          <c:val>
            <c:numRef>
              <c:f>('2.5'!$P$8,'2.5'!$P$14,'2.5'!$P$24,'2.5'!$P$26,'2.5'!$P$36,'2.5'!$P$40,'2.5'!$P$52,'2.5'!$P$55,'2.5'!$P$59,'2.5'!$P$63,'2.5'!$P$67,'2.5'!$P$82,'2.5'!$P$87,'2.5'!$P$91,'2.5'!$P$93,'2.5'!$P$105,'2.5'!$P$108,'2.5'!$P$113,'2.5'!$P$117,'2.5'!$P$119,'2.5'!$P$123)</c:f>
              <c:numCache>
                <c:formatCode>0.00</c:formatCode>
                <c:ptCount val="21"/>
                <c:pt idx="0">
                  <c:v>2.6195197938041139</c:v>
                </c:pt>
                <c:pt idx="1">
                  <c:v>2.6054439217256391</c:v>
                </c:pt>
                <c:pt idx="2">
                  <c:v>0.73637664114241863</c:v>
                </c:pt>
                <c:pt idx="3">
                  <c:v>5.6683536860017014</c:v>
                </c:pt>
                <c:pt idx="4">
                  <c:v>14.06570617086232</c:v>
                </c:pt>
                <c:pt idx="5">
                  <c:v>15.178899120831458</c:v>
                </c:pt>
                <c:pt idx="6">
                  <c:v>9.1391509433962259</c:v>
                </c:pt>
                <c:pt idx="7">
                  <c:v>0.29804355804681115</c:v>
                </c:pt>
                <c:pt idx="8">
                  <c:v>0.60302078641375967</c:v>
                </c:pt>
                <c:pt idx="9">
                  <c:v>1.3005584471914984</c:v>
                </c:pt>
                <c:pt idx="10">
                  <c:v>2.8873262933119794</c:v>
                </c:pt>
                <c:pt idx="11">
                  <c:v>0.19169252456500341</c:v>
                </c:pt>
                <c:pt idx="12">
                  <c:v>0.7728696428273526</c:v>
                </c:pt>
                <c:pt idx="13">
                  <c:v>8.5481728475384937</c:v>
                </c:pt>
                <c:pt idx="14">
                  <c:v>7.7409476502677546</c:v>
                </c:pt>
                <c:pt idx="15">
                  <c:v>10.191139916253775</c:v>
                </c:pt>
                <c:pt idx="16">
                  <c:v>12.095813939909581</c:v>
                </c:pt>
                <c:pt idx="17">
                  <c:v>1.9476314999249289</c:v>
                </c:pt>
                <c:pt idx="18">
                  <c:v>4.9004887976911394E-3</c:v>
                </c:pt>
                <c:pt idx="19">
                  <c:v>1.3460183007190163</c:v>
                </c:pt>
                <c:pt idx="20">
                  <c:v>2.0580488964516288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661504"/>
        <c:axId val="56663040"/>
      </c:barChart>
      <c:dateAx>
        <c:axId val="566615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nl-BE"/>
          </a:p>
        </c:txPr>
        <c:crossAx val="56663040"/>
        <c:crosses val="autoZero"/>
        <c:auto val="0"/>
        <c:lblOffset val="100"/>
        <c:baseTimeUnit val="days"/>
        <c:majorUnit val="1"/>
        <c:minorUnit val="1"/>
      </c:dateAx>
      <c:valAx>
        <c:axId val="56663040"/>
        <c:scaling>
          <c:orientation val="minMax"/>
        </c:scaling>
        <c:delete val="0"/>
        <c:axPos val="b"/>
        <c:majorGridlines>
          <c:spPr>
            <a:ln w="6350" cap="rnd">
              <a:solidFill>
                <a:sysClr val="window" lastClr="FFFFFF">
                  <a:lumMod val="75000"/>
                </a:sys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procentueel aandeel</a:t>
                </a:r>
              </a:p>
            </c:rich>
          </c:tx>
          <c:layout>
            <c:manualLayout>
              <c:xMode val="edge"/>
              <c:yMode val="edge"/>
              <c:x val="0.80398323806218164"/>
              <c:y val="0.95285628418585078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BE"/>
          </a:p>
        </c:txPr>
        <c:crossAx val="56661504"/>
        <c:crosses val="autoZero"/>
        <c:crossBetween val="between"/>
      </c:valAx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legend>
      <c:legendPos val="t"/>
      <c:layout>
        <c:manualLayout>
          <c:xMode val="edge"/>
          <c:yMode val="edge"/>
          <c:x val="0.42381091839944601"/>
          <c:y val="1.3371401093947256E-2"/>
          <c:w val="0.13565411690692353"/>
          <c:h val="3.9865961411312198E-2"/>
        </c:manualLayout>
      </c:layout>
      <c:overlay val="0"/>
    </c:legend>
    <c:plotVisOnly val="1"/>
    <c:dispBlanksAs val="gap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255" r="0.7500000000000025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/>
              <a:t>Uitvoer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45687710088834E-2"/>
          <c:y val="0.19856746167598621"/>
          <c:w val="0.84375115740740991"/>
          <c:h val="0.69933531746031763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>
              <a:noFill/>
            </a:ln>
          </c:spPr>
          <c:explosion val="30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>
                  <a:lumMod val="75000"/>
                </a:srgb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18950269374223003"/>
                  <c:y val="-6.68495793634387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8413685131463964E-3"/>
                  <c:y val="4.627410704096770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7523599023806387E-2"/>
                  <c:y val="5.1491176968034122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'tab.2.5 + fig 2.6'!$J$8:$J$14</c:f>
              <c:strCache>
                <c:ptCount val="7"/>
                <c:pt idx="0">
                  <c:v>Europese Unie (EU-28)</c:v>
                </c:pt>
                <c:pt idx="1">
                  <c:v>rest van Europa</c:v>
                </c:pt>
                <c:pt idx="2">
                  <c:v>Afrika</c:v>
                </c:pt>
                <c:pt idx="3">
                  <c:v>Amerika</c:v>
                </c:pt>
                <c:pt idx="4">
                  <c:v>Azië</c:v>
                </c:pt>
                <c:pt idx="5">
                  <c:v>Australië en Oceanië</c:v>
                </c:pt>
                <c:pt idx="6">
                  <c:v>Overige</c:v>
                </c:pt>
              </c:strCache>
            </c:strRef>
          </c:cat>
          <c:val>
            <c:numRef>
              <c:f>'tab.2.5 + fig 2.6'!$L$8:$L$14</c:f>
              <c:numCache>
                <c:formatCode>0.00</c:formatCode>
                <c:ptCount val="7"/>
                <c:pt idx="0">
                  <c:v>66.140088657372047</c:v>
                </c:pt>
                <c:pt idx="1">
                  <c:v>6.4611549231012262</c:v>
                </c:pt>
                <c:pt idx="2">
                  <c:v>3.3176916969342147</c:v>
                </c:pt>
                <c:pt idx="3">
                  <c:v>7.0695469799095072</c:v>
                </c:pt>
                <c:pt idx="4">
                  <c:v>14.116051175833645</c:v>
                </c:pt>
                <c:pt idx="5">
                  <c:v>0.537960379966124</c:v>
                </c:pt>
                <c:pt idx="6">
                  <c:v>2.3575061868832341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plotVisOnly val="1"/>
    <c:dispBlanksAs val="zero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="1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3" r="0.75000000000000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/>
              <a:t>Invoer</a:t>
            </a:r>
          </a:p>
        </c:rich>
      </c:tx>
      <c:layout>
        <c:manualLayout>
          <c:xMode val="edge"/>
          <c:yMode val="edge"/>
          <c:x val="0.40742690058479603"/>
          <c:y val="2.0937706290079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9773449371458E-2"/>
          <c:y val="0.1477826764021089"/>
          <c:w val="0.84375115740741002"/>
          <c:h val="0.69933531746031763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>
              <a:noFill/>
            </a:ln>
          </c:spPr>
          <c:explosion val="30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>
                  <a:lumMod val="75000"/>
                </a:srgb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18950269374223008"/>
                  <c:y val="-6.68495793634387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8413685131463973E-3"/>
                  <c:y val="4.627410704096770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delete val="1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'tab.2.5 + fig 2.6'!$J$19:$J$25</c:f>
              <c:strCache>
                <c:ptCount val="7"/>
                <c:pt idx="0">
                  <c:v>Europese Unie (EU-28)</c:v>
                </c:pt>
                <c:pt idx="1">
                  <c:v>rest van Europa</c:v>
                </c:pt>
                <c:pt idx="2">
                  <c:v>Afrika</c:v>
                </c:pt>
                <c:pt idx="3">
                  <c:v>Amerika</c:v>
                </c:pt>
                <c:pt idx="4">
                  <c:v>Azië</c:v>
                </c:pt>
                <c:pt idx="5">
                  <c:v>Australië en Oceanië</c:v>
                </c:pt>
                <c:pt idx="6">
                  <c:v>Overige</c:v>
                </c:pt>
              </c:strCache>
            </c:strRef>
          </c:cat>
          <c:val>
            <c:numRef>
              <c:f>'tab.2.5 + fig 2.6'!$L$19:$L$25</c:f>
              <c:numCache>
                <c:formatCode>0.00</c:formatCode>
                <c:ptCount val="7"/>
                <c:pt idx="0">
                  <c:v>69.491482614294128</c:v>
                </c:pt>
                <c:pt idx="1">
                  <c:v>7.7256581417522634</c:v>
                </c:pt>
                <c:pt idx="2">
                  <c:v>2.1884224172559694</c:v>
                </c:pt>
                <c:pt idx="3">
                  <c:v>7.3761322797042332</c:v>
                </c:pt>
                <c:pt idx="4">
                  <c:v>12.676432601883924</c:v>
                </c:pt>
                <c:pt idx="5">
                  <c:v>0.53701472078974588</c:v>
                </c:pt>
                <c:pt idx="6">
                  <c:v>4.8572243197335914E-3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plotVisOnly val="1"/>
    <c:dispBlanksAs val="zero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="1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nl-BE"/>
              <a:t>Title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45687710088834E-2"/>
          <c:y val="0.19856746167598621"/>
          <c:w val="0.84375115740741002"/>
          <c:h val="0.69933531746031763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>
              <a:noFill/>
            </a:ln>
          </c:spPr>
          <c:explosion val="30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>
                  <a:lumMod val="75000"/>
                </a:srgb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cat>
            <c:strRef>
              <c:f>'tab.2.5 + fig 2.6'!$J$19:$J$25</c:f>
              <c:strCache>
                <c:ptCount val="7"/>
                <c:pt idx="0">
                  <c:v>Europese Unie (EU-28)</c:v>
                </c:pt>
                <c:pt idx="1">
                  <c:v>rest van Europa</c:v>
                </c:pt>
                <c:pt idx="2">
                  <c:v>Afrika</c:v>
                </c:pt>
                <c:pt idx="3">
                  <c:v>Amerika</c:v>
                </c:pt>
                <c:pt idx="4">
                  <c:v>Azië</c:v>
                </c:pt>
                <c:pt idx="5">
                  <c:v>Australië en Oceanië</c:v>
                </c:pt>
                <c:pt idx="6">
                  <c:v>Overige</c:v>
                </c:pt>
              </c:strCache>
            </c:strRef>
          </c:cat>
          <c:val>
            <c:numRef>
              <c:f>'tab.2.5 + fig 2.6'!$L$19:$L$25</c:f>
              <c:numCache>
                <c:formatCode>0.00</c:formatCode>
                <c:ptCount val="7"/>
                <c:pt idx="0">
                  <c:v>69.491482614294128</c:v>
                </c:pt>
                <c:pt idx="1">
                  <c:v>7.7256581417522634</c:v>
                </c:pt>
                <c:pt idx="2">
                  <c:v>2.1884224172559694</c:v>
                </c:pt>
                <c:pt idx="3">
                  <c:v>7.3761322797042332</c:v>
                </c:pt>
                <c:pt idx="4">
                  <c:v>12.676432601883924</c:v>
                </c:pt>
                <c:pt idx="5">
                  <c:v>0.53701472078974588</c:v>
                </c:pt>
                <c:pt idx="6">
                  <c:v>4.8572243197335914E-3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legend>
      <c:legendPos val="t"/>
      <c:layout>
        <c:manualLayout>
          <c:xMode val="edge"/>
          <c:yMode val="edge"/>
          <c:x val="4.1446139731706987E-2"/>
          <c:y val="3.0175438596491209E-2"/>
          <c:w val="0.9362923679847005"/>
          <c:h val="0.9620113275314268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="1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1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/>
            </a:pPr>
            <a:r>
              <a:rPr lang="nl-BE" sz="900"/>
              <a:t>2010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445687710088834E-2"/>
          <c:y val="0.19856746167598621"/>
          <c:w val="0.8437511574074098"/>
          <c:h val="0.69933531746031763"/>
        </c:manualLayout>
      </c:layout>
      <c:pieChart>
        <c:varyColors val="1"/>
        <c:ser>
          <c:idx val="1"/>
          <c:order val="0"/>
          <c:tx>
            <c:strRef>
              <c:f>'2-7,2-8'!$A$6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explosion val="30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>
                  <a:lumMod val="75000"/>
                </a:srgb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ysClr val="windowText" lastClr="000000">
                  <a:lumMod val="75000"/>
                  <a:lumOff val="25000"/>
                </a:sys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18950269374222997"/>
                  <c:y val="-6.68495793634387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771157407407421"/>
                  <c:y val="-5.451984126984139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7523599023806366E-2"/>
                  <c:y val="5.1491176968034122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'2-7,2-8'!$A$10:$A$13</c:f>
              <c:strCache>
                <c:ptCount val="4"/>
                <c:pt idx="0">
                  <c:v>binnenlands vervoer</c:v>
                </c:pt>
                <c:pt idx="1">
                  <c:v>import</c:v>
                </c:pt>
                <c:pt idx="2">
                  <c:v>export</c:v>
                </c:pt>
                <c:pt idx="3">
                  <c:v>transit zonder overslag</c:v>
                </c:pt>
              </c:strCache>
            </c:strRef>
          </c:cat>
          <c:val>
            <c:numRef>
              <c:f>'2-7,2-8'!$I$10:$I$13</c:f>
              <c:numCache>
                <c:formatCode>0</c:formatCode>
                <c:ptCount val="4"/>
                <c:pt idx="0">
                  <c:v>28169</c:v>
                </c:pt>
                <c:pt idx="1">
                  <c:v>12538</c:v>
                </c:pt>
                <c:pt idx="2">
                  <c:v>12744</c:v>
                </c:pt>
                <c:pt idx="3">
                  <c:v>10130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plotArea>
    <c:plotVisOnly val="1"/>
    <c:dispBlanksAs val="zero"/>
    <c:showDLblsOverMax val="0"/>
  </c:chart>
  <c:spPr>
    <a:noFill/>
    <a:ln>
      <a:noFill/>
    </a:ln>
    <a:effectLst>
      <a:innerShdw blurRad="63500" dist="50800" dir="18900000">
        <a:prstClr val="black">
          <a:alpha val="50000"/>
        </a:prstClr>
      </a:innerShdw>
      <a:softEdge rad="31750"/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 sz="800" b="1" baseline="0">
          <a:solidFill>
            <a:schemeClr val="tx2"/>
          </a:solidFill>
          <a:latin typeface="Calibri" pitchFamily="34" charset="0"/>
          <a:ea typeface="+mn-ea"/>
          <a:cs typeface="+mn-cs"/>
        </a:defRPr>
      </a:pPr>
      <a:endParaRPr lang="nl-BE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533401</xdr:colOff>
      <xdr:row>36</xdr:row>
      <xdr:rowOff>38100</xdr:rowOff>
    </xdr:from>
    <xdr:to>
      <xdr:col>6</xdr:col>
      <xdr:colOff>586201</xdr:colOff>
      <xdr:row>51</xdr:row>
      <xdr:rowOff>129225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36</xdr:row>
      <xdr:rowOff>47625</xdr:rowOff>
    </xdr:from>
    <xdr:to>
      <xdr:col>14</xdr:col>
      <xdr:colOff>652875</xdr:colOff>
      <xdr:row>51</xdr:row>
      <xdr:rowOff>138750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269421</xdr:colOff>
      <xdr:row>42</xdr:row>
      <xdr:rowOff>35379</xdr:rowOff>
    </xdr:from>
    <xdr:to>
      <xdr:col>20</xdr:col>
      <xdr:colOff>126031</xdr:colOff>
      <xdr:row>49</xdr:row>
      <xdr:rowOff>159021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4846" y="8036379"/>
          <a:ext cx="4123810" cy="146666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108857</xdr:colOff>
      <xdr:row>42</xdr:row>
      <xdr:rowOff>27213</xdr:rowOff>
    </xdr:from>
    <xdr:to>
      <xdr:col>11</xdr:col>
      <xdr:colOff>79152</xdr:colOff>
      <xdr:row>60</xdr:row>
      <xdr:rowOff>112499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857" y="8028213"/>
          <a:ext cx="9057145" cy="351428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8</xdr:col>
      <xdr:colOff>57150</xdr:colOff>
      <xdr:row>1</xdr:row>
      <xdr:rowOff>138112</xdr:rowOff>
    </xdr:from>
    <xdr:to>
      <xdr:col>15</xdr:col>
      <xdr:colOff>361950</xdr:colOff>
      <xdr:row>16</xdr:row>
      <xdr:rowOff>23812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109537</xdr:rowOff>
    </xdr:from>
    <xdr:to>
      <xdr:col>16</xdr:col>
      <xdr:colOff>304800</xdr:colOff>
      <xdr:row>15</xdr:row>
      <xdr:rowOff>185737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15</xdr:row>
      <xdr:rowOff>71437</xdr:rowOff>
    </xdr:from>
    <xdr:to>
      <xdr:col>14</xdr:col>
      <xdr:colOff>514350</xdr:colOff>
      <xdr:row>29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409574</xdr:colOff>
      <xdr:row>9</xdr:row>
      <xdr:rowOff>128587</xdr:rowOff>
    </xdr:from>
    <xdr:to>
      <xdr:col>20</xdr:col>
      <xdr:colOff>114299</xdr:colOff>
      <xdr:row>25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119062</xdr:rowOff>
    </xdr:from>
    <xdr:to>
      <xdr:col>6</xdr:col>
      <xdr:colOff>161925</xdr:colOff>
      <xdr:row>40</xdr:row>
      <xdr:rowOff>109537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104775</xdr:rowOff>
    </xdr:from>
    <xdr:to>
      <xdr:col>4</xdr:col>
      <xdr:colOff>452850</xdr:colOff>
      <xdr:row>37</xdr:row>
      <xdr:rowOff>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13</xdr:row>
      <xdr:rowOff>142875</xdr:rowOff>
    </xdr:from>
    <xdr:to>
      <xdr:col>11</xdr:col>
      <xdr:colOff>348075</xdr:colOff>
      <xdr:row>29</xdr:row>
      <xdr:rowOff>72075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504825</xdr:colOff>
      <xdr:row>6</xdr:row>
      <xdr:rowOff>0</xdr:rowOff>
    </xdr:from>
    <xdr:to>
      <xdr:col>33</xdr:col>
      <xdr:colOff>104100</xdr:colOff>
      <xdr:row>31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27</xdr:row>
      <xdr:rowOff>123826</xdr:rowOff>
    </xdr:from>
    <xdr:to>
      <xdr:col>7</xdr:col>
      <xdr:colOff>781050</xdr:colOff>
      <xdr:row>43</xdr:row>
      <xdr:rowOff>9526</xdr:rowOff>
    </xdr:to>
    <xdr:graphicFrame macro="">
      <xdr:nvGraphicFramePr>
        <xdr:cNvPr id="2" name="Grafie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27</xdr:row>
      <xdr:rowOff>133351</xdr:rowOff>
    </xdr:from>
    <xdr:to>
      <xdr:col>10</xdr:col>
      <xdr:colOff>638175</xdr:colOff>
      <xdr:row>43</xdr:row>
      <xdr:rowOff>104775</xdr:rowOff>
    </xdr:to>
    <xdr:graphicFrame macro="">
      <xdr:nvGraphicFramePr>
        <xdr:cNvPr id="3" name="Grafiek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971549</xdr:colOff>
      <xdr:row>29</xdr:row>
      <xdr:rowOff>114300</xdr:rowOff>
    </xdr:from>
    <xdr:to>
      <xdr:col>16</xdr:col>
      <xdr:colOff>361950</xdr:colOff>
      <xdr:row>34</xdr:row>
      <xdr:rowOff>28575</xdr:rowOff>
    </xdr:to>
    <xdr:graphicFrame macro="">
      <xdr:nvGraphicFramePr>
        <xdr:cNvPr id="4" name="Grafiek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7</xdr:row>
      <xdr:rowOff>9525</xdr:rowOff>
    </xdr:from>
    <xdr:to>
      <xdr:col>11</xdr:col>
      <xdr:colOff>1378950</xdr:colOff>
      <xdr:row>23</xdr:row>
      <xdr:rowOff>100650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1428750</xdr:colOff>
      <xdr:row>7</xdr:row>
      <xdr:rowOff>47625</xdr:rowOff>
    </xdr:from>
    <xdr:to>
      <xdr:col>18</xdr:col>
      <xdr:colOff>216900</xdr:colOff>
      <xdr:row>23</xdr:row>
      <xdr:rowOff>138750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85726</xdr:colOff>
      <xdr:row>22</xdr:row>
      <xdr:rowOff>104776</xdr:rowOff>
    </xdr:from>
    <xdr:to>
      <xdr:col>13</xdr:col>
      <xdr:colOff>504825</xdr:colOff>
      <xdr:row>26</xdr:row>
      <xdr:rowOff>133350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419100</xdr:colOff>
      <xdr:row>2</xdr:row>
      <xdr:rowOff>152400</xdr:rowOff>
    </xdr:from>
    <xdr:to>
      <xdr:col>25</xdr:col>
      <xdr:colOff>24225</xdr:colOff>
      <xdr:row>17</xdr:row>
      <xdr:rowOff>138750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18</xdr:row>
      <xdr:rowOff>85725</xdr:rowOff>
    </xdr:from>
    <xdr:to>
      <xdr:col>11</xdr:col>
      <xdr:colOff>251099</xdr:colOff>
      <xdr:row>35</xdr:row>
      <xdr:rowOff>141000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18</xdr:row>
      <xdr:rowOff>123825</xdr:rowOff>
    </xdr:from>
    <xdr:to>
      <xdr:col>17</xdr:col>
      <xdr:colOff>174900</xdr:colOff>
      <xdr:row>36</xdr:row>
      <xdr:rowOff>17175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114301</xdr:colOff>
      <xdr:row>36</xdr:row>
      <xdr:rowOff>152398</xdr:rowOff>
    </xdr:from>
    <xdr:to>
      <xdr:col>4</xdr:col>
      <xdr:colOff>523876</xdr:colOff>
      <xdr:row>39</xdr:row>
      <xdr:rowOff>26623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7</xdr:col>
      <xdr:colOff>123824</xdr:colOff>
      <xdr:row>29</xdr:row>
      <xdr:rowOff>28574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2</xdr:row>
      <xdr:rowOff>176212</xdr:rowOff>
    </xdr:from>
    <xdr:to>
      <xdr:col>17</xdr:col>
      <xdr:colOff>190500</xdr:colOff>
      <xdr:row>17</xdr:row>
      <xdr:rowOff>61912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157162</xdr:rowOff>
    </xdr:from>
    <xdr:to>
      <xdr:col>18</xdr:col>
      <xdr:colOff>304800</xdr:colOff>
      <xdr:row>17</xdr:row>
      <xdr:rowOff>71437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mes/Desktop/werkIB412okt/backup%203-04-2008%20indicatorenboek/nagekeken%20files/alle%20grafieken%20backup%2017-03-2008/prestatie%20van%20modi%20in%20Vlaand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verberg/Desktop/indicatorenboek2009/backup%203-04-2008%20indicatorenboek/nagekeken%20files/alle%20grafieken%20backup%2017-03-2008/prestatie%20van%20modi%20in%20Vlaander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mes/Desktop/werkIB412okt/indicatorenboek2009/backup%203-04-2008%20indicatorenboek/nagekeken%20files/alle%20grafieken%20backup%2017-03-2008/prestatie%20van%20modi%20in%20Vlaan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mes/Desktop/werkIB412okt/2011/Paresa/vervoerprestaties_pares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usb2010\indicatorenboek2009\Hoofdstuk%204\vervoerprestatiesupd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eunpunt\IB2014\Werkexce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TEW/TPR/TPR-B4V/Steunpunt%20MOBILO/Indicatorenboek/Indicatorenboek2014/Excel/werkbestanden/Tom%20Pauwels/Indicatorenboek%202014-2013%20Tom%20Pauwels/ib4hfdst2_TomP%20aanvullingen%20voor%20IB2014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iding"/>
      <sheetName val="Oliepijpleiding, tkm"/>
      <sheetName val="Weg, tkm, Vlaamse registratie"/>
      <sheetName val="Weg, tkm, totaal in Vlaanderen"/>
      <sheetName val="binnenvaart tkm"/>
      <sheetName val="Spoorvervoer in tkm"/>
      <sheetName val="mode split in %"/>
      <sheetName val="Graf.Vl.mode split%tkm"/>
      <sheetName val="graf. Vl. mode Split in tkm"/>
      <sheetName val="graf.EU-vergelijking mode split"/>
      <sheetName val="graf.EU25mode split tkm"/>
      <sheetName val="Sheet1"/>
      <sheetName val="Modale verdeling Zeehavens"/>
      <sheetName val="Herkomst_bestemm haventrafiek"/>
    </sheetNames>
    <sheetDataSet>
      <sheetData sheetId="0">
        <row r="1">
          <cell r="A1" t="str">
            <v>INDICATORENBOEK</v>
          </cell>
        </row>
      </sheetData>
      <sheetData sheetId="1">
        <row r="2">
          <cell r="B2" t="str">
            <v>Aantal tonkilometer afgelegd via oliepijleidingen, x 1 miljard</v>
          </cell>
        </row>
      </sheetData>
      <sheetData sheetId="2">
        <row r="2">
          <cell r="B2" t="str">
            <v xml:space="preserve">Aantal tonkilometer afgelegd met vrachtwagens, geregistreerd in het betrokken land, </v>
          </cell>
        </row>
        <row r="3">
          <cell r="B3" t="str">
            <v>ongeacht het land waar de tonkilometers gepresteerd worden, x 1 miljard</v>
          </cell>
        </row>
      </sheetData>
      <sheetData sheetId="3">
        <row r="2">
          <cell r="B2" t="str">
            <v>Aantal tonkilometer afgelegd met vrachtwagens, ongeacht het land van registratie, x 1 miljard</v>
          </cell>
        </row>
      </sheetData>
      <sheetData sheetId="4">
        <row r="2">
          <cell r="B2" t="str">
            <v>Aantal tonkilometer afgelegd door de binnenvaart, x 1 miljard</v>
          </cell>
        </row>
      </sheetData>
      <sheetData sheetId="5">
        <row r="2">
          <cell r="B2" t="str">
            <v>Aantal tonkilometer afgelegd per trein, x 1 miljard</v>
          </cell>
        </row>
      </sheetData>
      <sheetData sheetId="6">
        <row r="2">
          <cell r="B2" t="str">
            <v>Mode split goederenvervoer drie voornaamste modi, volgens tonkm, in %</v>
          </cell>
        </row>
      </sheetData>
      <sheetData sheetId="7">
        <row r="17">
          <cell r="A17" t="str">
            <v>GRAFIEK</v>
          </cell>
        </row>
      </sheetData>
      <sheetData sheetId="8">
        <row r="2">
          <cell r="B2" t="str">
            <v>Vlaamse Mode Split goederenvervoer drie voornaamste modi, volgens miljard tonkm</v>
          </cell>
        </row>
        <row r="17">
          <cell r="A17" t="str">
            <v>GRAFIEK</v>
          </cell>
        </row>
      </sheetData>
      <sheetData sheetId="9">
        <row r="2">
          <cell r="B2" t="str">
            <v>mode split in EU en VS goederenvervoer drie voornaamste modi, volgens tonkm, in %</v>
          </cell>
        </row>
      </sheetData>
      <sheetData sheetId="10">
        <row r="16">
          <cell r="A16" t="str">
            <v>GRAFIEK</v>
          </cell>
        </row>
      </sheetData>
      <sheetData sheetId="11"/>
      <sheetData sheetId="12">
        <row r="2">
          <cell r="B2" t="str">
            <v>Mode split goederenvervoer drie voornaamste modi, volgens tonkm, in de Vlaamse zeehavens</v>
          </cell>
        </row>
        <row r="10">
          <cell r="A10" t="str">
            <v>Antwerpen</v>
          </cell>
          <cell r="F10" t="str">
            <v>Zeebrugge</v>
          </cell>
        </row>
        <row r="34">
          <cell r="A34" t="str">
            <v>Gent</v>
          </cell>
          <cell r="F34" t="str">
            <v>Oostende</v>
          </cell>
        </row>
      </sheetData>
      <sheetData sheetId="13">
        <row r="12">
          <cell r="A12" t="str">
            <v xml:space="preserve">Herkomst  </v>
          </cell>
        </row>
        <row r="38">
          <cell r="A38" t="str">
            <v xml:space="preserve"> Herkomst  </v>
          </cell>
        </row>
        <row r="61">
          <cell r="A61" t="str">
            <v>Bestemming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iding"/>
      <sheetName val="Oliepijpleiding, tkm"/>
      <sheetName val="Weg, tkm, Vlaamse registratie"/>
      <sheetName val="Weg, tkm, totaal in Vlaanderen"/>
      <sheetName val="binnenvaart tkm"/>
      <sheetName val="Spoorvervoer in tkm"/>
      <sheetName val="mode split in %"/>
      <sheetName val="Graf.Vl.mode split%tkm"/>
      <sheetName val="graf. Vl. mode Split in tkm"/>
      <sheetName val="graf.EU-vergelijking mode split"/>
      <sheetName val="graf.EU25mode split tkm"/>
      <sheetName val="Sheet1"/>
      <sheetName val="Modale verdeling Zeehavens"/>
      <sheetName val="Herkomst_bestemm haventrafiek"/>
    </sheetNames>
    <sheetDataSet>
      <sheetData sheetId="0">
        <row r="1">
          <cell r="A1" t="str">
            <v>INDICATORENBOEK</v>
          </cell>
        </row>
      </sheetData>
      <sheetData sheetId="1">
        <row r="2">
          <cell r="B2" t="str">
            <v>Aantal tonkilometer afgelegd via oliepijleidingen, x 1 miljard</v>
          </cell>
        </row>
      </sheetData>
      <sheetData sheetId="2">
        <row r="2">
          <cell r="B2" t="str">
            <v xml:space="preserve">Aantal tonkilometer afgelegd met vrachtwagens, geregistreerd in het betrokken land, </v>
          </cell>
        </row>
        <row r="3">
          <cell r="B3" t="str">
            <v>ongeacht het land waar de tonkilometers gepresteerd worden, x 1 miljard</v>
          </cell>
        </row>
      </sheetData>
      <sheetData sheetId="3">
        <row r="2">
          <cell r="B2" t="str">
            <v>Aantal tonkilometer afgelegd met vrachtwagens, ongeacht het land van registratie, x 1 miljard</v>
          </cell>
        </row>
      </sheetData>
      <sheetData sheetId="4">
        <row r="2">
          <cell r="B2" t="str">
            <v>Aantal tonkilometer afgelegd door de binnenvaart, x 1 miljard</v>
          </cell>
        </row>
      </sheetData>
      <sheetData sheetId="5">
        <row r="2">
          <cell r="B2" t="str">
            <v>Aantal tonkilometer afgelegd per trein, x 1 miljard</v>
          </cell>
        </row>
      </sheetData>
      <sheetData sheetId="6">
        <row r="2">
          <cell r="B2" t="str">
            <v>Mode split goederenvervoer drie voornaamste modi, volgens tonkm, in %</v>
          </cell>
        </row>
      </sheetData>
      <sheetData sheetId="7">
        <row r="17">
          <cell r="A17" t="str">
            <v>GRAFIEK</v>
          </cell>
        </row>
      </sheetData>
      <sheetData sheetId="8">
        <row r="2">
          <cell r="B2" t="str">
            <v>Vlaamse Mode Split goederenvervoer drie voornaamste modi, volgens miljard tonkm</v>
          </cell>
        </row>
        <row r="17">
          <cell r="A17" t="str">
            <v>GRAFIEK</v>
          </cell>
        </row>
      </sheetData>
      <sheetData sheetId="9">
        <row r="2">
          <cell r="B2" t="str">
            <v>mode split in EU en VS goederenvervoer drie voornaamste modi, volgens tonkm, in %</v>
          </cell>
        </row>
      </sheetData>
      <sheetData sheetId="10">
        <row r="16">
          <cell r="A16" t="str">
            <v>GRAFIEK</v>
          </cell>
        </row>
      </sheetData>
      <sheetData sheetId="11"/>
      <sheetData sheetId="12">
        <row r="2">
          <cell r="B2" t="str">
            <v>Mode split goederenvervoer drie voornaamste modi, volgens tonkm, in de Vlaamse zeehavens</v>
          </cell>
        </row>
        <row r="10">
          <cell r="A10" t="str">
            <v>Antwerpen</v>
          </cell>
          <cell r="F10" t="str">
            <v>Zeebrugge</v>
          </cell>
        </row>
        <row r="34">
          <cell r="A34" t="str">
            <v>Gent</v>
          </cell>
          <cell r="F34" t="str">
            <v>Oostende</v>
          </cell>
        </row>
      </sheetData>
      <sheetData sheetId="13">
        <row r="12">
          <cell r="A12" t="str">
            <v xml:space="preserve">Herkomst  </v>
          </cell>
        </row>
        <row r="38">
          <cell r="A38" t="str">
            <v xml:space="preserve"> Herkomst  </v>
          </cell>
        </row>
        <row r="61">
          <cell r="A61" t="str">
            <v>Bestemming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iding"/>
      <sheetName val="Oliepijpleiding, tkm"/>
      <sheetName val="Weg, tkm, Vlaamse registratie"/>
      <sheetName val="Weg, tkm, totaal in Vlaanderen"/>
      <sheetName val="binnenvaart tkm"/>
      <sheetName val="Spoorvervoer in tkm"/>
      <sheetName val="mode split in %"/>
      <sheetName val="Graf.Vl.mode split%tkm"/>
      <sheetName val="graf. Vl. mode Split in tkm"/>
      <sheetName val="graf.EU-vergelijking mode split"/>
      <sheetName val="graf.EU25mode split tkm"/>
      <sheetName val="Sheet1"/>
      <sheetName val="Modale verdeling Zeehavens"/>
      <sheetName val="Herkomst_bestemm haventrafiek"/>
    </sheetNames>
    <sheetDataSet>
      <sheetData sheetId="0">
        <row r="1">
          <cell r="A1" t="str">
            <v>INDICATORENBOEK</v>
          </cell>
        </row>
      </sheetData>
      <sheetData sheetId="1">
        <row r="2">
          <cell r="B2" t="str">
            <v>Aantal tonkilometer afgelegd via oliepijleidingen, x 1 miljard</v>
          </cell>
        </row>
      </sheetData>
      <sheetData sheetId="2">
        <row r="2">
          <cell r="B2" t="str">
            <v xml:space="preserve">Aantal tonkilometer afgelegd met vrachtwagens, geregistreerd in het betrokken land, </v>
          </cell>
        </row>
        <row r="3">
          <cell r="B3" t="str">
            <v>ongeacht het land waar de tonkilometers gepresteerd worden, x 1 miljard</v>
          </cell>
        </row>
      </sheetData>
      <sheetData sheetId="3">
        <row r="2">
          <cell r="B2" t="str">
            <v>Aantal tonkilometer afgelegd met vrachtwagens, ongeacht het land van registratie, x 1 miljard</v>
          </cell>
        </row>
      </sheetData>
      <sheetData sheetId="4">
        <row r="2">
          <cell r="B2" t="str">
            <v>Aantal tonkilometer afgelegd door de binnenvaart, x 1 miljard</v>
          </cell>
        </row>
      </sheetData>
      <sheetData sheetId="5">
        <row r="2">
          <cell r="B2" t="str">
            <v>Aantal tonkilometer afgelegd per trein, x 1 miljard</v>
          </cell>
        </row>
      </sheetData>
      <sheetData sheetId="6">
        <row r="2">
          <cell r="B2" t="str">
            <v>Mode split goederenvervoer drie voornaamste modi, volgens tonkm, in %</v>
          </cell>
        </row>
      </sheetData>
      <sheetData sheetId="7">
        <row r="17">
          <cell r="A17" t="str">
            <v>GRAFIEK</v>
          </cell>
        </row>
      </sheetData>
      <sheetData sheetId="8">
        <row r="2">
          <cell r="B2" t="str">
            <v>Vlaamse Mode Split goederenvervoer drie voornaamste modi, volgens miljard tonkm</v>
          </cell>
        </row>
        <row r="17">
          <cell r="A17" t="str">
            <v>GRAFIEK</v>
          </cell>
        </row>
      </sheetData>
      <sheetData sheetId="9">
        <row r="2">
          <cell r="B2" t="str">
            <v>mode split in EU en VS goederenvervoer drie voornaamste modi, volgens tonkm, in %</v>
          </cell>
        </row>
      </sheetData>
      <sheetData sheetId="10">
        <row r="16">
          <cell r="A16" t="str">
            <v>GRAFIEK</v>
          </cell>
        </row>
      </sheetData>
      <sheetData sheetId="11"/>
      <sheetData sheetId="12">
        <row r="2">
          <cell r="B2" t="str">
            <v>Mode split goederenvervoer drie voornaamste modi, volgens tonkm, in de Vlaamse zeehavens</v>
          </cell>
        </row>
        <row r="10">
          <cell r="A10" t="str">
            <v>Antwerpen</v>
          </cell>
          <cell r="F10" t="str">
            <v>Zeebrugge</v>
          </cell>
        </row>
        <row r="34">
          <cell r="A34" t="str">
            <v>Gent</v>
          </cell>
          <cell r="F34" t="str">
            <v>Oostende</v>
          </cell>
        </row>
      </sheetData>
      <sheetData sheetId="13">
        <row r="12">
          <cell r="A12" t="str">
            <v xml:space="preserve">Herkomst  </v>
          </cell>
        </row>
        <row r="38">
          <cell r="A38" t="str">
            <v xml:space="preserve"> Herkomst  </v>
          </cell>
        </row>
        <row r="61">
          <cell r="A61" t="str">
            <v>Bestemming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2-1,2"/>
      <sheetName val="2-3"/>
      <sheetName val="2-4"/>
      <sheetName val="2-6+tb2-4,2-5"/>
      <sheetName val="2-5"/>
      <sheetName val="2-7,2-8"/>
      <sheetName val="figuur 2.8"/>
      <sheetName val="2-9"/>
      <sheetName val="2-10"/>
      <sheetName val="2-12"/>
      <sheetName val="2.13"/>
      <sheetName val="2.14"/>
      <sheetName val="2.15"/>
      <sheetName val="2-16"/>
      <sheetName val="2-17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4-1-2"/>
      <sheetName val="4-3"/>
      <sheetName val="4-4"/>
      <sheetName val="4-5"/>
      <sheetName val="4-6"/>
      <sheetName val="4-7"/>
      <sheetName val="4-8-9"/>
      <sheetName val="4-10"/>
      <sheetName val="4-11"/>
      <sheetName val="4-12"/>
      <sheetName val="4-13"/>
      <sheetName val="MG4,13"/>
      <sheetName val="4-14"/>
      <sheetName val="MG4,14"/>
      <sheetName val="4-16"/>
      <sheetName val="4-17"/>
      <sheetName val="4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2.10"/>
      <sheetName val="Fig. 2.11"/>
      <sheetName val="Fig. 2.12"/>
      <sheetName val="Fig. 2.13"/>
      <sheetName val="Fig. 2.14"/>
      <sheetName val="Fig. 2.15"/>
      <sheetName val="Fig. 2.16"/>
      <sheetName val="Fig. 2.17"/>
      <sheetName val="Tab. 4.5"/>
      <sheetName val="Tab. 4.6"/>
      <sheetName val="Tab. 4.7"/>
      <sheetName val="Tab. 4.8"/>
      <sheetName val="Tab. 4.9"/>
      <sheetName val="Fig. 4.28"/>
      <sheetName val="Tab. 4.10"/>
      <sheetName val="Tab. 4.11"/>
      <sheetName val="Tab. 4.12"/>
      <sheetName val="Fig. 5.23"/>
      <sheetName val="Tab. 5.1"/>
      <sheetName val="Fig. 5.24"/>
      <sheetName val="Fig. 5.25"/>
      <sheetName val="Tab. 5.2"/>
      <sheetName val="Fig. 5.26"/>
    </sheetNames>
    <sheetDataSet>
      <sheetData sheetId="0">
        <row r="5">
          <cell r="F5" t="str">
            <v>Brussels Airport</v>
          </cell>
          <cell r="G5" t="str">
            <v>Antwerp Airport</v>
          </cell>
        </row>
        <row r="6">
          <cell r="A6">
            <v>1995</v>
          </cell>
          <cell r="F6">
            <v>100</v>
          </cell>
          <cell r="G6">
            <v>100</v>
          </cell>
          <cell r="H6">
            <v>100</v>
          </cell>
        </row>
        <row r="7">
          <cell r="A7">
            <v>1996</v>
          </cell>
          <cell r="F7">
            <v>105.08307700664751</v>
          </cell>
          <cell r="G7">
            <v>91.449986120107326</v>
          </cell>
          <cell r="H7">
            <v>112.57986822234027</v>
          </cell>
        </row>
        <row r="8">
          <cell r="A8">
            <v>1997</v>
          </cell>
          <cell r="F8">
            <v>120.18745232776317</v>
          </cell>
          <cell r="G8">
            <v>74.118626815952624</v>
          </cell>
          <cell r="H8">
            <v>129.66959086624735</v>
          </cell>
        </row>
        <row r="9">
          <cell r="A9">
            <v>1998</v>
          </cell>
          <cell r="F9">
            <v>134.75993562974884</v>
          </cell>
          <cell r="G9">
            <v>63.47737577496067</v>
          </cell>
          <cell r="H9">
            <v>107.79492945726118</v>
          </cell>
        </row>
        <row r="10">
          <cell r="A10">
            <v>1999</v>
          </cell>
          <cell r="F10">
            <v>152.74060192069601</v>
          </cell>
          <cell r="G10">
            <v>67.372998982141198</v>
          </cell>
          <cell r="H10">
            <v>132.47366669728709</v>
          </cell>
        </row>
        <row r="11">
          <cell r="A11">
            <v>2000</v>
          </cell>
          <cell r="F11">
            <v>155.58067896582085</v>
          </cell>
          <cell r="G11">
            <v>73.998334412880538</v>
          </cell>
          <cell r="H11">
            <v>114.66917351601941</v>
          </cell>
        </row>
        <row r="12">
          <cell r="A12">
            <v>2001</v>
          </cell>
          <cell r="F12">
            <v>132.11941586939449</v>
          </cell>
          <cell r="G12">
            <v>61.848801702600163</v>
          </cell>
          <cell r="H12">
            <v>108.9109892314318</v>
          </cell>
        </row>
        <row r="13">
          <cell r="A13">
            <v>2002</v>
          </cell>
          <cell r="F13">
            <v>121.50360215382318</v>
          </cell>
          <cell r="G13">
            <v>48.487091699824184</v>
          </cell>
          <cell r="H13">
            <v>70.087113088613506</v>
          </cell>
        </row>
        <row r="14">
          <cell r="A14">
            <v>2003</v>
          </cell>
          <cell r="F14">
            <v>137.41735869213409</v>
          </cell>
          <cell r="G14">
            <v>45.368742481724802</v>
          </cell>
          <cell r="H14">
            <v>95.769732201006491</v>
          </cell>
        </row>
        <row r="15">
          <cell r="A15">
            <v>2004</v>
          </cell>
          <cell r="F15">
            <v>150.37266391893513</v>
          </cell>
          <cell r="G15">
            <v>39.613213657814377</v>
          </cell>
          <cell r="H15">
            <v>119.71523219884735</v>
          </cell>
        </row>
        <row r="16">
          <cell r="A16">
            <v>2005</v>
          </cell>
          <cell r="F16">
            <v>159.07396467784318</v>
          </cell>
          <cell r="G16">
            <v>42.97214768205793</v>
          </cell>
          <cell r="H16">
            <v>132.81109840495174</v>
          </cell>
        </row>
        <row r="17">
          <cell r="A17">
            <v>2006</v>
          </cell>
          <cell r="F17">
            <v>162.863299224343</v>
          </cell>
          <cell r="G17">
            <v>63.153511612843523</v>
          </cell>
          <cell r="H17">
            <v>120.86840449240596</v>
          </cell>
        </row>
        <row r="18">
          <cell r="A18">
            <v>2007</v>
          </cell>
          <cell r="F18">
            <v>177.38644105391572</v>
          </cell>
          <cell r="G18">
            <v>49.153326547608032</v>
          </cell>
          <cell r="H18">
            <v>133.66125627669228</v>
          </cell>
        </row>
        <row r="19">
          <cell r="A19">
            <v>2008</v>
          </cell>
          <cell r="F19">
            <v>149.64114263985931</v>
          </cell>
          <cell r="G19">
            <v>51.466641991301934</v>
          </cell>
          <cell r="H19">
            <v>101.72451764029741</v>
          </cell>
        </row>
        <row r="20">
          <cell r="A20">
            <v>2009</v>
          </cell>
          <cell r="F20">
            <v>101.65520269612668</v>
          </cell>
          <cell r="G20">
            <v>42.490978069769589</v>
          </cell>
          <cell r="H20">
            <v>90.963211939131341</v>
          </cell>
        </row>
        <row r="21">
          <cell r="A21">
            <v>2010</v>
          </cell>
          <cell r="F21">
            <v>107.76698150147458</v>
          </cell>
          <cell r="G21">
            <v>38.983991857129638</v>
          </cell>
          <cell r="H21">
            <v>78.564156225304941</v>
          </cell>
        </row>
        <row r="22">
          <cell r="A22">
            <v>2011</v>
          </cell>
          <cell r="F22">
            <v>107.53815476473397</v>
          </cell>
          <cell r="G22">
            <v>39.178310354399919</v>
          </cell>
          <cell r="H22">
            <v>70.393807847538667</v>
          </cell>
        </row>
        <row r="23">
          <cell r="A23">
            <v>2012</v>
          </cell>
          <cell r="F23">
            <v>103.9486758152094</v>
          </cell>
          <cell r="G23">
            <v>39.659479966688252</v>
          </cell>
          <cell r="H23">
            <v>65.222934212060437</v>
          </cell>
        </row>
        <row r="24">
          <cell r="A24">
            <v>2013</v>
          </cell>
          <cell r="F24">
            <v>97.310889753496326</v>
          </cell>
          <cell r="G24">
            <v>33.034144535948919</v>
          </cell>
          <cell r="H24">
            <v>57.026823474544436</v>
          </cell>
        </row>
      </sheetData>
      <sheetData sheetId="1">
        <row r="5">
          <cell r="O5" t="str">
            <v>Antwerpen</v>
          </cell>
          <cell r="P5" t="str">
            <v>Zeebrugge</v>
          </cell>
          <cell r="Q5" t="str">
            <v xml:space="preserve">Gent </v>
          </cell>
          <cell r="R5" t="str">
            <v>Oostende</v>
          </cell>
        </row>
        <row r="6">
          <cell r="A6">
            <v>1995</v>
          </cell>
          <cell r="O6">
            <v>100</v>
          </cell>
          <cell r="P6">
            <v>100</v>
          </cell>
          <cell r="Q6">
            <v>100</v>
          </cell>
          <cell r="R6">
            <v>100</v>
          </cell>
        </row>
        <row r="7">
          <cell r="A7">
            <v>1996</v>
          </cell>
          <cell r="O7">
            <v>98.568560139905429</v>
          </cell>
          <cell r="P7">
            <v>93.219507408497691</v>
          </cell>
          <cell r="Q7">
            <v>97.338249487975204</v>
          </cell>
          <cell r="R7">
            <v>97.24382756368388</v>
          </cell>
        </row>
        <row r="8">
          <cell r="A8">
            <v>1997</v>
          </cell>
          <cell r="O8">
            <v>103.5364984778807</v>
          </cell>
          <cell r="P8">
            <v>106.00124946848526</v>
          </cell>
          <cell r="Q8">
            <v>106.45222824784821</v>
          </cell>
          <cell r="R8">
            <v>93.141737426518617</v>
          </cell>
        </row>
        <row r="9">
          <cell r="A9">
            <v>1998</v>
          </cell>
          <cell r="O9">
            <v>110.84082055647572</v>
          </cell>
          <cell r="P9">
            <v>108.86403035357996</v>
          </cell>
          <cell r="Q9">
            <v>109.49636813724261</v>
          </cell>
          <cell r="R9">
            <v>85.73011103853689</v>
          </cell>
        </row>
        <row r="10">
          <cell r="A10">
            <v>1999</v>
          </cell>
          <cell r="O10">
            <v>107.0147030248073</v>
          </cell>
          <cell r="P10">
            <v>115.91927517744415</v>
          </cell>
          <cell r="Q10">
            <v>110.76128471228778</v>
          </cell>
          <cell r="R10">
            <v>67.668190725016331</v>
          </cell>
        </row>
        <row r="11">
          <cell r="A11">
            <v>2000</v>
          </cell>
          <cell r="O11">
            <v>120.78039843439157</v>
          </cell>
          <cell r="P11">
            <v>116.03375527426161</v>
          </cell>
          <cell r="Q11">
            <v>111.38679290873867</v>
          </cell>
          <cell r="R11">
            <v>93.77313302852167</v>
          </cell>
        </row>
        <row r="12">
          <cell r="A12">
            <v>2001</v>
          </cell>
          <cell r="O12">
            <v>120.33625419855098</v>
          </cell>
          <cell r="P12">
            <v>104.9324567428777</v>
          </cell>
          <cell r="Q12">
            <v>108.68089078483254</v>
          </cell>
          <cell r="R12">
            <v>105.1164816024385</v>
          </cell>
        </row>
        <row r="13">
          <cell r="A13">
            <v>2002</v>
          </cell>
          <cell r="O13">
            <v>121.79620811858651</v>
          </cell>
          <cell r="P13">
            <v>107.72904196513264</v>
          </cell>
          <cell r="Q13">
            <v>111.11342265991939</v>
          </cell>
          <cell r="R13">
            <v>135.8371434792075</v>
          </cell>
        </row>
        <row r="14">
          <cell r="A14">
            <v>2003</v>
          </cell>
          <cell r="O14">
            <v>132.20230769942538</v>
          </cell>
          <cell r="P14">
            <v>99.986916560363724</v>
          </cell>
          <cell r="Q14">
            <v>109.06546249079865</v>
          </cell>
          <cell r="R14">
            <v>157.1739603744829</v>
          </cell>
        </row>
        <row r="15">
          <cell r="A15">
            <v>2004</v>
          </cell>
          <cell r="O15">
            <v>140.94917324401098</v>
          </cell>
          <cell r="P15">
            <v>103.99699080888365</v>
          </cell>
          <cell r="Q15">
            <v>115.63098185650925</v>
          </cell>
          <cell r="R15">
            <v>164.1628565207925</v>
          </cell>
        </row>
        <row r="16">
          <cell r="A16">
            <v>2005</v>
          </cell>
          <cell r="O16">
            <v>148.10267134251848</v>
          </cell>
          <cell r="P16">
            <v>113.14231511464364</v>
          </cell>
          <cell r="Q16">
            <v>102.96791592391429</v>
          </cell>
          <cell r="R16">
            <v>168.64794252122795</v>
          </cell>
        </row>
        <row r="17">
          <cell r="A17">
            <v>2006</v>
          </cell>
          <cell r="O17">
            <v>154.88419864350948</v>
          </cell>
          <cell r="P17">
            <v>129.11065319072384</v>
          </cell>
          <cell r="Q17">
            <v>111.86866588970825</v>
          </cell>
          <cell r="R17">
            <v>170.08491182233834</v>
          </cell>
        </row>
        <row r="18">
          <cell r="A18">
            <v>2007</v>
          </cell>
          <cell r="O18">
            <v>169.28279958916659</v>
          </cell>
          <cell r="P18">
            <v>137.62797239394237</v>
          </cell>
          <cell r="Q18">
            <v>116.31209078153357</v>
          </cell>
          <cell r="R18">
            <v>173.80796864794252</v>
          </cell>
        </row>
        <row r="19">
          <cell r="A19">
            <v>2008</v>
          </cell>
          <cell r="O19">
            <v>175.27319497006653</v>
          </cell>
          <cell r="P19">
            <v>137.45461681876165</v>
          </cell>
          <cell r="Q19">
            <v>125.22674092947089</v>
          </cell>
          <cell r="R19">
            <v>184.56346614413238</v>
          </cell>
        </row>
        <row r="20">
          <cell r="A20">
            <v>2009</v>
          </cell>
          <cell r="O20">
            <v>146.02167053750705</v>
          </cell>
          <cell r="P20">
            <v>146.75367154024792</v>
          </cell>
          <cell r="Q20">
            <v>96.31436207129579</v>
          </cell>
          <cell r="R20">
            <v>116.91704768125408</v>
          </cell>
        </row>
        <row r="21">
          <cell r="A21">
            <v>2010</v>
          </cell>
          <cell r="O21">
            <v>164.8607885410787</v>
          </cell>
          <cell r="P21">
            <v>162.23465148987668</v>
          </cell>
          <cell r="Q21">
            <v>126.29705495450909</v>
          </cell>
          <cell r="R21">
            <v>107.44611365120836</v>
          </cell>
        </row>
        <row r="22">
          <cell r="A22">
            <v>2011</v>
          </cell>
          <cell r="O22">
            <v>173.21902787930381</v>
          </cell>
          <cell r="P22">
            <v>153.59303961011349</v>
          </cell>
          <cell r="Q22">
            <v>125.50474457233796</v>
          </cell>
          <cell r="R22">
            <v>83.692575658610934</v>
          </cell>
        </row>
        <row r="23">
          <cell r="A23">
            <v>2012</v>
          </cell>
          <cell r="O23">
            <v>170.37465416894136</v>
          </cell>
          <cell r="P23">
            <v>142.42632388054818</v>
          </cell>
          <cell r="Q23">
            <v>121.85363006268379</v>
          </cell>
          <cell r="R23">
            <v>69.605922055301548</v>
          </cell>
        </row>
        <row r="24">
          <cell r="A24">
            <v>2013</v>
          </cell>
          <cell r="O24">
            <v>176.70648543114376</v>
          </cell>
          <cell r="P24">
            <v>140.0974716252903</v>
          </cell>
          <cell r="Q24">
            <v>120.26437590429371</v>
          </cell>
          <cell r="R24">
            <v>39.603744829087745</v>
          </cell>
        </row>
      </sheetData>
      <sheetData sheetId="2">
        <row r="4">
          <cell r="C4" t="str">
            <v>Antwerpen</v>
          </cell>
          <cell r="D4" t="str">
            <v>Zeebrugge</v>
          </cell>
          <cell r="E4" t="str">
            <v>Oostende</v>
          </cell>
          <cell r="F4" t="str">
            <v>Gent</v>
          </cell>
        </row>
        <row r="5">
          <cell r="C5">
            <v>2013</v>
          </cell>
          <cell r="D5">
            <v>2013</v>
          </cell>
          <cell r="E5">
            <v>2013</v>
          </cell>
          <cell r="F5">
            <v>2013</v>
          </cell>
        </row>
        <row r="13">
          <cell r="B13" t="str">
            <v>Wegvervoer</v>
          </cell>
          <cell r="C13">
            <v>0.49473684210526314</v>
          </cell>
          <cell r="D13">
            <v>0.81515957446808507</v>
          </cell>
          <cell r="E13">
            <v>0.98969400764980875</v>
          </cell>
          <cell r="F13">
            <v>0.42675732426757329</v>
          </cell>
        </row>
        <row r="14">
          <cell r="B14" t="str">
            <v>Binnenvaart</v>
          </cell>
          <cell r="C14">
            <v>0.38947368421052631</v>
          </cell>
          <cell r="D14">
            <v>6.648936170212766E-3</v>
          </cell>
          <cell r="E14">
            <v>1.0305992350191244E-2</v>
          </cell>
          <cell r="F14">
            <v>0.48355164483551649</v>
          </cell>
        </row>
        <row r="15">
          <cell r="B15" t="str">
            <v>Spoorvervoer</v>
          </cell>
          <cell r="C15">
            <v>0.11578947368421053</v>
          </cell>
          <cell r="D15">
            <v>0.17819148936170212</v>
          </cell>
          <cell r="E15">
            <v>0</v>
          </cell>
          <cell r="F15">
            <v>8.9691030896910329E-2</v>
          </cell>
        </row>
      </sheetData>
      <sheetData sheetId="3">
        <row r="4">
          <cell r="C4" t="str">
            <v>Antwerpen</v>
          </cell>
          <cell r="D4" t="str">
            <v>Zeebrugge</v>
          </cell>
          <cell r="E4" t="str">
            <v>Rotterdam</v>
          </cell>
          <cell r="F4" t="str">
            <v>Hamburg</v>
          </cell>
          <cell r="G4" t="str">
            <v>Le Havre</v>
          </cell>
        </row>
        <row r="5">
          <cell r="C5">
            <v>2013</v>
          </cell>
          <cell r="D5">
            <v>2013</v>
          </cell>
          <cell r="E5">
            <v>2013</v>
          </cell>
          <cell r="F5">
            <v>2013</v>
          </cell>
          <cell r="G5">
            <v>2013</v>
          </cell>
        </row>
        <row r="13">
          <cell r="B13" t="str">
            <v>Wegvervoer</v>
          </cell>
          <cell r="C13">
            <v>0.56999999999999995</v>
          </cell>
          <cell r="D13">
            <v>0.67963683527885865</v>
          </cell>
          <cell r="E13">
            <v>0.54545454545454541</v>
          </cell>
          <cell r="F13">
            <v>0.59</v>
          </cell>
          <cell r="G13">
            <v>0.85540540540540533</v>
          </cell>
        </row>
        <row r="14">
          <cell r="B14" t="str">
            <v>Binnenvaart</v>
          </cell>
          <cell r="C14">
            <v>0.36</v>
          </cell>
          <cell r="D14">
            <v>6.4850843060959796E-3</v>
          </cell>
          <cell r="E14">
            <v>0.34765234765234759</v>
          </cell>
          <cell r="F14">
            <v>0.02</v>
          </cell>
          <cell r="G14">
            <v>0.1</v>
          </cell>
        </row>
        <row r="15">
          <cell r="B15" t="str">
            <v>Spoorvervoer</v>
          </cell>
          <cell r="C15">
            <v>7.0000000000000007E-2</v>
          </cell>
          <cell r="D15">
            <v>0.31387808041504539</v>
          </cell>
          <cell r="E15">
            <v>0.10689310689310688</v>
          </cell>
          <cell r="F15">
            <v>0.39</v>
          </cell>
          <cell r="G15">
            <v>4.459459459459459E-2</v>
          </cell>
        </row>
      </sheetData>
      <sheetData sheetId="4"/>
      <sheetData sheetId="5"/>
      <sheetData sheetId="6">
        <row r="15">
          <cell r="B15">
            <v>1990</v>
          </cell>
          <cell r="C15">
            <v>1991</v>
          </cell>
          <cell r="D15">
            <v>1992</v>
          </cell>
          <cell r="E15">
            <v>1993</v>
          </cell>
          <cell r="F15">
            <v>1994</v>
          </cell>
          <cell r="G15">
            <v>1995</v>
          </cell>
          <cell r="H15">
            <v>1996</v>
          </cell>
          <cell r="I15">
            <v>1997</v>
          </cell>
          <cell r="J15">
            <v>1998</v>
          </cell>
          <cell r="K15">
            <v>1999</v>
          </cell>
          <cell r="L15">
            <v>2000</v>
          </cell>
          <cell r="M15">
            <v>2001</v>
          </cell>
          <cell r="N15">
            <v>2002</v>
          </cell>
          <cell r="O15">
            <v>2003</v>
          </cell>
          <cell r="P15">
            <v>2004</v>
          </cell>
          <cell r="Q15">
            <v>2005</v>
          </cell>
          <cell r="R15">
            <v>2006</v>
          </cell>
          <cell r="S15">
            <v>2007</v>
          </cell>
          <cell r="T15">
            <v>2008</v>
          </cell>
          <cell r="U15">
            <v>2009</v>
          </cell>
          <cell r="V15">
            <v>2010</v>
          </cell>
          <cell r="W15">
            <v>2011</v>
          </cell>
          <cell r="X15">
            <v>2012</v>
          </cell>
        </row>
        <row r="17">
          <cell r="A17" t="str">
            <v>Lichte vrachtwagen</v>
          </cell>
          <cell r="B17">
            <v>1992.1000000000001</v>
          </cell>
          <cell r="C17">
            <v>2224.6999999999998</v>
          </cell>
          <cell r="D17">
            <v>2432.8000000000002</v>
          </cell>
          <cell r="E17">
            <v>2614.5</v>
          </cell>
          <cell r="F17">
            <v>2883.2</v>
          </cell>
          <cell r="G17">
            <v>3103.4</v>
          </cell>
          <cell r="H17">
            <v>3311.5000000000005</v>
          </cell>
          <cell r="I17">
            <v>3575.1</v>
          </cell>
          <cell r="J17">
            <v>3870.5000000000005</v>
          </cell>
          <cell r="K17">
            <v>4207.7</v>
          </cell>
          <cell r="L17">
            <v>4392.7</v>
          </cell>
          <cell r="M17">
            <v>4600.3999999999996</v>
          </cell>
          <cell r="N17">
            <v>4828.8</v>
          </cell>
          <cell r="O17">
            <v>4998.6000000000004</v>
          </cell>
          <cell r="P17">
            <v>5233.8999999999996</v>
          </cell>
          <cell r="Q17">
            <v>5422.6</v>
          </cell>
          <cell r="R17">
            <v>5684.3</v>
          </cell>
          <cell r="S17">
            <v>5977.4</v>
          </cell>
          <cell r="T17">
            <v>5791.8</v>
          </cell>
          <cell r="U17">
            <v>5733.4999999999991</v>
          </cell>
          <cell r="V17">
            <v>5857.5</v>
          </cell>
          <cell r="W17">
            <v>6027.7000000000007</v>
          </cell>
          <cell r="X17">
            <v>6283.4</v>
          </cell>
        </row>
        <row r="21">
          <cell r="A21" t="str">
            <v>Vrachtwagen of trekker</v>
          </cell>
          <cell r="B21">
            <v>3695.2000000000003</v>
          </cell>
          <cell r="C21">
            <v>3806.9</v>
          </cell>
          <cell r="D21">
            <v>3860.3</v>
          </cell>
          <cell r="E21">
            <v>3888.2</v>
          </cell>
          <cell r="F21">
            <v>4034.1</v>
          </cell>
          <cell r="G21">
            <v>4101.7999999999993</v>
          </cell>
          <cell r="H21">
            <v>4229</v>
          </cell>
          <cell r="I21">
            <v>4370.2</v>
          </cell>
          <cell r="J21">
            <v>4628.5</v>
          </cell>
          <cell r="K21">
            <v>4894.1000000000004</v>
          </cell>
          <cell r="L21">
            <v>4984.9000000000005</v>
          </cell>
          <cell r="M21">
            <v>5042.5</v>
          </cell>
          <cell r="N21">
            <v>5144.8</v>
          </cell>
          <cell r="O21">
            <v>5187.1000000000004</v>
          </cell>
          <cell r="P21">
            <v>5307</v>
          </cell>
          <cell r="Q21">
            <v>5368.2</v>
          </cell>
          <cell r="R21">
            <v>5542.6</v>
          </cell>
          <cell r="S21">
            <v>5729.2</v>
          </cell>
          <cell r="T21">
            <v>5265.7000000000007</v>
          </cell>
          <cell r="U21">
            <v>4922.3</v>
          </cell>
          <cell r="V21">
            <v>5091.0999999999995</v>
          </cell>
          <cell r="W21">
            <v>5081.5</v>
          </cell>
          <cell r="X21">
            <v>5060.1999999999989</v>
          </cell>
        </row>
      </sheetData>
      <sheetData sheetId="7">
        <row r="6">
          <cell r="B6" t="str">
            <v>Diesel NMBS</v>
          </cell>
          <cell r="C6" t="str">
            <v>Diesel privé operatoren</v>
          </cell>
          <cell r="D6" t="str">
            <v>Elektriciteit NMBS</v>
          </cell>
          <cell r="E6" t="str">
            <v>Elektriciteit privé operatoren</v>
          </cell>
        </row>
        <row r="18">
          <cell r="A18">
            <v>1990</v>
          </cell>
          <cell r="B18">
            <v>8.6379999999999999</v>
          </cell>
          <cell r="D18">
            <v>12.776999999999999</v>
          </cell>
        </row>
        <row r="19">
          <cell r="A19">
            <v>1991</v>
          </cell>
          <cell r="B19">
            <v>7.8769999999999998</v>
          </cell>
          <cell r="D19">
            <v>12.743</v>
          </cell>
        </row>
        <row r="20">
          <cell r="A20">
            <v>1992</v>
          </cell>
          <cell r="B20">
            <v>7.351</v>
          </cell>
          <cell r="D20">
            <v>13.2</v>
          </cell>
        </row>
        <row r="21">
          <cell r="A21">
            <v>1993</v>
          </cell>
          <cell r="B21">
            <v>6.6059999999999999</v>
          </cell>
          <cell r="D21">
            <v>12.039</v>
          </cell>
        </row>
        <row r="22">
          <cell r="A22">
            <v>1994</v>
          </cell>
          <cell r="B22">
            <v>6.0270000000000001</v>
          </cell>
          <cell r="D22">
            <v>12.114000000000001</v>
          </cell>
        </row>
        <row r="23">
          <cell r="A23">
            <v>1995</v>
          </cell>
          <cell r="B23">
            <v>5.6139999999999999</v>
          </cell>
          <cell r="D23">
            <v>11.656000000000001</v>
          </cell>
        </row>
        <row r="24">
          <cell r="A24">
            <v>1996</v>
          </cell>
          <cell r="B24">
            <v>5.7370000000000001</v>
          </cell>
          <cell r="D24">
            <v>11.78</v>
          </cell>
        </row>
        <row r="25">
          <cell r="A25">
            <v>1997</v>
          </cell>
          <cell r="B25">
            <v>5.52</v>
          </cell>
          <cell r="D25">
            <v>11.739000000000001</v>
          </cell>
        </row>
        <row r="26">
          <cell r="A26">
            <v>1998</v>
          </cell>
          <cell r="B26">
            <v>5.21</v>
          </cell>
          <cell r="D26">
            <v>12.548999999999999</v>
          </cell>
        </row>
        <row r="27">
          <cell r="A27">
            <v>1999</v>
          </cell>
          <cell r="B27">
            <v>4.9119999999999999</v>
          </cell>
          <cell r="D27">
            <v>12.474</v>
          </cell>
        </row>
        <row r="28">
          <cell r="A28">
            <v>2000</v>
          </cell>
          <cell r="B28">
            <v>5.1440000000000001</v>
          </cell>
          <cell r="D28">
            <v>12.672000000000001</v>
          </cell>
        </row>
        <row r="29">
          <cell r="A29">
            <v>2001</v>
          </cell>
          <cell r="B29">
            <v>4.6379999999999999</v>
          </cell>
          <cell r="D29">
            <v>12.58</v>
          </cell>
        </row>
        <row r="30">
          <cell r="A30">
            <v>2002</v>
          </cell>
          <cell r="B30">
            <v>4.5890000000000004</v>
          </cell>
          <cell r="C30">
            <v>3.7999999999999999E-2</v>
          </cell>
          <cell r="D30">
            <v>12.71</v>
          </cell>
        </row>
        <row r="31">
          <cell r="A31">
            <v>2003</v>
          </cell>
          <cell r="B31">
            <v>3.964</v>
          </cell>
          <cell r="C31">
            <v>8.2000000000000003E-2</v>
          </cell>
          <cell r="D31">
            <v>13.441000000000001</v>
          </cell>
        </row>
        <row r="32">
          <cell r="A32">
            <v>2004</v>
          </cell>
          <cell r="B32">
            <v>3.6589999999999998</v>
          </cell>
          <cell r="C32">
            <v>0.14599999999999999</v>
          </cell>
          <cell r="D32">
            <v>13.603999999999999</v>
          </cell>
        </row>
        <row r="33">
          <cell r="A33">
            <v>2005</v>
          </cell>
          <cell r="B33">
            <v>3.3069999999999999</v>
          </cell>
          <cell r="C33">
            <v>0.317</v>
          </cell>
          <cell r="D33">
            <v>12.022</v>
          </cell>
        </row>
        <row r="34">
          <cell r="A34">
            <v>2006</v>
          </cell>
          <cell r="B34">
            <v>3.34</v>
          </cell>
          <cell r="C34">
            <v>2.492</v>
          </cell>
          <cell r="D34">
            <v>11.488</v>
          </cell>
        </row>
        <row r="35">
          <cell r="A35">
            <v>2007</v>
          </cell>
          <cell r="B35">
            <v>3.3022040000000001</v>
          </cell>
          <cell r="D35">
            <v>10.858231999999999</v>
          </cell>
        </row>
        <row r="36">
          <cell r="A36">
            <v>2008</v>
          </cell>
          <cell r="B36">
            <v>3.899</v>
          </cell>
          <cell r="C36">
            <v>1.2254929999999999</v>
          </cell>
          <cell r="D36">
            <v>13.99</v>
          </cell>
          <cell r="E36">
            <v>0.112375</v>
          </cell>
        </row>
        <row r="37">
          <cell r="A37">
            <v>2009</v>
          </cell>
          <cell r="B37">
            <v>2.117</v>
          </cell>
          <cell r="C37">
            <v>1.202717</v>
          </cell>
          <cell r="D37">
            <v>9.6199999999999992</v>
          </cell>
          <cell r="E37">
            <v>0.20261199999999999</v>
          </cell>
        </row>
        <row r="38">
          <cell r="A38">
            <v>2010</v>
          </cell>
          <cell r="B38">
            <v>2.1880000000000002</v>
          </cell>
          <cell r="C38">
            <v>1.699195</v>
          </cell>
          <cell r="D38">
            <v>10.11</v>
          </cell>
          <cell r="E38">
            <v>0.231296</v>
          </cell>
        </row>
        <row r="39">
          <cell r="A39">
            <v>2011</v>
          </cell>
          <cell r="B39">
            <v>2.4141602359999998</v>
          </cell>
          <cell r="C39">
            <v>1.8449535860000001</v>
          </cell>
          <cell r="D39">
            <v>10.551164421999999</v>
          </cell>
          <cell r="E39">
            <v>0.18464114200000001</v>
          </cell>
        </row>
        <row r="40">
          <cell r="A40">
            <v>2012</v>
          </cell>
          <cell r="B40">
            <v>2.0943679939999997</v>
          </cell>
          <cell r="C40">
            <v>1.9707366450000001</v>
          </cell>
          <cell r="D40">
            <v>9.5081034899999999</v>
          </cell>
          <cell r="E40">
            <v>0.19619920600000001</v>
          </cell>
        </row>
        <row r="41">
          <cell r="A41">
            <v>2013</v>
          </cell>
          <cell r="B41">
            <v>1.9545149749999999</v>
          </cell>
          <cell r="C41">
            <v>2.3842210829999999</v>
          </cell>
          <cell r="D41">
            <v>8.2044942939999999</v>
          </cell>
          <cell r="E41">
            <v>0.31120508199999991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berekeningenspoor"/>
      <sheetName val="tab2.2"/>
      <sheetName val="2-3"/>
      <sheetName val="2-4"/>
      <sheetName val="2.5"/>
      <sheetName val="veranderingen in 2.5"/>
      <sheetName val="Tabel 2.6"/>
      <sheetName val="tabel2.4"/>
      <sheetName val="tab.2.5 + fig 2.6"/>
      <sheetName val="2-7,2-8"/>
      <sheetName val="bijlage 2.7-8"/>
      <sheetName val="2-9"/>
      <sheetName val="2-10"/>
      <sheetName val="2-11"/>
      <sheetName val="2-12"/>
      <sheetName val="Zeebrugge"/>
      <sheetName val="oostende port"/>
      <sheetName val="Hamburg"/>
      <sheetName val="Antwerpen"/>
      <sheetName val="2.13"/>
      <sheetName val="FODmvtab18"/>
      <sheetName val="2.14"/>
      <sheetName val="2.15"/>
      <sheetName val="2.16"/>
      <sheetName val="2-17"/>
    </sheetNames>
    <sheetDataSet>
      <sheetData sheetId="0"/>
      <sheetData sheetId="1">
        <row r="73">
          <cell r="Q73">
            <v>3.81099794841735</v>
          </cell>
          <cell r="R73">
            <v>3.9676143024618988</v>
          </cell>
          <cell r="S73">
            <v>3.9154088511137166</v>
          </cell>
          <cell r="T73">
            <v>3.3411488862837047</v>
          </cell>
          <cell r="U73">
            <v>4.1336353340883356</v>
          </cell>
          <cell r="V73">
            <v>4.2045454545454541</v>
          </cell>
          <cell r="W73">
            <v>4.1218274111675122</v>
          </cell>
          <cell r="X73">
            <v>4.0163098878695207</v>
          </cell>
        </row>
      </sheetData>
      <sheetData sheetId="2"/>
      <sheetData sheetId="3">
        <row r="4">
          <cell r="B4" t="str">
            <v>weg</v>
          </cell>
          <cell r="C4" t="str">
            <v>binnenvaart</v>
          </cell>
          <cell r="D4" t="str">
            <v>spoorvervoer</v>
          </cell>
        </row>
        <row r="6">
          <cell r="A6" t="str">
            <v>België</v>
          </cell>
          <cell r="B6">
            <v>0.64500000000000002</v>
          </cell>
          <cell r="C6">
            <v>0.20899999999999999</v>
          </cell>
          <cell r="D6">
            <v>0.14699999999999999</v>
          </cell>
        </row>
        <row r="7">
          <cell r="A7" t="str">
            <v>EU15</v>
          </cell>
          <cell r="B7">
            <v>0.75900000000000001</v>
          </cell>
          <cell r="C7">
            <v>7.9000000000000001E-2</v>
          </cell>
          <cell r="D7">
            <v>0.16200000000000001</v>
          </cell>
        </row>
        <row r="8">
          <cell r="A8" t="str">
            <v>EU28</v>
          </cell>
          <cell r="B8">
            <v>0.752</v>
          </cell>
          <cell r="C8">
            <v>6.7000000000000004E-2</v>
          </cell>
          <cell r="D8">
            <v>0.18099999999999999</v>
          </cell>
        </row>
        <row r="9">
          <cell r="A9" t="str">
            <v>NL</v>
          </cell>
          <cell r="B9">
            <v>0.55800000000000005</v>
          </cell>
          <cell r="C9">
            <v>0.39100000000000001</v>
          </cell>
          <cell r="D9">
            <v>5.0999999999999997E-2</v>
          </cell>
        </row>
        <row r="10">
          <cell r="A10" t="str">
            <v>D</v>
          </cell>
          <cell r="B10">
            <v>0.64600000000000002</v>
          </cell>
          <cell r="C10">
            <v>0.123</v>
          </cell>
          <cell r="D10">
            <v>0.23100000000000001</v>
          </cell>
        </row>
        <row r="11">
          <cell r="A11" t="str">
            <v>Frankrijk</v>
          </cell>
          <cell r="B11">
            <v>0.80600000000000005</v>
          </cell>
          <cell r="C11">
            <v>4.2000000000000003E-2</v>
          </cell>
          <cell r="D11">
            <v>0.152</v>
          </cell>
        </row>
        <row r="12">
          <cell r="A12" t="str">
            <v>VK</v>
          </cell>
          <cell r="B12">
            <v>0.88</v>
          </cell>
          <cell r="C12">
            <v>1E-3</v>
          </cell>
          <cell r="D12">
            <v>0.11899999999999999</v>
          </cell>
        </row>
        <row r="13">
          <cell r="A13" t="str">
            <v>VS (2011)</v>
          </cell>
          <cell r="B13">
            <v>0.39600000000000002</v>
          </cell>
          <cell r="C13">
            <v>0.09</v>
          </cell>
          <cell r="D13">
            <v>0.51400000000000001</v>
          </cell>
        </row>
        <row r="14">
          <cell r="A14" t="str">
            <v xml:space="preserve">China </v>
          </cell>
          <cell r="B14">
            <v>0.50900000000000001</v>
          </cell>
          <cell r="C14">
            <v>0.24199999999999999</v>
          </cell>
          <cell r="D14">
            <v>0.249</v>
          </cell>
        </row>
        <row r="15">
          <cell r="A15" t="str">
            <v>Russ.Fed.</v>
          </cell>
          <cell r="B15">
            <v>9.8000000000000004E-2</v>
          </cell>
          <cell r="C15">
            <v>2.4E-2</v>
          </cell>
          <cell r="D15">
            <v>0.878</v>
          </cell>
        </row>
      </sheetData>
      <sheetData sheetId="4">
        <row r="5">
          <cell r="A5" t="str">
            <v>Malta</v>
          </cell>
          <cell r="B5">
            <v>43.478260869565219</v>
          </cell>
        </row>
        <row r="6">
          <cell r="A6" t="str">
            <v>Cyprus</v>
          </cell>
          <cell r="B6">
            <v>50.279329608938554</v>
          </cell>
        </row>
        <row r="7">
          <cell r="A7" t="str">
            <v>Ierland</v>
          </cell>
          <cell r="B7">
            <v>61.012812690665037</v>
          </cell>
        </row>
        <row r="8">
          <cell r="A8" t="str">
            <v>Denemarken</v>
          </cell>
          <cell r="B8">
            <v>68.079902160619639</v>
          </cell>
        </row>
        <row r="9">
          <cell r="A9" t="str">
            <v>Italië</v>
          </cell>
          <cell r="B9">
            <v>79.132099553286537</v>
          </cell>
        </row>
        <row r="10">
          <cell r="A10" t="str">
            <v>Zweden</v>
          </cell>
          <cell r="B10">
            <v>82.148111819519372</v>
          </cell>
        </row>
        <row r="11">
          <cell r="A11" t="str">
            <v>Frankrijk</v>
          </cell>
          <cell r="B11">
            <v>84.829995571519959</v>
          </cell>
        </row>
        <row r="12">
          <cell r="A12" t="str">
            <v>Oostenrijk</v>
          </cell>
          <cell r="B12">
            <v>85.016286644951151</v>
          </cell>
        </row>
        <row r="13">
          <cell r="A13" t="str">
            <v>België</v>
          </cell>
          <cell r="B13">
            <v>85.395051875498808</v>
          </cell>
        </row>
        <row r="14">
          <cell r="A14" t="str">
            <v>Griekenland</v>
          </cell>
          <cell r="B14">
            <v>107.38255033557049</v>
          </cell>
        </row>
        <row r="15">
          <cell r="A15" t="str">
            <v>Nederland</v>
          </cell>
          <cell r="B15">
            <v>113.13198731853829</v>
          </cell>
        </row>
        <row r="16">
          <cell r="A16" t="str">
            <v>Duitsland</v>
          </cell>
          <cell r="B16">
            <v>115.13651365136514</v>
          </cell>
        </row>
        <row r="17">
          <cell r="A17" t="str">
            <v>Finland</v>
          </cell>
          <cell r="B17">
            <v>132.46753246753246</v>
          </cell>
        </row>
        <row r="18">
          <cell r="A18" t="str">
            <v>Luxemburg</v>
          </cell>
          <cell r="B18">
            <v>186.48018648018649</v>
          </cell>
        </row>
        <row r="19">
          <cell r="A19" t="str">
            <v>Spanje</v>
          </cell>
          <cell r="B19">
            <v>193.58600583090376</v>
          </cell>
        </row>
        <row r="20">
          <cell r="A20" t="str">
            <v>Kroatië</v>
          </cell>
          <cell r="B20">
            <v>195.8997722095672</v>
          </cell>
        </row>
        <row r="21">
          <cell r="A21" t="str">
            <v>Portugal</v>
          </cell>
          <cell r="B21">
            <v>199.27316777710476</v>
          </cell>
        </row>
        <row r="22">
          <cell r="A22" t="str">
            <v>Roemenië</v>
          </cell>
          <cell r="B22">
            <v>225.51252847380414</v>
          </cell>
        </row>
        <row r="23">
          <cell r="A23" t="str">
            <v>gemiddelde</v>
          </cell>
          <cell r="B23">
            <v>238.81864309886052</v>
          </cell>
        </row>
        <row r="24">
          <cell r="A24" t="str">
            <v>Estland</v>
          </cell>
          <cell r="B24">
            <v>333.33333333333337</v>
          </cell>
        </row>
        <row r="25">
          <cell r="A25" t="str">
            <v>Tsjech.Rep</v>
          </cell>
          <cell r="B25">
            <v>334.85938521909748</v>
          </cell>
        </row>
        <row r="26">
          <cell r="A26" t="str">
            <v>Hongarije</v>
          </cell>
          <cell r="B26">
            <v>347.42268041237116</v>
          </cell>
        </row>
        <row r="27">
          <cell r="A27" t="str">
            <v>Slowakije</v>
          </cell>
          <cell r="B27">
            <v>417.72151898734177</v>
          </cell>
        </row>
        <row r="28">
          <cell r="A28" t="str">
            <v>Slovenië</v>
          </cell>
          <cell r="B28">
            <v>450.42492917847034</v>
          </cell>
        </row>
        <row r="29">
          <cell r="A29" t="str">
            <v>Letland</v>
          </cell>
          <cell r="B29">
            <v>547.08520179372192</v>
          </cell>
        </row>
        <row r="30">
          <cell r="A30" t="str">
            <v>Polen</v>
          </cell>
          <cell r="B30">
            <v>583.15844700944388</v>
          </cell>
        </row>
        <row r="31">
          <cell r="A31" t="str">
            <v>Bulgarië</v>
          </cell>
          <cell r="B31">
            <v>614.60957178841306</v>
          </cell>
        </row>
        <row r="32">
          <cell r="A32" t="str">
            <v>Litouwen</v>
          </cell>
          <cell r="B32">
            <v>711.24620060790267</v>
          </cell>
        </row>
      </sheetData>
      <sheetData sheetId="5">
        <row r="8">
          <cell r="P8">
            <v>2.6195197938041139</v>
          </cell>
        </row>
        <row r="14">
          <cell r="P14">
            <v>2.6054439217256391</v>
          </cell>
        </row>
        <row r="24">
          <cell r="P24">
            <v>0.73637664114241863</v>
          </cell>
        </row>
        <row r="26">
          <cell r="P26">
            <v>5.6683536860017014</v>
          </cell>
        </row>
        <row r="36">
          <cell r="P36">
            <v>14.06570617086232</v>
          </cell>
        </row>
        <row r="40">
          <cell r="P40">
            <v>15.178899120831458</v>
          </cell>
        </row>
        <row r="52">
          <cell r="P52">
            <v>9.1391509433962259</v>
          </cell>
        </row>
        <row r="55">
          <cell r="P55">
            <v>0.29804355804681115</v>
          </cell>
        </row>
        <row r="59">
          <cell r="P59">
            <v>0.60302078641375967</v>
          </cell>
        </row>
        <row r="63">
          <cell r="P63">
            <v>1.3005584471914984</v>
          </cell>
        </row>
        <row r="67">
          <cell r="P67">
            <v>2.8873262933119794</v>
          </cell>
        </row>
        <row r="82">
          <cell r="P82">
            <v>0.19169252456500341</v>
          </cell>
        </row>
        <row r="87">
          <cell r="P87">
            <v>0.7728696428273526</v>
          </cell>
        </row>
        <row r="91">
          <cell r="P91">
            <v>8.5481728475384937</v>
          </cell>
        </row>
        <row r="93">
          <cell r="P93">
            <v>7.7409476502677546</v>
          </cell>
        </row>
        <row r="105">
          <cell r="P105">
            <v>10.191139916253775</v>
          </cell>
        </row>
        <row r="108">
          <cell r="P108">
            <v>12.095813939909581</v>
          </cell>
        </row>
        <row r="113">
          <cell r="P113">
            <v>1.9476314999249289</v>
          </cell>
        </row>
        <row r="117">
          <cell r="P117">
            <v>4.9004887976911394E-3</v>
          </cell>
        </row>
        <row r="119">
          <cell r="P119">
            <v>1.3460183007190163</v>
          </cell>
        </row>
        <row r="123">
          <cell r="P123">
            <v>2.0580488964516288</v>
          </cell>
        </row>
        <row r="130">
          <cell r="A130" t="str">
            <v>Levende dieren en producten van het dierenrijk</v>
          </cell>
          <cell r="P130">
            <v>2.0170228179954948</v>
          </cell>
        </row>
        <row r="136">
          <cell r="A136" t="str">
            <v>Producten van het plantenrijk</v>
          </cell>
          <cell r="P136">
            <v>3.2943896757953861</v>
          </cell>
        </row>
        <row r="146">
          <cell r="A146" t="str">
            <v>Vetten, oliën, was (dierlijke of plantaardige) en dissociatieproducten daarvan</v>
          </cell>
          <cell r="P146">
            <v>0.7161547795526132</v>
          </cell>
        </row>
        <row r="148">
          <cell r="A148" t="str">
            <v>Producten van de voedselindustrie; alcoholhoudende vloeistoffen, azijn, tabak en bereide tabakssurrogaten</v>
          </cell>
          <cell r="P148">
            <v>3.9279989861474127</v>
          </cell>
        </row>
        <row r="158">
          <cell r="A158" t="str">
            <v>Minerale producten</v>
          </cell>
          <cell r="P158">
            <v>25.172969175093989</v>
          </cell>
        </row>
        <row r="162">
          <cell r="A162" t="str">
            <v>Producten van de chemische en van de aanverwante industrieën</v>
          </cell>
          <cell r="P162">
            <v>12.471406492249706</v>
          </cell>
        </row>
        <row r="174">
          <cell r="A174" t="str">
            <v>Kunststof en werken daarvan; rubber en werken daarvan</v>
          </cell>
          <cell r="P174">
            <v>4.9762293326781482</v>
          </cell>
        </row>
        <row r="177">
          <cell r="A177" t="str">
            <v>Huiden, vellen, leder en pelterijen en werken daarvan</v>
          </cell>
          <cell r="P177">
            <v>0.21898827417331923</v>
          </cell>
        </row>
        <row r="181">
          <cell r="A181" t="str">
            <v>Hout; houtskool en houtwaren; kurk en kurkwaren; vlechtwerk en mandenmakerswerk</v>
          </cell>
          <cell r="P181">
            <v>0.76024377133739673</v>
          </cell>
        </row>
        <row r="185">
          <cell r="A185" t="str">
            <v>Houtpulp; papier en karton; alsmede artikelen daarvan</v>
          </cell>
          <cell r="P185">
            <v>1.4342518054393578</v>
          </cell>
        </row>
        <row r="189">
          <cell r="A189" t="str">
            <v>Textielstoffen en textielwaren</v>
          </cell>
          <cell r="P189">
            <v>2.2886945239821288</v>
          </cell>
        </row>
        <row r="204">
          <cell r="A204" t="str">
            <v>Schoeisel; hoofddeksels; paraplu's, wandelstokken, zwepen; veren; kunstbloemen; werken van mensenhaar</v>
          </cell>
          <cell r="P204">
            <v>0.38854637914299345</v>
          </cell>
        </row>
        <row r="209">
          <cell r="A209" t="str">
            <v>Werken van steen, cement, keramische producten; glas</v>
          </cell>
          <cell r="P209">
            <v>0.80035115813721092</v>
          </cell>
        </row>
        <row r="213">
          <cell r="A213" t="str">
            <v>Parels, edelstenen en halfedelstenen, edele metalen; munten</v>
          </cell>
          <cell r="P213">
            <v>7.6408941907897692</v>
          </cell>
        </row>
        <row r="215">
          <cell r="A215" t="str">
            <v>Onedele metalen en werken daarvan</v>
          </cell>
          <cell r="P215">
            <v>6.2299493413599905</v>
          </cell>
        </row>
        <row r="227">
          <cell r="A227" t="str">
            <v>Machines, toestellen en elektrotechnisch materieel, delen en toebehoren van deze toestellen</v>
          </cell>
          <cell r="P227">
            <v>11.655905812706269</v>
          </cell>
        </row>
        <row r="230">
          <cell r="A230" t="str">
            <v>Vervoermaterieel</v>
          </cell>
          <cell r="P230">
            <v>11.417737855983404</v>
          </cell>
        </row>
        <row r="235">
          <cell r="A235" t="str">
            <v>Optische en precisie-instrumenten; uurwerken; muziekinstrumenten; delen</v>
          </cell>
          <cell r="P235">
            <v>1.91957060818045</v>
          </cell>
        </row>
        <row r="239">
          <cell r="A239" t="str">
            <v>Wapens en munitie; delen en toebehoren daarvan</v>
          </cell>
          <cell r="P239">
            <v>1.3498612022213467E-2</v>
          </cell>
        </row>
        <row r="241">
          <cell r="A241" t="str">
            <v>Diverse goederen en producten</v>
          </cell>
          <cell r="P241">
            <v>1.5954096950139134</v>
          </cell>
        </row>
        <row r="245">
          <cell r="A245" t="str">
            <v>Kunstvoorwerpen, voorwerpen voor verzamelingen en antiquiteiten</v>
          </cell>
          <cell r="P245">
            <v>1.0596895999021105</v>
          </cell>
        </row>
      </sheetData>
      <sheetData sheetId="6"/>
      <sheetData sheetId="7"/>
      <sheetData sheetId="8"/>
      <sheetData sheetId="9">
        <row r="8">
          <cell r="J8" t="str">
            <v>Europese Unie (EU-28)</v>
          </cell>
          <cell r="L8">
            <v>66.140088657372047</v>
          </cell>
        </row>
        <row r="9">
          <cell r="J9" t="str">
            <v>rest van Europa</v>
          </cell>
          <cell r="L9">
            <v>6.4611549231012262</v>
          </cell>
        </row>
        <row r="10">
          <cell r="J10" t="str">
            <v>Afrika</v>
          </cell>
          <cell r="L10">
            <v>3.3176916969342147</v>
          </cell>
        </row>
        <row r="11">
          <cell r="J11" t="str">
            <v>Amerika</v>
          </cell>
          <cell r="L11">
            <v>7.0695469799095072</v>
          </cell>
        </row>
        <row r="12">
          <cell r="J12" t="str">
            <v>Azië</v>
          </cell>
          <cell r="L12">
            <v>14.116051175833645</v>
          </cell>
        </row>
        <row r="13">
          <cell r="J13" t="str">
            <v>Australië en Oceanië</v>
          </cell>
          <cell r="L13">
            <v>0.537960379966124</v>
          </cell>
        </row>
        <row r="14">
          <cell r="J14" t="str">
            <v>Overige</v>
          </cell>
          <cell r="L14">
            <v>2.3575061868832341</v>
          </cell>
        </row>
        <row r="19">
          <cell r="J19" t="str">
            <v>Europese Unie (EU-28)</v>
          </cell>
          <cell r="L19">
            <v>69.491482614294128</v>
          </cell>
        </row>
        <row r="20">
          <cell r="J20" t="str">
            <v>rest van Europa</v>
          </cell>
          <cell r="L20">
            <v>7.7256581417522634</v>
          </cell>
        </row>
        <row r="21">
          <cell r="J21" t="str">
            <v>Afrika</v>
          </cell>
          <cell r="L21">
            <v>2.1884224172559694</v>
          </cell>
        </row>
        <row r="22">
          <cell r="J22" t="str">
            <v>Amerika</v>
          </cell>
          <cell r="L22">
            <v>7.3761322797042332</v>
          </cell>
        </row>
        <row r="23">
          <cell r="J23" t="str">
            <v>Azië</v>
          </cell>
          <cell r="L23">
            <v>12.676432601883924</v>
          </cell>
        </row>
        <row r="24">
          <cell r="J24" t="str">
            <v>Australië en Oceanië</v>
          </cell>
          <cell r="L24">
            <v>0.53701472078974588</v>
          </cell>
        </row>
        <row r="25">
          <cell r="J25" t="str">
            <v>Overige</v>
          </cell>
          <cell r="L25">
            <v>4.8572243197335914E-3</v>
          </cell>
        </row>
      </sheetData>
      <sheetData sheetId="10">
        <row r="6">
          <cell r="A6">
            <v>2010</v>
          </cell>
        </row>
        <row r="10">
          <cell r="A10" t="str">
            <v>binnenlands vervoer</v>
          </cell>
          <cell r="I10">
            <v>28169</v>
          </cell>
        </row>
        <row r="11">
          <cell r="A11" t="str">
            <v>import</v>
          </cell>
          <cell r="I11">
            <v>12538</v>
          </cell>
        </row>
        <row r="12">
          <cell r="A12" t="str">
            <v>export</v>
          </cell>
          <cell r="I12">
            <v>12744</v>
          </cell>
        </row>
        <row r="13">
          <cell r="A13" t="str">
            <v>transit zonder overslag</v>
          </cell>
          <cell r="I13">
            <v>10130</v>
          </cell>
        </row>
        <row r="23">
          <cell r="B23" t="str">
            <v>wegvervoer</v>
          </cell>
          <cell r="D23" t="str">
            <v>spoorvervoer</v>
          </cell>
          <cell r="F23" t="str">
            <v>binnenvaart</v>
          </cell>
        </row>
        <row r="24">
          <cell r="B24" t="str">
            <v>ton</v>
          </cell>
          <cell r="C24" t="str">
            <v>tonkm</v>
          </cell>
          <cell r="D24" t="str">
            <v>ton</v>
          </cell>
          <cell r="E24" t="str">
            <v>tonkm</v>
          </cell>
          <cell r="F24" t="str">
            <v>ton</v>
          </cell>
          <cell r="G24" t="str">
            <v>tonkm</v>
          </cell>
        </row>
        <row r="25">
          <cell r="A25" t="str">
            <v>binnenlands vervoer</v>
          </cell>
          <cell r="B25">
            <v>54.532213974695573</v>
          </cell>
          <cell r="C25">
            <v>46.753865925956632</v>
          </cell>
          <cell r="D25">
            <v>37.430333485609864</v>
          </cell>
          <cell r="E25">
            <v>28.47798340778558</v>
          </cell>
          <cell r="F25">
            <v>28.806584362139919</v>
          </cell>
          <cell r="G25">
            <v>42.211443060302059</v>
          </cell>
        </row>
        <row r="26">
          <cell r="A26" t="str">
            <v>import</v>
          </cell>
          <cell r="B26">
            <v>16.505569781638631</v>
          </cell>
          <cell r="C26">
            <v>15.832676920525682</v>
          </cell>
          <cell r="D26">
            <v>25.093650068524443</v>
          </cell>
          <cell r="E26">
            <v>29.881940012763241</v>
          </cell>
          <cell r="F26">
            <v>38.724589250905041</v>
          </cell>
          <cell r="G26">
            <v>33.370080476242975</v>
          </cell>
        </row>
        <row r="27">
          <cell r="A27" t="str">
            <v>export</v>
          </cell>
          <cell r="B27">
            <v>18.921050641254201</v>
          </cell>
          <cell r="C27">
            <v>18.150159611956386</v>
          </cell>
          <cell r="D27">
            <v>34.435815440840564</v>
          </cell>
          <cell r="E27">
            <v>38.178047223994895</v>
          </cell>
          <cell r="F27">
            <v>27.378941180110772</v>
          </cell>
          <cell r="G27">
            <v>17.583507882262154</v>
          </cell>
        </row>
        <row r="28">
          <cell r="A28" t="str">
            <v>transit zonder overslag</v>
          </cell>
          <cell r="B28">
            <v>10.04116560241159</v>
          </cell>
          <cell r="C28">
            <v>19.263297541561293</v>
          </cell>
          <cell r="D28">
            <v>3.0402010050251254</v>
          </cell>
          <cell r="E28">
            <v>3.4620293554562855</v>
          </cell>
          <cell r="F28">
            <v>5.0898852068442713</v>
          </cell>
          <cell r="G28">
            <v>6.8349685811928129</v>
          </cell>
        </row>
        <row r="34">
          <cell r="B34">
            <v>9194</v>
          </cell>
          <cell r="C34">
            <v>10315</v>
          </cell>
          <cell r="D34">
            <v>12616</v>
          </cell>
          <cell r="E34">
            <v>19033</v>
          </cell>
          <cell r="F34">
            <v>23539</v>
          </cell>
          <cell r="G34">
            <v>24681</v>
          </cell>
          <cell r="H34">
            <v>24491</v>
          </cell>
          <cell r="I34">
            <v>23038</v>
          </cell>
          <cell r="J34">
            <v>23200</v>
          </cell>
          <cell r="K34">
            <v>23272</v>
          </cell>
          <cell r="L34">
            <v>23829</v>
          </cell>
          <cell r="M34">
            <v>23809</v>
          </cell>
          <cell r="N34">
            <v>22505.486463999998</v>
          </cell>
          <cell r="O34">
            <v>21932</v>
          </cell>
          <cell r="P34">
            <v>22555</v>
          </cell>
          <cell r="Q34">
            <v>22445</v>
          </cell>
        </row>
        <row r="35">
          <cell r="B35">
            <v>1649.9</v>
          </cell>
          <cell r="C35">
            <v>2598.9</v>
          </cell>
          <cell r="D35">
            <v>5262.4</v>
          </cell>
          <cell r="E35">
            <v>6166</v>
          </cell>
          <cell r="F35">
            <v>7490.5</v>
          </cell>
          <cell r="G35">
            <v>7409.2</v>
          </cell>
          <cell r="H35">
            <v>7271</v>
          </cell>
          <cell r="I35">
            <v>7331.7</v>
          </cell>
          <cell r="J35">
            <v>7882.8</v>
          </cell>
          <cell r="K35">
            <v>7523.4</v>
          </cell>
          <cell r="L35">
            <v>7629.8</v>
          </cell>
          <cell r="M35">
            <v>7659</v>
          </cell>
          <cell r="N35">
            <v>8148.7130699999962</v>
          </cell>
          <cell r="O35">
            <v>7472</v>
          </cell>
          <cell r="P35">
            <v>7638</v>
          </cell>
          <cell r="Q35">
            <v>7656</v>
          </cell>
        </row>
        <row r="36">
          <cell r="B36">
            <v>1649.9</v>
          </cell>
          <cell r="C36">
            <v>2598.9</v>
          </cell>
          <cell r="D36">
            <v>5262.4</v>
          </cell>
          <cell r="E36">
            <v>7439</v>
          </cell>
          <cell r="F36">
            <v>9055.6</v>
          </cell>
          <cell r="G36">
            <v>9274</v>
          </cell>
          <cell r="H36">
            <v>8793.6</v>
          </cell>
          <cell r="I36">
            <v>8683.6</v>
          </cell>
          <cell r="J36">
            <v>8897.7000000000007</v>
          </cell>
          <cell r="K36">
            <v>8156.8</v>
          </cell>
          <cell r="L36">
            <v>8692.2000000000007</v>
          </cell>
          <cell r="M36">
            <v>8975</v>
          </cell>
          <cell r="N36">
            <v>9468.5797099999836</v>
          </cell>
          <cell r="O36">
            <v>8483</v>
          </cell>
          <cell r="P36">
            <v>8756</v>
          </cell>
          <cell r="Q36">
            <v>8441</v>
          </cell>
        </row>
        <row r="37">
          <cell r="B37">
            <v>837.4</v>
          </cell>
          <cell r="C37">
            <v>1714.8</v>
          </cell>
          <cell r="D37">
            <v>3301</v>
          </cell>
          <cell r="E37">
            <v>3698</v>
          </cell>
          <cell r="F37">
            <v>3211.4</v>
          </cell>
          <cell r="G37">
            <v>3704.2</v>
          </cell>
          <cell r="H37">
            <v>3481.2</v>
          </cell>
          <cell r="I37">
            <v>5447.4</v>
          </cell>
          <cell r="J37">
            <v>8647.2000000000007</v>
          </cell>
          <cell r="K37">
            <v>7660.6</v>
          </cell>
          <cell r="L37">
            <v>8100.8</v>
          </cell>
          <cell r="M37">
            <v>8124</v>
          </cell>
          <cell r="N37">
            <v>8445.80026</v>
          </cell>
          <cell r="O37">
            <v>7452</v>
          </cell>
          <cell r="P37">
            <v>9293</v>
          </cell>
          <cell r="Q37">
            <v>8798</v>
          </cell>
        </row>
        <row r="38">
          <cell r="B38">
            <v>13331.199999999999</v>
          </cell>
          <cell r="C38">
            <v>17227.599999999999</v>
          </cell>
          <cell r="D38">
            <v>26441.800000000003</v>
          </cell>
          <cell r="E38">
            <v>36336</v>
          </cell>
          <cell r="F38">
            <v>43296.5</v>
          </cell>
          <cell r="G38">
            <v>45068.399999999994</v>
          </cell>
          <cell r="H38">
            <v>44036.799999999996</v>
          </cell>
          <cell r="I38">
            <v>44500.700000000004</v>
          </cell>
          <cell r="J38">
            <v>48627.7</v>
          </cell>
          <cell r="K38">
            <v>46612.800000000003</v>
          </cell>
          <cell r="L38">
            <v>48251.8</v>
          </cell>
          <cell r="M38">
            <v>48567</v>
          </cell>
          <cell r="N38">
            <v>48568.579503999979</v>
          </cell>
          <cell r="O38">
            <v>45339</v>
          </cell>
        </row>
        <row r="42">
          <cell r="B42">
            <v>298763</v>
          </cell>
          <cell r="C42">
            <v>310711</v>
          </cell>
          <cell r="D42">
            <v>276870</v>
          </cell>
          <cell r="E42">
            <v>267490</v>
          </cell>
          <cell r="F42">
            <v>320494</v>
          </cell>
          <cell r="G42">
            <v>297596</v>
          </cell>
          <cell r="H42">
            <v>306290</v>
          </cell>
          <cell r="I42">
            <v>299199</v>
          </cell>
          <cell r="J42">
            <v>274580</v>
          </cell>
          <cell r="K42">
            <v>271903</v>
          </cell>
          <cell r="L42">
            <v>281229</v>
          </cell>
          <cell r="M42">
            <v>284951</v>
          </cell>
          <cell r="N42">
            <v>259649</v>
          </cell>
          <cell r="O42">
            <v>243144</v>
          </cell>
          <cell r="P42">
            <v>252356</v>
          </cell>
          <cell r="Q42">
            <v>246535</v>
          </cell>
        </row>
        <row r="43">
          <cell r="B43">
            <v>16499</v>
          </cell>
          <cell r="C43">
            <v>25989</v>
          </cell>
          <cell r="D43">
            <v>52624</v>
          </cell>
          <cell r="E43">
            <v>61661</v>
          </cell>
          <cell r="F43">
            <v>74905</v>
          </cell>
          <cell r="G43">
            <v>74092</v>
          </cell>
          <cell r="H43">
            <v>72710</v>
          </cell>
          <cell r="I43">
            <v>73317</v>
          </cell>
          <cell r="J43">
            <v>78828</v>
          </cell>
          <cell r="K43">
            <v>75234</v>
          </cell>
          <cell r="L43">
            <v>76298</v>
          </cell>
          <cell r="M43">
            <v>76585</v>
          </cell>
          <cell r="N43">
            <v>81487</v>
          </cell>
          <cell r="O43">
            <v>74724</v>
          </cell>
          <cell r="P43">
            <v>76382</v>
          </cell>
          <cell r="Q43">
            <v>76561</v>
          </cell>
        </row>
        <row r="44">
          <cell r="B44">
            <v>16499</v>
          </cell>
          <cell r="C44">
            <v>25989</v>
          </cell>
          <cell r="D44">
            <v>52624</v>
          </cell>
          <cell r="E44">
            <v>74387</v>
          </cell>
          <cell r="F44">
            <v>90556</v>
          </cell>
          <cell r="G44">
            <v>92740</v>
          </cell>
          <cell r="H44">
            <v>87936</v>
          </cell>
          <cell r="I44">
            <v>86836</v>
          </cell>
          <cell r="J44">
            <v>88977</v>
          </cell>
          <cell r="K44">
            <v>81568</v>
          </cell>
          <cell r="L44">
            <v>86922</v>
          </cell>
          <cell r="M44">
            <v>89747</v>
          </cell>
          <cell r="N44">
            <v>94686</v>
          </cell>
          <cell r="O44">
            <v>84828</v>
          </cell>
          <cell r="P44">
            <v>87560</v>
          </cell>
          <cell r="Q44">
            <v>84406</v>
          </cell>
        </row>
        <row r="45">
          <cell r="B45">
            <v>4187</v>
          </cell>
          <cell r="C45">
            <v>8574</v>
          </cell>
          <cell r="D45">
            <v>16505</v>
          </cell>
          <cell r="E45">
            <v>18491</v>
          </cell>
          <cell r="F45">
            <v>16057</v>
          </cell>
          <cell r="G45">
            <v>18521</v>
          </cell>
          <cell r="H45">
            <v>17406</v>
          </cell>
          <cell r="I45">
            <v>27237</v>
          </cell>
          <cell r="J45">
            <v>43236</v>
          </cell>
          <cell r="K45">
            <v>38303</v>
          </cell>
          <cell r="L45">
            <v>40504</v>
          </cell>
          <cell r="M45">
            <v>40619</v>
          </cell>
          <cell r="N45">
            <v>42229</v>
          </cell>
          <cell r="O45">
            <v>37260</v>
          </cell>
          <cell r="P45">
            <v>46467</v>
          </cell>
          <cell r="Q45">
            <v>43988</v>
          </cell>
        </row>
        <row r="46">
          <cell r="B46">
            <v>335948</v>
          </cell>
          <cell r="C46">
            <v>371263</v>
          </cell>
          <cell r="D46">
            <v>398623</v>
          </cell>
          <cell r="E46">
            <v>422029</v>
          </cell>
          <cell r="F46">
            <v>502012</v>
          </cell>
          <cell r="G46">
            <v>482949</v>
          </cell>
          <cell r="H46">
            <v>484342</v>
          </cell>
          <cell r="I46">
            <v>486589</v>
          </cell>
          <cell r="J46">
            <v>485621</v>
          </cell>
          <cell r="K46">
            <v>467008</v>
          </cell>
          <cell r="L46">
            <v>484953</v>
          </cell>
          <cell r="M46">
            <v>491902</v>
          </cell>
          <cell r="N46">
            <v>478051.2857999999</v>
          </cell>
          <cell r="O46">
            <v>439956</v>
          </cell>
        </row>
        <row r="78">
          <cell r="G78">
            <v>2001</v>
          </cell>
        </row>
        <row r="79">
          <cell r="A79" t="str">
            <v>binnenlands vervoer</v>
          </cell>
          <cell r="G79">
            <v>29142</v>
          </cell>
        </row>
        <row r="80">
          <cell r="A80" t="str">
            <v>import</v>
          </cell>
          <cell r="G80">
            <v>12409.2</v>
          </cell>
        </row>
        <row r="81">
          <cell r="A81" t="str">
            <v>export</v>
          </cell>
          <cell r="G81">
            <v>13806</v>
          </cell>
        </row>
        <row r="82">
          <cell r="A82" t="str">
            <v>transit zonder overslag</v>
          </cell>
          <cell r="G82">
            <v>4524.2</v>
          </cell>
        </row>
      </sheetData>
      <sheetData sheetId="11"/>
      <sheetData sheetId="12">
        <row r="4">
          <cell r="E4">
            <v>1999</v>
          </cell>
          <cell r="G4">
            <v>2001</v>
          </cell>
          <cell r="N4">
            <v>2008</v>
          </cell>
          <cell r="Q4">
            <v>2011</v>
          </cell>
        </row>
        <row r="5">
          <cell r="A5" t="str">
            <v>binnenlands vervoer</v>
          </cell>
          <cell r="E5">
            <v>267490</v>
          </cell>
          <cell r="G5">
            <v>297596</v>
          </cell>
          <cell r="N5">
            <v>259649</v>
          </cell>
          <cell r="Q5">
            <v>246535</v>
          </cell>
        </row>
        <row r="6">
          <cell r="A6" t="str">
            <v>import</v>
          </cell>
          <cell r="E6">
            <v>61661</v>
          </cell>
          <cell r="G6">
            <v>74092</v>
          </cell>
          <cell r="N6">
            <v>81487</v>
          </cell>
          <cell r="Q6">
            <v>76561</v>
          </cell>
        </row>
        <row r="7">
          <cell r="A7" t="str">
            <v>export</v>
          </cell>
          <cell r="E7">
            <v>74387</v>
          </cell>
          <cell r="G7">
            <v>92740</v>
          </cell>
          <cell r="N7">
            <v>94686</v>
          </cell>
          <cell r="Q7">
            <v>84406</v>
          </cell>
        </row>
        <row r="8">
          <cell r="A8" t="str">
            <v>transit zonder overslag</v>
          </cell>
          <cell r="E8">
            <v>18491</v>
          </cell>
          <cell r="G8">
            <v>18521</v>
          </cell>
          <cell r="N8">
            <v>42229</v>
          </cell>
          <cell r="Q8">
            <v>43988</v>
          </cell>
        </row>
        <row r="12">
          <cell r="G12">
            <v>2001</v>
          </cell>
          <cell r="Q12">
            <v>2011</v>
          </cell>
        </row>
        <row r="13">
          <cell r="A13" t="str">
            <v>binnenlands vervoer</v>
          </cell>
          <cell r="G13">
            <v>24681</v>
          </cell>
          <cell r="Q13">
            <v>22445</v>
          </cell>
        </row>
        <row r="14">
          <cell r="A14" t="str">
            <v>import</v>
          </cell>
          <cell r="G14">
            <v>7409.2</v>
          </cell>
          <cell r="Q14">
            <v>7656</v>
          </cell>
        </row>
        <row r="15">
          <cell r="A15" t="str">
            <v>export</v>
          </cell>
          <cell r="G15">
            <v>9274</v>
          </cell>
          <cell r="Q15">
            <v>8441</v>
          </cell>
        </row>
        <row r="16">
          <cell r="A16" t="str">
            <v>transit zonder overslag</v>
          </cell>
          <cell r="G16">
            <v>3704.2</v>
          </cell>
          <cell r="Q16">
            <v>8798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statbel.fgov.be/nl/modules/publications/statistiques/verkeer_vervoer/transport_-_overview.jsp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ps.vlaanderen.be/sgml/largereeksen/idnr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nbb.be/belgostat/PublicatieSelectieLinker?LinkID=507000092|910000082&amp;Lang=N" TargetMode="External"/><Relationship Id="rId1" Type="http://schemas.openxmlformats.org/officeDocument/2006/relationships/hyperlink" Target="http://www.nbb.be/belgostat/PublicatieSelectieLinker?LinkID=507000093|910000082&amp;Lang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29"/>
  <sheetViews>
    <sheetView workbookViewId="0">
      <selection activeCell="J17" sqref="J17"/>
    </sheetView>
  </sheetViews>
  <sheetFormatPr defaultRowHeight="12.75" x14ac:dyDescent="0.2"/>
  <cols>
    <col min="3" max="3" width="90.28515625" customWidth="1"/>
  </cols>
  <sheetData>
    <row r="2" spans="2:3" ht="18" x14ac:dyDescent="0.25">
      <c r="C2" s="310"/>
    </row>
    <row r="3" spans="2:3" ht="12.75" customHeight="1" x14ac:dyDescent="0.25">
      <c r="C3" s="310"/>
    </row>
    <row r="4" spans="2:3" ht="28.5" x14ac:dyDescent="0.45">
      <c r="C4" s="312" t="s">
        <v>381</v>
      </c>
    </row>
    <row r="5" spans="2:3" x14ac:dyDescent="0.2">
      <c r="C5" s="311"/>
    </row>
    <row r="7" spans="2:3" ht="25.5" x14ac:dyDescent="0.2">
      <c r="B7" s="83"/>
      <c r="C7" s="99" t="s">
        <v>134</v>
      </c>
    </row>
    <row r="8" spans="2:3" ht="25.5" x14ac:dyDescent="0.2">
      <c r="B8" s="83"/>
      <c r="C8" s="99" t="s">
        <v>137</v>
      </c>
    </row>
    <row r="9" spans="2:3" ht="25.5" x14ac:dyDescent="0.2">
      <c r="B9" s="83"/>
      <c r="C9" s="99" t="s">
        <v>139</v>
      </c>
    </row>
    <row r="10" spans="2:3" x14ac:dyDescent="0.2">
      <c r="B10" s="83"/>
      <c r="C10" s="99" t="s">
        <v>140</v>
      </c>
    </row>
    <row r="11" spans="2:3" x14ac:dyDescent="0.2">
      <c r="B11" s="83"/>
      <c r="C11" s="99" t="s">
        <v>141</v>
      </c>
    </row>
    <row r="12" spans="2:3" x14ac:dyDescent="0.2">
      <c r="B12" s="83"/>
      <c r="C12" s="99" t="s">
        <v>142</v>
      </c>
    </row>
    <row r="13" spans="2:3" x14ac:dyDescent="0.2">
      <c r="B13" s="83"/>
      <c r="C13" s="99" t="s">
        <v>144</v>
      </c>
    </row>
    <row r="14" spans="2:3" ht="25.5" x14ac:dyDescent="0.2">
      <c r="B14" s="83"/>
      <c r="C14" s="99" t="s">
        <v>143</v>
      </c>
    </row>
    <row r="15" spans="2:3" ht="25.5" x14ac:dyDescent="0.2">
      <c r="B15" s="83"/>
      <c r="C15" s="99" t="s">
        <v>147</v>
      </c>
    </row>
    <row r="16" spans="2:3" x14ac:dyDescent="0.2">
      <c r="B16" s="83"/>
      <c r="C16" s="99" t="s">
        <v>149</v>
      </c>
    </row>
    <row r="17" spans="2:3" x14ac:dyDescent="0.2">
      <c r="B17" s="83"/>
      <c r="C17" s="99" t="s">
        <v>150</v>
      </c>
    </row>
    <row r="18" spans="2:3" ht="25.5" x14ac:dyDescent="0.2">
      <c r="B18" s="83"/>
      <c r="C18" s="99" t="s">
        <v>151</v>
      </c>
    </row>
    <row r="19" spans="2:3" ht="25.5" x14ac:dyDescent="0.2">
      <c r="B19" s="83"/>
      <c r="C19" s="99" t="s">
        <v>154</v>
      </c>
    </row>
    <row r="20" spans="2:3" ht="25.5" x14ac:dyDescent="0.2">
      <c r="B20" s="83"/>
      <c r="C20" s="99" t="s">
        <v>152</v>
      </c>
    </row>
    <row r="21" spans="2:3" ht="18" customHeight="1" x14ac:dyDescent="0.2">
      <c r="B21" s="83"/>
      <c r="C21" s="99" t="s">
        <v>155</v>
      </c>
    </row>
    <row r="22" spans="2:3" ht="41.25" customHeight="1" x14ac:dyDescent="0.2">
      <c r="B22" s="83"/>
      <c r="C22" s="99" t="s">
        <v>156</v>
      </c>
    </row>
    <row r="23" spans="2:3" x14ac:dyDescent="0.2">
      <c r="B23" s="83"/>
      <c r="C23" s="99" t="s">
        <v>153</v>
      </c>
    </row>
    <row r="24" spans="2:3" x14ac:dyDescent="0.2">
      <c r="C24" s="99"/>
    </row>
    <row r="25" spans="2:3" x14ac:dyDescent="0.2">
      <c r="C25" s="99"/>
    </row>
    <row r="26" spans="2:3" x14ac:dyDescent="0.2">
      <c r="C26" s="83"/>
    </row>
    <row r="27" spans="2:3" x14ac:dyDescent="0.2">
      <c r="C27" s="83"/>
    </row>
    <row r="28" spans="2:3" x14ac:dyDescent="0.2">
      <c r="C28" s="83"/>
    </row>
    <row r="29" spans="2:3" x14ac:dyDescent="0.2">
      <c r="C29" s="83"/>
    </row>
  </sheetData>
  <phoneticPr fontId="7" type="noConversion"/>
  <hyperlinks>
    <hyperlink ref="C7" location="'2-1,2_tab.2.1-2.3'!figuur1_2" display="Figuur 2-1 : Groei van het goederenvervoer (tkm) op Vlaams grondgebied, groei van de toegevoegde waarde tegen basisprijzen, in kettingeuro's (referentiejaar 2007) en transportintensiteit (tkm/€1000 BBP)"/>
    <hyperlink ref="C8" location="'2-3'!A1" display="Figuur 2.3: Aandeel van de verschillende vervoerswijzen in het goederenvervoer: internationale vergelijking (2006, 2007, 2008) in % tkm."/>
    <hyperlink ref="C9" location="'2-4'!A1" display="2.4: Transportintensiteit van het binnenlands goederenvervoer over de weg in een aantal Europese landen (2008); aantal tkm wegvervoer / 1000 bbp in lopende prijzen"/>
    <hyperlink ref="C13" location="'2-7,2-8'!A1" display="Figuur 2.7: Bestemming van het Belgisch goederentransport in miljoen tkm, vergelijking 2001-2008"/>
    <hyperlink ref="C15" location="'2-9'!A1" display="Figuur 2.9: Aard van de Belgische goederentrafiek in 1000 ton en in miljoen tkm in 1999 en 2008, voornaamste vervoermodus wegvervoer"/>
    <hyperlink ref="C16" location="'2-10'!A1" display="Figuur 2.10: Evolutie van de maritieme cargo trafiek in de Vlaamse zeehavens, index 1995"/>
    <hyperlink ref="C17" location="'2-11'!A1" display="Figuur 2-11: Vrachtvervoer via de luchthavens, index 1995"/>
    <hyperlink ref="C18" location="'2-12'!A1" display="Figuur 2.12: Vergelijking van de modale verdeling tussen de Vlaamse zeehavens, Hamburg en Le Havre (% totale tonnages)."/>
    <hyperlink ref="C19" location="'2.13'!A1" display="Figuur 2.13: Vergelijking van de vervoerswijzen voor aan- en afvoer in de belangrijkste havens van de Hamburg – Le Havre – range (meest recente jaar met beschikbare data, % containertrafiek)."/>
    <hyperlink ref="C20" location="'2.14'!A1" display="Figuur 2.14: Vlaams wegvervoer; vergelijking tussen alle vrachtwagens (EU+extra-EU), intra-EU-vrachtwagens in Vlaanderen en vrachtwagens met registratie in Vlaanderen"/>
    <hyperlink ref="C21" location="'2.15'!A1" display="Figuur 2.15: Evolutie van het aantal voertuigkilometer op de Vlaamse wegen"/>
    <hyperlink ref="C22" location="'2.16'!A1" display="Figuur 2.16: Aantal treinkilometer afgelegd door goederentreinen van de NMBS op het Belgisch grondgebied, opgesplitst per type tractie (duizend treinkilometer)"/>
    <hyperlink ref="C23" location="'2-17'!A1" display="Figuur 2.17: Evolutie van het aantal TEU's via Vlaamse waterwegen (1997-2009)"/>
    <hyperlink ref="C10" location="'2.5'!A1" display="Figuur 2.5: Internationale handel van het Vlaams Gewest per goederencategorie"/>
    <hyperlink ref="C11" location="tabel2.4!A1" display="Tabel 2.4: Internationale handel van Vlaanderen"/>
    <hyperlink ref="C12" location="'tab.2.5 + fig 2.6'!A1" display="Tabel 2.5 en Figuur 2.6: Vlaamse in - en uitvoer per land in 2008"/>
    <hyperlink ref="C14" location="'2-7,2-8'!A1" display="Figuur 2.8: Bestemming van het Belgische goederentransport door de drie voornaamste modi (weg, spoor, binnenvaart) in miljoen tkm en 1000 ton"/>
  </hyperlinks>
  <pageMargins left="0.75" right="0.75" top="1" bottom="1" header="0.5" footer="0.5"/>
  <pageSetup paperSize="9" orientation="portrait" horizontalDpi="120" verticalDpi="1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workbookViewId="0">
      <selection activeCell="G19" sqref="G19"/>
    </sheetView>
  </sheetViews>
  <sheetFormatPr defaultRowHeight="12.75" x14ac:dyDescent="0.2"/>
  <sheetData>
    <row r="2" spans="2:12" ht="56.25" x14ac:dyDescent="0.2">
      <c r="D2" s="473" t="s">
        <v>482</v>
      </c>
    </row>
    <row r="3" spans="2:12" x14ac:dyDescent="0.2">
      <c r="D3" s="474" t="s">
        <v>483</v>
      </c>
    </row>
    <row r="7" spans="2:12" x14ac:dyDescent="0.2">
      <c r="C7">
        <v>2003</v>
      </c>
      <c r="D7">
        <v>2004</v>
      </c>
      <c r="E7" t="s">
        <v>484</v>
      </c>
      <c r="F7">
        <v>2009</v>
      </c>
      <c r="G7">
        <v>2010</v>
      </c>
      <c r="H7">
        <v>2011</v>
      </c>
      <c r="I7">
        <v>2012</v>
      </c>
      <c r="J7">
        <v>2013</v>
      </c>
      <c r="L7" t="s">
        <v>485</v>
      </c>
    </row>
    <row r="8" spans="2:12" x14ac:dyDescent="0.2">
      <c r="B8" t="s">
        <v>486</v>
      </c>
      <c r="C8">
        <v>45.65</v>
      </c>
      <c r="D8">
        <v>46.9</v>
      </c>
      <c r="F8">
        <v>44.4</v>
      </c>
      <c r="G8">
        <v>46</v>
      </c>
      <c r="H8">
        <v>43</v>
      </c>
      <c r="I8">
        <v>41.8</v>
      </c>
      <c r="L8">
        <v>35</v>
      </c>
    </row>
    <row r="9" spans="2:12" x14ac:dyDescent="0.2">
      <c r="B9" t="s">
        <v>1</v>
      </c>
      <c r="C9">
        <v>42.34</v>
      </c>
      <c r="D9">
        <v>42.8</v>
      </c>
      <c r="F9">
        <v>45.4</v>
      </c>
      <c r="G9">
        <v>45</v>
      </c>
      <c r="H9">
        <v>48</v>
      </c>
      <c r="I9">
        <v>50.2</v>
      </c>
      <c r="L9">
        <v>50</v>
      </c>
    </row>
    <row r="10" spans="2:12" x14ac:dyDescent="0.2">
      <c r="B10" t="s">
        <v>487</v>
      </c>
      <c r="C10">
        <v>12.01</v>
      </c>
      <c r="D10">
        <v>10.3</v>
      </c>
      <c r="F10">
        <v>10.199999999999999</v>
      </c>
      <c r="G10">
        <v>9</v>
      </c>
      <c r="H10">
        <v>9</v>
      </c>
      <c r="I10">
        <v>8.1</v>
      </c>
      <c r="L10">
        <v>15</v>
      </c>
    </row>
    <row r="14" spans="2:12" x14ac:dyDescent="0.2">
      <c r="G14" s="440" t="s">
        <v>488</v>
      </c>
    </row>
    <row r="15" spans="2:12" x14ac:dyDescent="0.2">
      <c r="G15" s="440" t="s">
        <v>433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workbookViewId="0">
      <selection activeCell="G15" sqref="G15"/>
    </sheetView>
  </sheetViews>
  <sheetFormatPr defaultRowHeight="12.75" x14ac:dyDescent="0.2"/>
  <cols>
    <col min="1" max="1" width="15" style="96" customWidth="1"/>
    <col min="2" max="2" width="11" style="195" customWidth="1"/>
    <col min="3" max="3" width="17.5703125" style="199" customWidth="1"/>
    <col min="4" max="4" width="15.28515625" style="197" customWidth="1"/>
    <col min="5" max="5" width="13.28515625" style="199" customWidth="1"/>
    <col min="6" max="6" width="12.140625" style="197" customWidth="1"/>
    <col min="7" max="8" width="16.28515625" style="197" customWidth="1"/>
    <col min="9" max="9" width="12.85546875" style="197" customWidth="1"/>
    <col min="10" max="10" width="17.7109375" style="96" customWidth="1"/>
    <col min="11" max="11" width="18.42578125" style="96" customWidth="1"/>
    <col min="12" max="12" width="12.42578125" style="96" customWidth="1"/>
    <col min="13" max="13" width="9.140625" style="96"/>
    <col min="14" max="14" width="8.42578125" style="96" customWidth="1"/>
    <col min="15" max="15" width="9.85546875" style="96" customWidth="1"/>
    <col min="16" max="16" width="12.28515625" style="96" customWidth="1"/>
    <col min="17" max="17" width="9.140625" style="96"/>
    <col min="18" max="18" width="19.42578125" style="96" customWidth="1"/>
    <col min="19" max="19" width="15.28515625" style="96" customWidth="1"/>
    <col min="20" max="20" width="9.140625" style="96"/>
    <col min="21" max="21" width="18.42578125" style="96" customWidth="1"/>
    <col min="22" max="22" width="13.7109375" style="96" customWidth="1"/>
    <col min="23" max="257" width="9.140625" style="96"/>
    <col min="258" max="258" width="11" style="96" customWidth="1"/>
    <col min="259" max="259" width="17.5703125" style="96" customWidth="1"/>
    <col min="260" max="260" width="15.28515625" style="96" customWidth="1"/>
    <col min="261" max="261" width="13.28515625" style="96" customWidth="1"/>
    <col min="262" max="262" width="12.140625" style="96" customWidth="1"/>
    <col min="263" max="264" width="16.28515625" style="96" customWidth="1"/>
    <col min="265" max="265" width="12.85546875" style="96" customWidth="1"/>
    <col min="266" max="266" width="10.5703125" style="96" customWidth="1"/>
    <col min="267" max="267" width="18.42578125" style="96" customWidth="1"/>
    <col min="268" max="268" width="12.42578125" style="96" customWidth="1"/>
    <col min="269" max="269" width="9.140625" style="96"/>
    <col min="270" max="270" width="2.140625" style="96" customWidth="1"/>
    <col min="271" max="271" width="19.7109375" style="96" customWidth="1"/>
    <col min="272" max="272" width="12.28515625" style="96" customWidth="1"/>
    <col min="273" max="273" width="9.140625" style="96"/>
    <col min="274" max="274" width="19.42578125" style="96" customWidth="1"/>
    <col min="275" max="275" width="15.28515625" style="96" customWidth="1"/>
    <col min="276" max="276" width="9.140625" style="96"/>
    <col min="277" max="277" width="18.42578125" style="96" customWidth="1"/>
    <col min="278" max="278" width="13.7109375" style="96" customWidth="1"/>
    <col min="279" max="513" width="9.140625" style="96"/>
    <col min="514" max="514" width="11" style="96" customWidth="1"/>
    <col min="515" max="515" width="17.5703125" style="96" customWidth="1"/>
    <col min="516" max="516" width="15.28515625" style="96" customWidth="1"/>
    <col min="517" max="517" width="13.28515625" style="96" customWidth="1"/>
    <col min="518" max="518" width="12.140625" style="96" customWidth="1"/>
    <col min="519" max="520" width="16.28515625" style="96" customWidth="1"/>
    <col min="521" max="521" width="12.85546875" style="96" customWidth="1"/>
    <col min="522" max="522" width="10.5703125" style="96" customWidth="1"/>
    <col min="523" max="523" width="18.42578125" style="96" customWidth="1"/>
    <col min="524" max="524" width="12.42578125" style="96" customWidth="1"/>
    <col min="525" max="525" width="9.140625" style="96"/>
    <col min="526" max="526" width="2.140625" style="96" customWidth="1"/>
    <col min="527" max="527" width="19.7109375" style="96" customWidth="1"/>
    <col min="528" max="528" width="12.28515625" style="96" customWidth="1"/>
    <col min="529" max="529" width="9.140625" style="96"/>
    <col min="530" max="530" width="19.42578125" style="96" customWidth="1"/>
    <col min="531" max="531" width="15.28515625" style="96" customWidth="1"/>
    <col min="532" max="532" width="9.140625" style="96"/>
    <col min="533" max="533" width="18.42578125" style="96" customWidth="1"/>
    <col min="534" max="534" width="13.7109375" style="96" customWidth="1"/>
    <col min="535" max="769" width="9.140625" style="96"/>
    <col min="770" max="770" width="11" style="96" customWidth="1"/>
    <col min="771" max="771" width="17.5703125" style="96" customWidth="1"/>
    <col min="772" max="772" width="15.28515625" style="96" customWidth="1"/>
    <col min="773" max="773" width="13.28515625" style="96" customWidth="1"/>
    <col min="774" max="774" width="12.140625" style="96" customWidth="1"/>
    <col min="775" max="776" width="16.28515625" style="96" customWidth="1"/>
    <col min="777" max="777" width="12.85546875" style="96" customWidth="1"/>
    <col min="778" max="778" width="10.5703125" style="96" customWidth="1"/>
    <col min="779" max="779" width="18.42578125" style="96" customWidth="1"/>
    <col min="780" max="780" width="12.42578125" style="96" customWidth="1"/>
    <col min="781" max="781" width="9.140625" style="96"/>
    <col min="782" max="782" width="2.140625" style="96" customWidth="1"/>
    <col min="783" max="783" width="19.7109375" style="96" customWidth="1"/>
    <col min="784" max="784" width="12.28515625" style="96" customWidth="1"/>
    <col min="785" max="785" width="9.140625" style="96"/>
    <col min="786" max="786" width="19.42578125" style="96" customWidth="1"/>
    <col min="787" max="787" width="15.28515625" style="96" customWidth="1"/>
    <col min="788" max="788" width="9.140625" style="96"/>
    <col min="789" max="789" width="18.42578125" style="96" customWidth="1"/>
    <col min="790" max="790" width="13.7109375" style="96" customWidth="1"/>
    <col min="791" max="1025" width="9.140625" style="96"/>
    <col min="1026" max="1026" width="11" style="96" customWidth="1"/>
    <col min="1027" max="1027" width="17.5703125" style="96" customWidth="1"/>
    <col min="1028" max="1028" width="15.28515625" style="96" customWidth="1"/>
    <col min="1029" max="1029" width="13.28515625" style="96" customWidth="1"/>
    <col min="1030" max="1030" width="12.140625" style="96" customWidth="1"/>
    <col min="1031" max="1032" width="16.28515625" style="96" customWidth="1"/>
    <col min="1033" max="1033" width="12.85546875" style="96" customWidth="1"/>
    <col min="1034" max="1034" width="10.5703125" style="96" customWidth="1"/>
    <col min="1035" max="1035" width="18.42578125" style="96" customWidth="1"/>
    <col min="1036" max="1036" width="12.42578125" style="96" customWidth="1"/>
    <col min="1037" max="1037" width="9.140625" style="96"/>
    <col min="1038" max="1038" width="2.140625" style="96" customWidth="1"/>
    <col min="1039" max="1039" width="19.7109375" style="96" customWidth="1"/>
    <col min="1040" max="1040" width="12.28515625" style="96" customWidth="1"/>
    <col min="1041" max="1041" width="9.140625" style="96"/>
    <col min="1042" max="1042" width="19.42578125" style="96" customWidth="1"/>
    <col min="1043" max="1043" width="15.28515625" style="96" customWidth="1"/>
    <col min="1044" max="1044" width="9.140625" style="96"/>
    <col min="1045" max="1045" width="18.42578125" style="96" customWidth="1"/>
    <col min="1046" max="1046" width="13.7109375" style="96" customWidth="1"/>
    <col min="1047" max="1281" width="9.140625" style="96"/>
    <col min="1282" max="1282" width="11" style="96" customWidth="1"/>
    <col min="1283" max="1283" width="17.5703125" style="96" customWidth="1"/>
    <col min="1284" max="1284" width="15.28515625" style="96" customWidth="1"/>
    <col min="1285" max="1285" width="13.28515625" style="96" customWidth="1"/>
    <col min="1286" max="1286" width="12.140625" style="96" customWidth="1"/>
    <col min="1287" max="1288" width="16.28515625" style="96" customWidth="1"/>
    <col min="1289" max="1289" width="12.85546875" style="96" customWidth="1"/>
    <col min="1290" max="1290" width="10.5703125" style="96" customWidth="1"/>
    <col min="1291" max="1291" width="18.42578125" style="96" customWidth="1"/>
    <col min="1292" max="1292" width="12.42578125" style="96" customWidth="1"/>
    <col min="1293" max="1293" width="9.140625" style="96"/>
    <col min="1294" max="1294" width="2.140625" style="96" customWidth="1"/>
    <col min="1295" max="1295" width="19.7109375" style="96" customWidth="1"/>
    <col min="1296" max="1296" width="12.28515625" style="96" customWidth="1"/>
    <col min="1297" max="1297" width="9.140625" style="96"/>
    <col min="1298" max="1298" width="19.42578125" style="96" customWidth="1"/>
    <col min="1299" max="1299" width="15.28515625" style="96" customWidth="1"/>
    <col min="1300" max="1300" width="9.140625" style="96"/>
    <col min="1301" max="1301" width="18.42578125" style="96" customWidth="1"/>
    <col min="1302" max="1302" width="13.7109375" style="96" customWidth="1"/>
    <col min="1303" max="1537" width="9.140625" style="96"/>
    <col min="1538" max="1538" width="11" style="96" customWidth="1"/>
    <col min="1539" max="1539" width="17.5703125" style="96" customWidth="1"/>
    <col min="1540" max="1540" width="15.28515625" style="96" customWidth="1"/>
    <col min="1541" max="1541" width="13.28515625" style="96" customWidth="1"/>
    <col min="1542" max="1542" width="12.140625" style="96" customWidth="1"/>
    <col min="1543" max="1544" width="16.28515625" style="96" customWidth="1"/>
    <col min="1545" max="1545" width="12.85546875" style="96" customWidth="1"/>
    <col min="1546" max="1546" width="10.5703125" style="96" customWidth="1"/>
    <col min="1547" max="1547" width="18.42578125" style="96" customWidth="1"/>
    <col min="1548" max="1548" width="12.42578125" style="96" customWidth="1"/>
    <col min="1549" max="1549" width="9.140625" style="96"/>
    <col min="1550" max="1550" width="2.140625" style="96" customWidth="1"/>
    <col min="1551" max="1551" width="19.7109375" style="96" customWidth="1"/>
    <col min="1552" max="1552" width="12.28515625" style="96" customWidth="1"/>
    <col min="1553" max="1553" width="9.140625" style="96"/>
    <col min="1554" max="1554" width="19.42578125" style="96" customWidth="1"/>
    <col min="1555" max="1555" width="15.28515625" style="96" customWidth="1"/>
    <col min="1556" max="1556" width="9.140625" style="96"/>
    <col min="1557" max="1557" width="18.42578125" style="96" customWidth="1"/>
    <col min="1558" max="1558" width="13.7109375" style="96" customWidth="1"/>
    <col min="1559" max="1793" width="9.140625" style="96"/>
    <col min="1794" max="1794" width="11" style="96" customWidth="1"/>
    <col min="1795" max="1795" width="17.5703125" style="96" customWidth="1"/>
    <col min="1796" max="1796" width="15.28515625" style="96" customWidth="1"/>
    <col min="1797" max="1797" width="13.28515625" style="96" customWidth="1"/>
    <col min="1798" max="1798" width="12.140625" style="96" customWidth="1"/>
    <col min="1799" max="1800" width="16.28515625" style="96" customWidth="1"/>
    <col min="1801" max="1801" width="12.85546875" style="96" customWidth="1"/>
    <col min="1802" max="1802" width="10.5703125" style="96" customWidth="1"/>
    <col min="1803" max="1803" width="18.42578125" style="96" customWidth="1"/>
    <col min="1804" max="1804" width="12.42578125" style="96" customWidth="1"/>
    <col min="1805" max="1805" width="9.140625" style="96"/>
    <col min="1806" max="1806" width="2.140625" style="96" customWidth="1"/>
    <col min="1807" max="1807" width="19.7109375" style="96" customWidth="1"/>
    <col min="1808" max="1808" width="12.28515625" style="96" customWidth="1"/>
    <col min="1809" max="1809" width="9.140625" style="96"/>
    <col min="1810" max="1810" width="19.42578125" style="96" customWidth="1"/>
    <col min="1811" max="1811" width="15.28515625" style="96" customWidth="1"/>
    <col min="1812" max="1812" width="9.140625" style="96"/>
    <col min="1813" max="1813" width="18.42578125" style="96" customWidth="1"/>
    <col min="1814" max="1814" width="13.7109375" style="96" customWidth="1"/>
    <col min="1815" max="2049" width="9.140625" style="96"/>
    <col min="2050" max="2050" width="11" style="96" customWidth="1"/>
    <col min="2051" max="2051" width="17.5703125" style="96" customWidth="1"/>
    <col min="2052" max="2052" width="15.28515625" style="96" customWidth="1"/>
    <col min="2053" max="2053" width="13.28515625" style="96" customWidth="1"/>
    <col min="2054" max="2054" width="12.140625" style="96" customWidth="1"/>
    <col min="2055" max="2056" width="16.28515625" style="96" customWidth="1"/>
    <col min="2057" max="2057" width="12.85546875" style="96" customWidth="1"/>
    <col min="2058" max="2058" width="10.5703125" style="96" customWidth="1"/>
    <col min="2059" max="2059" width="18.42578125" style="96" customWidth="1"/>
    <col min="2060" max="2060" width="12.42578125" style="96" customWidth="1"/>
    <col min="2061" max="2061" width="9.140625" style="96"/>
    <col min="2062" max="2062" width="2.140625" style="96" customWidth="1"/>
    <col min="2063" max="2063" width="19.7109375" style="96" customWidth="1"/>
    <col min="2064" max="2064" width="12.28515625" style="96" customWidth="1"/>
    <col min="2065" max="2065" width="9.140625" style="96"/>
    <col min="2066" max="2066" width="19.42578125" style="96" customWidth="1"/>
    <col min="2067" max="2067" width="15.28515625" style="96" customWidth="1"/>
    <col min="2068" max="2068" width="9.140625" style="96"/>
    <col min="2069" max="2069" width="18.42578125" style="96" customWidth="1"/>
    <col min="2070" max="2070" width="13.7109375" style="96" customWidth="1"/>
    <col min="2071" max="2305" width="9.140625" style="96"/>
    <col min="2306" max="2306" width="11" style="96" customWidth="1"/>
    <col min="2307" max="2307" width="17.5703125" style="96" customWidth="1"/>
    <col min="2308" max="2308" width="15.28515625" style="96" customWidth="1"/>
    <col min="2309" max="2309" width="13.28515625" style="96" customWidth="1"/>
    <col min="2310" max="2310" width="12.140625" style="96" customWidth="1"/>
    <col min="2311" max="2312" width="16.28515625" style="96" customWidth="1"/>
    <col min="2313" max="2313" width="12.85546875" style="96" customWidth="1"/>
    <col min="2314" max="2314" width="10.5703125" style="96" customWidth="1"/>
    <col min="2315" max="2315" width="18.42578125" style="96" customWidth="1"/>
    <col min="2316" max="2316" width="12.42578125" style="96" customWidth="1"/>
    <col min="2317" max="2317" width="9.140625" style="96"/>
    <col min="2318" max="2318" width="2.140625" style="96" customWidth="1"/>
    <col min="2319" max="2319" width="19.7109375" style="96" customWidth="1"/>
    <col min="2320" max="2320" width="12.28515625" style="96" customWidth="1"/>
    <col min="2321" max="2321" width="9.140625" style="96"/>
    <col min="2322" max="2322" width="19.42578125" style="96" customWidth="1"/>
    <col min="2323" max="2323" width="15.28515625" style="96" customWidth="1"/>
    <col min="2324" max="2324" width="9.140625" style="96"/>
    <col min="2325" max="2325" width="18.42578125" style="96" customWidth="1"/>
    <col min="2326" max="2326" width="13.7109375" style="96" customWidth="1"/>
    <col min="2327" max="2561" width="9.140625" style="96"/>
    <col min="2562" max="2562" width="11" style="96" customWidth="1"/>
    <col min="2563" max="2563" width="17.5703125" style="96" customWidth="1"/>
    <col min="2564" max="2564" width="15.28515625" style="96" customWidth="1"/>
    <col min="2565" max="2565" width="13.28515625" style="96" customWidth="1"/>
    <col min="2566" max="2566" width="12.140625" style="96" customWidth="1"/>
    <col min="2567" max="2568" width="16.28515625" style="96" customWidth="1"/>
    <col min="2569" max="2569" width="12.85546875" style="96" customWidth="1"/>
    <col min="2570" max="2570" width="10.5703125" style="96" customWidth="1"/>
    <col min="2571" max="2571" width="18.42578125" style="96" customWidth="1"/>
    <col min="2572" max="2572" width="12.42578125" style="96" customWidth="1"/>
    <col min="2573" max="2573" width="9.140625" style="96"/>
    <col min="2574" max="2574" width="2.140625" style="96" customWidth="1"/>
    <col min="2575" max="2575" width="19.7109375" style="96" customWidth="1"/>
    <col min="2576" max="2576" width="12.28515625" style="96" customWidth="1"/>
    <col min="2577" max="2577" width="9.140625" style="96"/>
    <col min="2578" max="2578" width="19.42578125" style="96" customWidth="1"/>
    <col min="2579" max="2579" width="15.28515625" style="96" customWidth="1"/>
    <col min="2580" max="2580" width="9.140625" style="96"/>
    <col min="2581" max="2581" width="18.42578125" style="96" customWidth="1"/>
    <col min="2582" max="2582" width="13.7109375" style="96" customWidth="1"/>
    <col min="2583" max="2817" width="9.140625" style="96"/>
    <col min="2818" max="2818" width="11" style="96" customWidth="1"/>
    <col min="2819" max="2819" width="17.5703125" style="96" customWidth="1"/>
    <col min="2820" max="2820" width="15.28515625" style="96" customWidth="1"/>
    <col min="2821" max="2821" width="13.28515625" style="96" customWidth="1"/>
    <col min="2822" max="2822" width="12.140625" style="96" customWidth="1"/>
    <col min="2823" max="2824" width="16.28515625" style="96" customWidth="1"/>
    <col min="2825" max="2825" width="12.85546875" style="96" customWidth="1"/>
    <col min="2826" max="2826" width="10.5703125" style="96" customWidth="1"/>
    <col min="2827" max="2827" width="18.42578125" style="96" customWidth="1"/>
    <col min="2828" max="2828" width="12.42578125" style="96" customWidth="1"/>
    <col min="2829" max="2829" width="9.140625" style="96"/>
    <col min="2830" max="2830" width="2.140625" style="96" customWidth="1"/>
    <col min="2831" max="2831" width="19.7109375" style="96" customWidth="1"/>
    <col min="2832" max="2832" width="12.28515625" style="96" customWidth="1"/>
    <col min="2833" max="2833" width="9.140625" style="96"/>
    <col min="2834" max="2834" width="19.42578125" style="96" customWidth="1"/>
    <col min="2835" max="2835" width="15.28515625" style="96" customWidth="1"/>
    <col min="2836" max="2836" width="9.140625" style="96"/>
    <col min="2837" max="2837" width="18.42578125" style="96" customWidth="1"/>
    <col min="2838" max="2838" width="13.7109375" style="96" customWidth="1"/>
    <col min="2839" max="3073" width="9.140625" style="96"/>
    <col min="3074" max="3074" width="11" style="96" customWidth="1"/>
    <col min="3075" max="3075" width="17.5703125" style="96" customWidth="1"/>
    <col min="3076" max="3076" width="15.28515625" style="96" customWidth="1"/>
    <col min="3077" max="3077" width="13.28515625" style="96" customWidth="1"/>
    <col min="3078" max="3078" width="12.140625" style="96" customWidth="1"/>
    <col min="3079" max="3080" width="16.28515625" style="96" customWidth="1"/>
    <col min="3081" max="3081" width="12.85546875" style="96" customWidth="1"/>
    <col min="3082" max="3082" width="10.5703125" style="96" customWidth="1"/>
    <col min="3083" max="3083" width="18.42578125" style="96" customWidth="1"/>
    <col min="3084" max="3084" width="12.42578125" style="96" customWidth="1"/>
    <col min="3085" max="3085" width="9.140625" style="96"/>
    <col min="3086" max="3086" width="2.140625" style="96" customWidth="1"/>
    <col min="3087" max="3087" width="19.7109375" style="96" customWidth="1"/>
    <col min="3088" max="3088" width="12.28515625" style="96" customWidth="1"/>
    <col min="3089" max="3089" width="9.140625" style="96"/>
    <col min="3090" max="3090" width="19.42578125" style="96" customWidth="1"/>
    <col min="3091" max="3091" width="15.28515625" style="96" customWidth="1"/>
    <col min="3092" max="3092" width="9.140625" style="96"/>
    <col min="3093" max="3093" width="18.42578125" style="96" customWidth="1"/>
    <col min="3094" max="3094" width="13.7109375" style="96" customWidth="1"/>
    <col min="3095" max="3329" width="9.140625" style="96"/>
    <col min="3330" max="3330" width="11" style="96" customWidth="1"/>
    <col min="3331" max="3331" width="17.5703125" style="96" customWidth="1"/>
    <col min="3332" max="3332" width="15.28515625" style="96" customWidth="1"/>
    <col min="3333" max="3333" width="13.28515625" style="96" customWidth="1"/>
    <col min="3334" max="3334" width="12.140625" style="96" customWidth="1"/>
    <col min="3335" max="3336" width="16.28515625" style="96" customWidth="1"/>
    <col min="3337" max="3337" width="12.85546875" style="96" customWidth="1"/>
    <col min="3338" max="3338" width="10.5703125" style="96" customWidth="1"/>
    <col min="3339" max="3339" width="18.42578125" style="96" customWidth="1"/>
    <col min="3340" max="3340" width="12.42578125" style="96" customWidth="1"/>
    <col min="3341" max="3341" width="9.140625" style="96"/>
    <col min="3342" max="3342" width="2.140625" style="96" customWidth="1"/>
    <col min="3343" max="3343" width="19.7109375" style="96" customWidth="1"/>
    <col min="3344" max="3344" width="12.28515625" style="96" customWidth="1"/>
    <col min="3345" max="3345" width="9.140625" style="96"/>
    <col min="3346" max="3346" width="19.42578125" style="96" customWidth="1"/>
    <col min="3347" max="3347" width="15.28515625" style="96" customWidth="1"/>
    <col min="3348" max="3348" width="9.140625" style="96"/>
    <col min="3349" max="3349" width="18.42578125" style="96" customWidth="1"/>
    <col min="3350" max="3350" width="13.7109375" style="96" customWidth="1"/>
    <col min="3351" max="3585" width="9.140625" style="96"/>
    <col min="3586" max="3586" width="11" style="96" customWidth="1"/>
    <col min="3587" max="3587" width="17.5703125" style="96" customWidth="1"/>
    <col min="3588" max="3588" width="15.28515625" style="96" customWidth="1"/>
    <col min="3589" max="3589" width="13.28515625" style="96" customWidth="1"/>
    <col min="3590" max="3590" width="12.140625" style="96" customWidth="1"/>
    <col min="3591" max="3592" width="16.28515625" style="96" customWidth="1"/>
    <col min="3593" max="3593" width="12.85546875" style="96" customWidth="1"/>
    <col min="3594" max="3594" width="10.5703125" style="96" customWidth="1"/>
    <col min="3595" max="3595" width="18.42578125" style="96" customWidth="1"/>
    <col min="3596" max="3596" width="12.42578125" style="96" customWidth="1"/>
    <col min="3597" max="3597" width="9.140625" style="96"/>
    <col min="3598" max="3598" width="2.140625" style="96" customWidth="1"/>
    <col min="3599" max="3599" width="19.7109375" style="96" customWidth="1"/>
    <col min="3600" max="3600" width="12.28515625" style="96" customWidth="1"/>
    <col min="3601" max="3601" width="9.140625" style="96"/>
    <col min="3602" max="3602" width="19.42578125" style="96" customWidth="1"/>
    <col min="3603" max="3603" width="15.28515625" style="96" customWidth="1"/>
    <col min="3604" max="3604" width="9.140625" style="96"/>
    <col min="3605" max="3605" width="18.42578125" style="96" customWidth="1"/>
    <col min="3606" max="3606" width="13.7109375" style="96" customWidth="1"/>
    <col min="3607" max="3841" width="9.140625" style="96"/>
    <col min="3842" max="3842" width="11" style="96" customWidth="1"/>
    <col min="3843" max="3843" width="17.5703125" style="96" customWidth="1"/>
    <col min="3844" max="3844" width="15.28515625" style="96" customWidth="1"/>
    <col min="3845" max="3845" width="13.28515625" style="96" customWidth="1"/>
    <col min="3846" max="3846" width="12.140625" style="96" customWidth="1"/>
    <col min="3847" max="3848" width="16.28515625" style="96" customWidth="1"/>
    <col min="3849" max="3849" width="12.85546875" style="96" customWidth="1"/>
    <col min="3850" max="3850" width="10.5703125" style="96" customWidth="1"/>
    <col min="3851" max="3851" width="18.42578125" style="96" customWidth="1"/>
    <col min="3852" max="3852" width="12.42578125" style="96" customWidth="1"/>
    <col min="3853" max="3853" width="9.140625" style="96"/>
    <col min="3854" max="3854" width="2.140625" style="96" customWidth="1"/>
    <col min="3855" max="3855" width="19.7109375" style="96" customWidth="1"/>
    <col min="3856" max="3856" width="12.28515625" style="96" customWidth="1"/>
    <col min="3857" max="3857" width="9.140625" style="96"/>
    <col min="3858" max="3858" width="19.42578125" style="96" customWidth="1"/>
    <col min="3859" max="3859" width="15.28515625" style="96" customWidth="1"/>
    <col min="3860" max="3860" width="9.140625" style="96"/>
    <col min="3861" max="3861" width="18.42578125" style="96" customWidth="1"/>
    <col min="3862" max="3862" width="13.7109375" style="96" customWidth="1"/>
    <col min="3863" max="4097" width="9.140625" style="96"/>
    <col min="4098" max="4098" width="11" style="96" customWidth="1"/>
    <col min="4099" max="4099" width="17.5703125" style="96" customWidth="1"/>
    <col min="4100" max="4100" width="15.28515625" style="96" customWidth="1"/>
    <col min="4101" max="4101" width="13.28515625" style="96" customWidth="1"/>
    <col min="4102" max="4102" width="12.140625" style="96" customWidth="1"/>
    <col min="4103" max="4104" width="16.28515625" style="96" customWidth="1"/>
    <col min="4105" max="4105" width="12.85546875" style="96" customWidth="1"/>
    <col min="4106" max="4106" width="10.5703125" style="96" customWidth="1"/>
    <col min="4107" max="4107" width="18.42578125" style="96" customWidth="1"/>
    <col min="4108" max="4108" width="12.42578125" style="96" customWidth="1"/>
    <col min="4109" max="4109" width="9.140625" style="96"/>
    <col min="4110" max="4110" width="2.140625" style="96" customWidth="1"/>
    <col min="4111" max="4111" width="19.7109375" style="96" customWidth="1"/>
    <col min="4112" max="4112" width="12.28515625" style="96" customWidth="1"/>
    <col min="4113" max="4113" width="9.140625" style="96"/>
    <col min="4114" max="4114" width="19.42578125" style="96" customWidth="1"/>
    <col min="4115" max="4115" width="15.28515625" style="96" customWidth="1"/>
    <col min="4116" max="4116" width="9.140625" style="96"/>
    <col min="4117" max="4117" width="18.42578125" style="96" customWidth="1"/>
    <col min="4118" max="4118" width="13.7109375" style="96" customWidth="1"/>
    <col min="4119" max="4353" width="9.140625" style="96"/>
    <col min="4354" max="4354" width="11" style="96" customWidth="1"/>
    <col min="4355" max="4355" width="17.5703125" style="96" customWidth="1"/>
    <col min="4356" max="4356" width="15.28515625" style="96" customWidth="1"/>
    <col min="4357" max="4357" width="13.28515625" style="96" customWidth="1"/>
    <col min="4358" max="4358" width="12.140625" style="96" customWidth="1"/>
    <col min="4359" max="4360" width="16.28515625" style="96" customWidth="1"/>
    <col min="4361" max="4361" width="12.85546875" style="96" customWidth="1"/>
    <col min="4362" max="4362" width="10.5703125" style="96" customWidth="1"/>
    <col min="4363" max="4363" width="18.42578125" style="96" customWidth="1"/>
    <col min="4364" max="4364" width="12.42578125" style="96" customWidth="1"/>
    <col min="4365" max="4365" width="9.140625" style="96"/>
    <col min="4366" max="4366" width="2.140625" style="96" customWidth="1"/>
    <col min="4367" max="4367" width="19.7109375" style="96" customWidth="1"/>
    <col min="4368" max="4368" width="12.28515625" style="96" customWidth="1"/>
    <col min="4369" max="4369" width="9.140625" style="96"/>
    <col min="4370" max="4370" width="19.42578125" style="96" customWidth="1"/>
    <col min="4371" max="4371" width="15.28515625" style="96" customWidth="1"/>
    <col min="4372" max="4372" width="9.140625" style="96"/>
    <col min="4373" max="4373" width="18.42578125" style="96" customWidth="1"/>
    <col min="4374" max="4374" width="13.7109375" style="96" customWidth="1"/>
    <col min="4375" max="4609" width="9.140625" style="96"/>
    <col min="4610" max="4610" width="11" style="96" customWidth="1"/>
    <col min="4611" max="4611" width="17.5703125" style="96" customWidth="1"/>
    <col min="4612" max="4612" width="15.28515625" style="96" customWidth="1"/>
    <col min="4613" max="4613" width="13.28515625" style="96" customWidth="1"/>
    <col min="4614" max="4614" width="12.140625" style="96" customWidth="1"/>
    <col min="4615" max="4616" width="16.28515625" style="96" customWidth="1"/>
    <col min="4617" max="4617" width="12.85546875" style="96" customWidth="1"/>
    <col min="4618" max="4618" width="10.5703125" style="96" customWidth="1"/>
    <col min="4619" max="4619" width="18.42578125" style="96" customWidth="1"/>
    <col min="4620" max="4620" width="12.42578125" style="96" customWidth="1"/>
    <col min="4621" max="4621" width="9.140625" style="96"/>
    <col min="4622" max="4622" width="2.140625" style="96" customWidth="1"/>
    <col min="4623" max="4623" width="19.7109375" style="96" customWidth="1"/>
    <col min="4624" max="4624" width="12.28515625" style="96" customWidth="1"/>
    <col min="4625" max="4625" width="9.140625" style="96"/>
    <col min="4626" max="4626" width="19.42578125" style="96" customWidth="1"/>
    <col min="4627" max="4627" width="15.28515625" style="96" customWidth="1"/>
    <col min="4628" max="4628" width="9.140625" style="96"/>
    <col min="4629" max="4629" width="18.42578125" style="96" customWidth="1"/>
    <col min="4630" max="4630" width="13.7109375" style="96" customWidth="1"/>
    <col min="4631" max="4865" width="9.140625" style="96"/>
    <col min="4866" max="4866" width="11" style="96" customWidth="1"/>
    <col min="4867" max="4867" width="17.5703125" style="96" customWidth="1"/>
    <col min="4868" max="4868" width="15.28515625" style="96" customWidth="1"/>
    <col min="4869" max="4869" width="13.28515625" style="96" customWidth="1"/>
    <col min="4870" max="4870" width="12.140625" style="96" customWidth="1"/>
    <col min="4871" max="4872" width="16.28515625" style="96" customWidth="1"/>
    <col min="4873" max="4873" width="12.85546875" style="96" customWidth="1"/>
    <col min="4874" max="4874" width="10.5703125" style="96" customWidth="1"/>
    <col min="4875" max="4875" width="18.42578125" style="96" customWidth="1"/>
    <col min="4876" max="4876" width="12.42578125" style="96" customWidth="1"/>
    <col min="4877" max="4877" width="9.140625" style="96"/>
    <col min="4878" max="4878" width="2.140625" style="96" customWidth="1"/>
    <col min="4879" max="4879" width="19.7109375" style="96" customWidth="1"/>
    <col min="4880" max="4880" width="12.28515625" style="96" customWidth="1"/>
    <col min="4881" max="4881" width="9.140625" style="96"/>
    <col min="4882" max="4882" width="19.42578125" style="96" customWidth="1"/>
    <col min="4883" max="4883" width="15.28515625" style="96" customWidth="1"/>
    <col min="4884" max="4884" width="9.140625" style="96"/>
    <col min="4885" max="4885" width="18.42578125" style="96" customWidth="1"/>
    <col min="4886" max="4886" width="13.7109375" style="96" customWidth="1"/>
    <col min="4887" max="5121" width="9.140625" style="96"/>
    <col min="5122" max="5122" width="11" style="96" customWidth="1"/>
    <col min="5123" max="5123" width="17.5703125" style="96" customWidth="1"/>
    <col min="5124" max="5124" width="15.28515625" style="96" customWidth="1"/>
    <col min="5125" max="5125" width="13.28515625" style="96" customWidth="1"/>
    <col min="5126" max="5126" width="12.140625" style="96" customWidth="1"/>
    <col min="5127" max="5128" width="16.28515625" style="96" customWidth="1"/>
    <col min="5129" max="5129" width="12.85546875" style="96" customWidth="1"/>
    <col min="5130" max="5130" width="10.5703125" style="96" customWidth="1"/>
    <col min="5131" max="5131" width="18.42578125" style="96" customWidth="1"/>
    <col min="5132" max="5132" width="12.42578125" style="96" customWidth="1"/>
    <col min="5133" max="5133" width="9.140625" style="96"/>
    <col min="5134" max="5134" width="2.140625" style="96" customWidth="1"/>
    <col min="5135" max="5135" width="19.7109375" style="96" customWidth="1"/>
    <col min="5136" max="5136" width="12.28515625" style="96" customWidth="1"/>
    <col min="5137" max="5137" width="9.140625" style="96"/>
    <col min="5138" max="5138" width="19.42578125" style="96" customWidth="1"/>
    <col min="5139" max="5139" width="15.28515625" style="96" customWidth="1"/>
    <col min="5140" max="5140" width="9.140625" style="96"/>
    <col min="5141" max="5141" width="18.42578125" style="96" customWidth="1"/>
    <col min="5142" max="5142" width="13.7109375" style="96" customWidth="1"/>
    <col min="5143" max="5377" width="9.140625" style="96"/>
    <col min="5378" max="5378" width="11" style="96" customWidth="1"/>
    <col min="5379" max="5379" width="17.5703125" style="96" customWidth="1"/>
    <col min="5380" max="5380" width="15.28515625" style="96" customWidth="1"/>
    <col min="5381" max="5381" width="13.28515625" style="96" customWidth="1"/>
    <col min="5382" max="5382" width="12.140625" style="96" customWidth="1"/>
    <col min="5383" max="5384" width="16.28515625" style="96" customWidth="1"/>
    <col min="5385" max="5385" width="12.85546875" style="96" customWidth="1"/>
    <col min="5386" max="5386" width="10.5703125" style="96" customWidth="1"/>
    <col min="5387" max="5387" width="18.42578125" style="96" customWidth="1"/>
    <col min="5388" max="5388" width="12.42578125" style="96" customWidth="1"/>
    <col min="5389" max="5389" width="9.140625" style="96"/>
    <col min="5390" max="5390" width="2.140625" style="96" customWidth="1"/>
    <col min="5391" max="5391" width="19.7109375" style="96" customWidth="1"/>
    <col min="5392" max="5392" width="12.28515625" style="96" customWidth="1"/>
    <col min="5393" max="5393" width="9.140625" style="96"/>
    <col min="5394" max="5394" width="19.42578125" style="96" customWidth="1"/>
    <col min="5395" max="5395" width="15.28515625" style="96" customWidth="1"/>
    <col min="5396" max="5396" width="9.140625" style="96"/>
    <col min="5397" max="5397" width="18.42578125" style="96" customWidth="1"/>
    <col min="5398" max="5398" width="13.7109375" style="96" customWidth="1"/>
    <col min="5399" max="5633" width="9.140625" style="96"/>
    <col min="5634" max="5634" width="11" style="96" customWidth="1"/>
    <col min="5635" max="5635" width="17.5703125" style="96" customWidth="1"/>
    <col min="5636" max="5636" width="15.28515625" style="96" customWidth="1"/>
    <col min="5637" max="5637" width="13.28515625" style="96" customWidth="1"/>
    <col min="5638" max="5638" width="12.140625" style="96" customWidth="1"/>
    <col min="5639" max="5640" width="16.28515625" style="96" customWidth="1"/>
    <col min="5641" max="5641" width="12.85546875" style="96" customWidth="1"/>
    <col min="5642" max="5642" width="10.5703125" style="96" customWidth="1"/>
    <col min="5643" max="5643" width="18.42578125" style="96" customWidth="1"/>
    <col min="5644" max="5644" width="12.42578125" style="96" customWidth="1"/>
    <col min="5645" max="5645" width="9.140625" style="96"/>
    <col min="5646" max="5646" width="2.140625" style="96" customWidth="1"/>
    <col min="5647" max="5647" width="19.7109375" style="96" customWidth="1"/>
    <col min="5648" max="5648" width="12.28515625" style="96" customWidth="1"/>
    <col min="5649" max="5649" width="9.140625" style="96"/>
    <col min="5650" max="5650" width="19.42578125" style="96" customWidth="1"/>
    <col min="5651" max="5651" width="15.28515625" style="96" customWidth="1"/>
    <col min="5652" max="5652" width="9.140625" style="96"/>
    <col min="5653" max="5653" width="18.42578125" style="96" customWidth="1"/>
    <col min="5654" max="5654" width="13.7109375" style="96" customWidth="1"/>
    <col min="5655" max="5889" width="9.140625" style="96"/>
    <col min="5890" max="5890" width="11" style="96" customWidth="1"/>
    <col min="5891" max="5891" width="17.5703125" style="96" customWidth="1"/>
    <col min="5892" max="5892" width="15.28515625" style="96" customWidth="1"/>
    <col min="5893" max="5893" width="13.28515625" style="96" customWidth="1"/>
    <col min="5894" max="5894" width="12.140625" style="96" customWidth="1"/>
    <col min="5895" max="5896" width="16.28515625" style="96" customWidth="1"/>
    <col min="5897" max="5897" width="12.85546875" style="96" customWidth="1"/>
    <col min="5898" max="5898" width="10.5703125" style="96" customWidth="1"/>
    <col min="5899" max="5899" width="18.42578125" style="96" customWidth="1"/>
    <col min="5900" max="5900" width="12.42578125" style="96" customWidth="1"/>
    <col min="5901" max="5901" width="9.140625" style="96"/>
    <col min="5902" max="5902" width="2.140625" style="96" customWidth="1"/>
    <col min="5903" max="5903" width="19.7109375" style="96" customWidth="1"/>
    <col min="5904" max="5904" width="12.28515625" style="96" customWidth="1"/>
    <col min="5905" max="5905" width="9.140625" style="96"/>
    <col min="5906" max="5906" width="19.42578125" style="96" customWidth="1"/>
    <col min="5907" max="5907" width="15.28515625" style="96" customWidth="1"/>
    <col min="5908" max="5908" width="9.140625" style="96"/>
    <col min="5909" max="5909" width="18.42578125" style="96" customWidth="1"/>
    <col min="5910" max="5910" width="13.7109375" style="96" customWidth="1"/>
    <col min="5911" max="6145" width="9.140625" style="96"/>
    <col min="6146" max="6146" width="11" style="96" customWidth="1"/>
    <col min="6147" max="6147" width="17.5703125" style="96" customWidth="1"/>
    <col min="6148" max="6148" width="15.28515625" style="96" customWidth="1"/>
    <col min="6149" max="6149" width="13.28515625" style="96" customWidth="1"/>
    <col min="6150" max="6150" width="12.140625" style="96" customWidth="1"/>
    <col min="6151" max="6152" width="16.28515625" style="96" customWidth="1"/>
    <col min="6153" max="6153" width="12.85546875" style="96" customWidth="1"/>
    <col min="6154" max="6154" width="10.5703125" style="96" customWidth="1"/>
    <col min="6155" max="6155" width="18.42578125" style="96" customWidth="1"/>
    <col min="6156" max="6156" width="12.42578125" style="96" customWidth="1"/>
    <col min="6157" max="6157" width="9.140625" style="96"/>
    <col min="6158" max="6158" width="2.140625" style="96" customWidth="1"/>
    <col min="6159" max="6159" width="19.7109375" style="96" customWidth="1"/>
    <col min="6160" max="6160" width="12.28515625" style="96" customWidth="1"/>
    <col min="6161" max="6161" width="9.140625" style="96"/>
    <col min="6162" max="6162" width="19.42578125" style="96" customWidth="1"/>
    <col min="6163" max="6163" width="15.28515625" style="96" customWidth="1"/>
    <col min="6164" max="6164" width="9.140625" style="96"/>
    <col min="6165" max="6165" width="18.42578125" style="96" customWidth="1"/>
    <col min="6166" max="6166" width="13.7109375" style="96" customWidth="1"/>
    <col min="6167" max="6401" width="9.140625" style="96"/>
    <col min="6402" max="6402" width="11" style="96" customWidth="1"/>
    <col min="6403" max="6403" width="17.5703125" style="96" customWidth="1"/>
    <col min="6404" max="6404" width="15.28515625" style="96" customWidth="1"/>
    <col min="6405" max="6405" width="13.28515625" style="96" customWidth="1"/>
    <col min="6406" max="6406" width="12.140625" style="96" customWidth="1"/>
    <col min="6407" max="6408" width="16.28515625" style="96" customWidth="1"/>
    <col min="6409" max="6409" width="12.85546875" style="96" customWidth="1"/>
    <col min="6410" max="6410" width="10.5703125" style="96" customWidth="1"/>
    <col min="6411" max="6411" width="18.42578125" style="96" customWidth="1"/>
    <col min="6412" max="6412" width="12.42578125" style="96" customWidth="1"/>
    <col min="6413" max="6413" width="9.140625" style="96"/>
    <col min="6414" max="6414" width="2.140625" style="96" customWidth="1"/>
    <col min="6415" max="6415" width="19.7109375" style="96" customWidth="1"/>
    <col min="6416" max="6416" width="12.28515625" style="96" customWidth="1"/>
    <col min="6417" max="6417" width="9.140625" style="96"/>
    <col min="6418" max="6418" width="19.42578125" style="96" customWidth="1"/>
    <col min="6419" max="6419" width="15.28515625" style="96" customWidth="1"/>
    <col min="6420" max="6420" width="9.140625" style="96"/>
    <col min="6421" max="6421" width="18.42578125" style="96" customWidth="1"/>
    <col min="6422" max="6422" width="13.7109375" style="96" customWidth="1"/>
    <col min="6423" max="6657" width="9.140625" style="96"/>
    <col min="6658" max="6658" width="11" style="96" customWidth="1"/>
    <col min="6659" max="6659" width="17.5703125" style="96" customWidth="1"/>
    <col min="6660" max="6660" width="15.28515625" style="96" customWidth="1"/>
    <col min="6661" max="6661" width="13.28515625" style="96" customWidth="1"/>
    <col min="6662" max="6662" width="12.140625" style="96" customWidth="1"/>
    <col min="6663" max="6664" width="16.28515625" style="96" customWidth="1"/>
    <col min="6665" max="6665" width="12.85546875" style="96" customWidth="1"/>
    <col min="6666" max="6666" width="10.5703125" style="96" customWidth="1"/>
    <col min="6667" max="6667" width="18.42578125" style="96" customWidth="1"/>
    <col min="6668" max="6668" width="12.42578125" style="96" customWidth="1"/>
    <col min="6669" max="6669" width="9.140625" style="96"/>
    <col min="6670" max="6670" width="2.140625" style="96" customWidth="1"/>
    <col min="6671" max="6671" width="19.7109375" style="96" customWidth="1"/>
    <col min="6672" max="6672" width="12.28515625" style="96" customWidth="1"/>
    <col min="6673" max="6673" width="9.140625" style="96"/>
    <col min="6674" max="6674" width="19.42578125" style="96" customWidth="1"/>
    <col min="6675" max="6675" width="15.28515625" style="96" customWidth="1"/>
    <col min="6676" max="6676" width="9.140625" style="96"/>
    <col min="6677" max="6677" width="18.42578125" style="96" customWidth="1"/>
    <col min="6678" max="6678" width="13.7109375" style="96" customWidth="1"/>
    <col min="6679" max="6913" width="9.140625" style="96"/>
    <col min="6914" max="6914" width="11" style="96" customWidth="1"/>
    <col min="6915" max="6915" width="17.5703125" style="96" customWidth="1"/>
    <col min="6916" max="6916" width="15.28515625" style="96" customWidth="1"/>
    <col min="6917" max="6917" width="13.28515625" style="96" customWidth="1"/>
    <col min="6918" max="6918" width="12.140625" style="96" customWidth="1"/>
    <col min="6919" max="6920" width="16.28515625" style="96" customWidth="1"/>
    <col min="6921" max="6921" width="12.85546875" style="96" customWidth="1"/>
    <col min="6922" max="6922" width="10.5703125" style="96" customWidth="1"/>
    <col min="6923" max="6923" width="18.42578125" style="96" customWidth="1"/>
    <col min="6924" max="6924" width="12.42578125" style="96" customWidth="1"/>
    <col min="6925" max="6925" width="9.140625" style="96"/>
    <col min="6926" max="6926" width="2.140625" style="96" customWidth="1"/>
    <col min="6927" max="6927" width="19.7109375" style="96" customWidth="1"/>
    <col min="6928" max="6928" width="12.28515625" style="96" customWidth="1"/>
    <col min="6929" max="6929" width="9.140625" style="96"/>
    <col min="6930" max="6930" width="19.42578125" style="96" customWidth="1"/>
    <col min="6931" max="6931" width="15.28515625" style="96" customWidth="1"/>
    <col min="6932" max="6932" width="9.140625" style="96"/>
    <col min="6933" max="6933" width="18.42578125" style="96" customWidth="1"/>
    <col min="6934" max="6934" width="13.7109375" style="96" customWidth="1"/>
    <col min="6935" max="7169" width="9.140625" style="96"/>
    <col min="7170" max="7170" width="11" style="96" customWidth="1"/>
    <col min="7171" max="7171" width="17.5703125" style="96" customWidth="1"/>
    <col min="7172" max="7172" width="15.28515625" style="96" customWidth="1"/>
    <col min="7173" max="7173" width="13.28515625" style="96" customWidth="1"/>
    <col min="7174" max="7174" width="12.140625" style="96" customWidth="1"/>
    <col min="7175" max="7176" width="16.28515625" style="96" customWidth="1"/>
    <col min="7177" max="7177" width="12.85546875" style="96" customWidth="1"/>
    <col min="7178" max="7178" width="10.5703125" style="96" customWidth="1"/>
    <col min="7179" max="7179" width="18.42578125" style="96" customWidth="1"/>
    <col min="7180" max="7180" width="12.42578125" style="96" customWidth="1"/>
    <col min="7181" max="7181" width="9.140625" style="96"/>
    <col min="7182" max="7182" width="2.140625" style="96" customWidth="1"/>
    <col min="7183" max="7183" width="19.7109375" style="96" customWidth="1"/>
    <col min="7184" max="7184" width="12.28515625" style="96" customWidth="1"/>
    <col min="7185" max="7185" width="9.140625" style="96"/>
    <col min="7186" max="7186" width="19.42578125" style="96" customWidth="1"/>
    <col min="7187" max="7187" width="15.28515625" style="96" customWidth="1"/>
    <col min="7188" max="7188" width="9.140625" style="96"/>
    <col min="7189" max="7189" width="18.42578125" style="96" customWidth="1"/>
    <col min="7190" max="7190" width="13.7109375" style="96" customWidth="1"/>
    <col min="7191" max="7425" width="9.140625" style="96"/>
    <col min="7426" max="7426" width="11" style="96" customWidth="1"/>
    <col min="7427" max="7427" width="17.5703125" style="96" customWidth="1"/>
    <col min="7428" max="7428" width="15.28515625" style="96" customWidth="1"/>
    <col min="7429" max="7429" width="13.28515625" style="96" customWidth="1"/>
    <col min="7430" max="7430" width="12.140625" style="96" customWidth="1"/>
    <col min="7431" max="7432" width="16.28515625" style="96" customWidth="1"/>
    <col min="7433" max="7433" width="12.85546875" style="96" customWidth="1"/>
    <col min="7434" max="7434" width="10.5703125" style="96" customWidth="1"/>
    <col min="7435" max="7435" width="18.42578125" style="96" customWidth="1"/>
    <col min="7436" max="7436" width="12.42578125" style="96" customWidth="1"/>
    <col min="7437" max="7437" width="9.140625" style="96"/>
    <col min="7438" max="7438" width="2.140625" style="96" customWidth="1"/>
    <col min="7439" max="7439" width="19.7109375" style="96" customWidth="1"/>
    <col min="7440" max="7440" width="12.28515625" style="96" customWidth="1"/>
    <col min="7441" max="7441" width="9.140625" style="96"/>
    <col min="7442" max="7442" width="19.42578125" style="96" customWidth="1"/>
    <col min="7443" max="7443" width="15.28515625" style="96" customWidth="1"/>
    <col min="7444" max="7444" width="9.140625" style="96"/>
    <col min="7445" max="7445" width="18.42578125" style="96" customWidth="1"/>
    <col min="7446" max="7446" width="13.7109375" style="96" customWidth="1"/>
    <col min="7447" max="7681" width="9.140625" style="96"/>
    <col min="7682" max="7682" width="11" style="96" customWidth="1"/>
    <col min="7683" max="7683" width="17.5703125" style="96" customWidth="1"/>
    <col min="7684" max="7684" width="15.28515625" style="96" customWidth="1"/>
    <col min="7685" max="7685" width="13.28515625" style="96" customWidth="1"/>
    <col min="7686" max="7686" width="12.140625" style="96" customWidth="1"/>
    <col min="7687" max="7688" width="16.28515625" style="96" customWidth="1"/>
    <col min="7689" max="7689" width="12.85546875" style="96" customWidth="1"/>
    <col min="7690" max="7690" width="10.5703125" style="96" customWidth="1"/>
    <col min="7691" max="7691" width="18.42578125" style="96" customWidth="1"/>
    <col min="7692" max="7692" width="12.42578125" style="96" customWidth="1"/>
    <col min="7693" max="7693" width="9.140625" style="96"/>
    <col min="7694" max="7694" width="2.140625" style="96" customWidth="1"/>
    <col min="7695" max="7695" width="19.7109375" style="96" customWidth="1"/>
    <col min="7696" max="7696" width="12.28515625" style="96" customWidth="1"/>
    <col min="7697" max="7697" width="9.140625" style="96"/>
    <col min="7698" max="7698" width="19.42578125" style="96" customWidth="1"/>
    <col min="7699" max="7699" width="15.28515625" style="96" customWidth="1"/>
    <col min="7700" max="7700" width="9.140625" style="96"/>
    <col min="7701" max="7701" width="18.42578125" style="96" customWidth="1"/>
    <col min="7702" max="7702" width="13.7109375" style="96" customWidth="1"/>
    <col min="7703" max="7937" width="9.140625" style="96"/>
    <col min="7938" max="7938" width="11" style="96" customWidth="1"/>
    <col min="7939" max="7939" width="17.5703125" style="96" customWidth="1"/>
    <col min="7940" max="7940" width="15.28515625" style="96" customWidth="1"/>
    <col min="7941" max="7941" width="13.28515625" style="96" customWidth="1"/>
    <col min="7942" max="7942" width="12.140625" style="96" customWidth="1"/>
    <col min="7943" max="7944" width="16.28515625" style="96" customWidth="1"/>
    <col min="7945" max="7945" width="12.85546875" style="96" customWidth="1"/>
    <col min="7946" max="7946" width="10.5703125" style="96" customWidth="1"/>
    <col min="7947" max="7947" width="18.42578125" style="96" customWidth="1"/>
    <col min="7948" max="7948" width="12.42578125" style="96" customWidth="1"/>
    <col min="7949" max="7949" width="9.140625" style="96"/>
    <col min="7950" max="7950" width="2.140625" style="96" customWidth="1"/>
    <col min="7951" max="7951" width="19.7109375" style="96" customWidth="1"/>
    <col min="7952" max="7952" width="12.28515625" style="96" customWidth="1"/>
    <col min="7953" max="7953" width="9.140625" style="96"/>
    <col min="7954" max="7954" width="19.42578125" style="96" customWidth="1"/>
    <col min="7955" max="7955" width="15.28515625" style="96" customWidth="1"/>
    <col min="7956" max="7956" width="9.140625" style="96"/>
    <col min="7957" max="7957" width="18.42578125" style="96" customWidth="1"/>
    <col min="7958" max="7958" width="13.7109375" style="96" customWidth="1"/>
    <col min="7959" max="8193" width="9.140625" style="96"/>
    <col min="8194" max="8194" width="11" style="96" customWidth="1"/>
    <col min="8195" max="8195" width="17.5703125" style="96" customWidth="1"/>
    <col min="8196" max="8196" width="15.28515625" style="96" customWidth="1"/>
    <col min="8197" max="8197" width="13.28515625" style="96" customWidth="1"/>
    <col min="8198" max="8198" width="12.140625" style="96" customWidth="1"/>
    <col min="8199" max="8200" width="16.28515625" style="96" customWidth="1"/>
    <col min="8201" max="8201" width="12.85546875" style="96" customWidth="1"/>
    <col min="8202" max="8202" width="10.5703125" style="96" customWidth="1"/>
    <col min="8203" max="8203" width="18.42578125" style="96" customWidth="1"/>
    <col min="8204" max="8204" width="12.42578125" style="96" customWidth="1"/>
    <col min="8205" max="8205" width="9.140625" style="96"/>
    <col min="8206" max="8206" width="2.140625" style="96" customWidth="1"/>
    <col min="8207" max="8207" width="19.7109375" style="96" customWidth="1"/>
    <col min="8208" max="8208" width="12.28515625" style="96" customWidth="1"/>
    <col min="8209" max="8209" width="9.140625" style="96"/>
    <col min="8210" max="8210" width="19.42578125" style="96" customWidth="1"/>
    <col min="8211" max="8211" width="15.28515625" style="96" customWidth="1"/>
    <col min="8212" max="8212" width="9.140625" style="96"/>
    <col min="8213" max="8213" width="18.42578125" style="96" customWidth="1"/>
    <col min="8214" max="8214" width="13.7109375" style="96" customWidth="1"/>
    <col min="8215" max="8449" width="9.140625" style="96"/>
    <col min="8450" max="8450" width="11" style="96" customWidth="1"/>
    <col min="8451" max="8451" width="17.5703125" style="96" customWidth="1"/>
    <col min="8452" max="8452" width="15.28515625" style="96" customWidth="1"/>
    <col min="8453" max="8453" width="13.28515625" style="96" customWidth="1"/>
    <col min="8454" max="8454" width="12.140625" style="96" customWidth="1"/>
    <col min="8455" max="8456" width="16.28515625" style="96" customWidth="1"/>
    <col min="8457" max="8457" width="12.85546875" style="96" customWidth="1"/>
    <col min="8458" max="8458" width="10.5703125" style="96" customWidth="1"/>
    <col min="8459" max="8459" width="18.42578125" style="96" customWidth="1"/>
    <col min="8460" max="8460" width="12.42578125" style="96" customWidth="1"/>
    <col min="8461" max="8461" width="9.140625" style="96"/>
    <col min="8462" max="8462" width="2.140625" style="96" customWidth="1"/>
    <col min="8463" max="8463" width="19.7109375" style="96" customWidth="1"/>
    <col min="8464" max="8464" width="12.28515625" style="96" customWidth="1"/>
    <col min="8465" max="8465" width="9.140625" style="96"/>
    <col min="8466" max="8466" width="19.42578125" style="96" customWidth="1"/>
    <col min="8467" max="8467" width="15.28515625" style="96" customWidth="1"/>
    <col min="8468" max="8468" width="9.140625" style="96"/>
    <col min="8469" max="8469" width="18.42578125" style="96" customWidth="1"/>
    <col min="8470" max="8470" width="13.7109375" style="96" customWidth="1"/>
    <col min="8471" max="8705" width="9.140625" style="96"/>
    <col min="8706" max="8706" width="11" style="96" customWidth="1"/>
    <col min="8707" max="8707" width="17.5703125" style="96" customWidth="1"/>
    <col min="8708" max="8708" width="15.28515625" style="96" customWidth="1"/>
    <col min="8709" max="8709" width="13.28515625" style="96" customWidth="1"/>
    <col min="8710" max="8710" width="12.140625" style="96" customWidth="1"/>
    <col min="8711" max="8712" width="16.28515625" style="96" customWidth="1"/>
    <col min="8713" max="8713" width="12.85546875" style="96" customWidth="1"/>
    <col min="8714" max="8714" width="10.5703125" style="96" customWidth="1"/>
    <col min="8715" max="8715" width="18.42578125" style="96" customWidth="1"/>
    <col min="8716" max="8716" width="12.42578125" style="96" customWidth="1"/>
    <col min="8717" max="8717" width="9.140625" style="96"/>
    <col min="8718" max="8718" width="2.140625" style="96" customWidth="1"/>
    <col min="8719" max="8719" width="19.7109375" style="96" customWidth="1"/>
    <col min="8720" max="8720" width="12.28515625" style="96" customWidth="1"/>
    <col min="8721" max="8721" width="9.140625" style="96"/>
    <col min="8722" max="8722" width="19.42578125" style="96" customWidth="1"/>
    <col min="8723" max="8723" width="15.28515625" style="96" customWidth="1"/>
    <col min="8724" max="8724" width="9.140625" style="96"/>
    <col min="8725" max="8725" width="18.42578125" style="96" customWidth="1"/>
    <col min="8726" max="8726" width="13.7109375" style="96" customWidth="1"/>
    <col min="8727" max="8961" width="9.140625" style="96"/>
    <col min="8962" max="8962" width="11" style="96" customWidth="1"/>
    <col min="8963" max="8963" width="17.5703125" style="96" customWidth="1"/>
    <col min="8964" max="8964" width="15.28515625" style="96" customWidth="1"/>
    <col min="8965" max="8965" width="13.28515625" style="96" customWidth="1"/>
    <col min="8966" max="8966" width="12.140625" style="96" customWidth="1"/>
    <col min="8967" max="8968" width="16.28515625" style="96" customWidth="1"/>
    <col min="8969" max="8969" width="12.85546875" style="96" customWidth="1"/>
    <col min="8970" max="8970" width="10.5703125" style="96" customWidth="1"/>
    <col min="8971" max="8971" width="18.42578125" style="96" customWidth="1"/>
    <col min="8972" max="8972" width="12.42578125" style="96" customWidth="1"/>
    <col min="8973" max="8973" width="9.140625" style="96"/>
    <col min="8974" max="8974" width="2.140625" style="96" customWidth="1"/>
    <col min="8975" max="8975" width="19.7109375" style="96" customWidth="1"/>
    <col min="8976" max="8976" width="12.28515625" style="96" customWidth="1"/>
    <col min="8977" max="8977" width="9.140625" style="96"/>
    <col min="8978" max="8978" width="19.42578125" style="96" customWidth="1"/>
    <col min="8979" max="8979" width="15.28515625" style="96" customWidth="1"/>
    <col min="8980" max="8980" width="9.140625" style="96"/>
    <col min="8981" max="8981" width="18.42578125" style="96" customWidth="1"/>
    <col min="8982" max="8982" width="13.7109375" style="96" customWidth="1"/>
    <col min="8983" max="9217" width="9.140625" style="96"/>
    <col min="9218" max="9218" width="11" style="96" customWidth="1"/>
    <col min="9219" max="9219" width="17.5703125" style="96" customWidth="1"/>
    <col min="9220" max="9220" width="15.28515625" style="96" customWidth="1"/>
    <col min="9221" max="9221" width="13.28515625" style="96" customWidth="1"/>
    <col min="9222" max="9222" width="12.140625" style="96" customWidth="1"/>
    <col min="9223" max="9224" width="16.28515625" style="96" customWidth="1"/>
    <col min="9225" max="9225" width="12.85546875" style="96" customWidth="1"/>
    <col min="9226" max="9226" width="10.5703125" style="96" customWidth="1"/>
    <col min="9227" max="9227" width="18.42578125" style="96" customWidth="1"/>
    <col min="9228" max="9228" width="12.42578125" style="96" customWidth="1"/>
    <col min="9229" max="9229" width="9.140625" style="96"/>
    <col min="9230" max="9230" width="2.140625" style="96" customWidth="1"/>
    <col min="9231" max="9231" width="19.7109375" style="96" customWidth="1"/>
    <col min="9232" max="9232" width="12.28515625" style="96" customWidth="1"/>
    <col min="9233" max="9233" width="9.140625" style="96"/>
    <col min="9234" max="9234" width="19.42578125" style="96" customWidth="1"/>
    <col min="9235" max="9235" width="15.28515625" style="96" customWidth="1"/>
    <col min="9236" max="9236" width="9.140625" style="96"/>
    <col min="9237" max="9237" width="18.42578125" style="96" customWidth="1"/>
    <col min="9238" max="9238" width="13.7109375" style="96" customWidth="1"/>
    <col min="9239" max="9473" width="9.140625" style="96"/>
    <col min="9474" max="9474" width="11" style="96" customWidth="1"/>
    <col min="9475" max="9475" width="17.5703125" style="96" customWidth="1"/>
    <col min="9476" max="9476" width="15.28515625" style="96" customWidth="1"/>
    <col min="9477" max="9477" width="13.28515625" style="96" customWidth="1"/>
    <col min="9478" max="9478" width="12.140625" style="96" customWidth="1"/>
    <col min="9479" max="9480" width="16.28515625" style="96" customWidth="1"/>
    <col min="9481" max="9481" width="12.85546875" style="96" customWidth="1"/>
    <col min="9482" max="9482" width="10.5703125" style="96" customWidth="1"/>
    <col min="9483" max="9483" width="18.42578125" style="96" customWidth="1"/>
    <col min="9484" max="9484" width="12.42578125" style="96" customWidth="1"/>
    <col min="9485" max="9485" width="9.140625" style="96"/>
    <col min="9486" max="9486" width="2.140625" style="96" customWidth="1"/>
    <col min="9487" max="9487" width="19.7109375" style="96" customWidth="1"/>
    <col min="9488" max="9488" width="12.28515625" style="96" customWidth="1"/>
    <col min="9489" max="9489" width="9.140625" style="96"/>
    <col min="9490" max="9490" width="19.42578125" style="96" customWidth="1"/>
    <col min="9491" max="9491" width="15.28515625" style="96" customWidth="1"/>
    <col min="9492" max="9492" width="9.140625" style="96"/>
    <col min="9493" max="9493" width="18.42578125" style="96" customWidth="1"/>
    <col min="9494" max="9494" width="13.7109375" style="96" customWidth="1"/>
    <col min="9495" max="9729" width="9.140625" style="96"/>
    <col min="9730" max="9730" width="11" style="96" customWidth="1"/>
    <col min="9731" max="9731" width="17.5703125" style="96" customWidth="1"/>
    <col min="9732" max="9732" width="15.28515625" style="96" customWidth="1"/>
    <col min="9733" max="9733" width="13.28515625" style="96" customWidth="1"/>
    <col min="9734" max="9734" width="12.140625" style="96" customWidth="1"/>
    <col min="9735" max="9736" width="16.28515625" style="96" customWidth="1"/>
    <col min="9737" max="9737" width="12.85546875" style="96" customWidth="1"/>
    <col min="9738" max="9738" width="10.5703125" style="96" customWidth="1"/>
    <col min="9739" max="9739" width="18.42578125" style="96" customWidth="1"/>
    <col min="9740" max="9740" width="12.42578125" style="96" customWidth="1"/>
    <col min="9741" max="9741" width="9.140625" style="96"/>
    <col min="9742" max="9742" width="2.140625" style="96" customWidth="1"/>
    <col min="9743" max="9743" width="19.7109375" style="96" customWidth="1"/>
    <col min="9744" max="9744" width="12.28515625" style="96" customWidth="1"/>
    <col min="9745" max="9745" width="9.140625" style="96"/>
    <col min="9746" max="9746" width="19.42578125" style="96" customWidth="1"/>
    <col min="9747" max="9747" width="15.28515625" style="96" customWidth="1"/>
    <col min="9748" max="9748" width="9.140625" style="96"/>
    <col min="9749" max="9749" width="18.42578125" style="96" customWidth="1"/>
    <col min="9750" max="9750" width="13.7109375" style="96" customWidth="1"/>
    <col min="9751" max="9985" width="9.140625" style="96"/>
    <col min="9986" max="9986" width="11" style="96" customWidth="1"/>
    <col min="9987" max="9987" width="17.5703125" style="96" customWidth="1"/>
    <col min="9988" max="9988" width="15.28515625" style="96" customWidth="1"/>
    <col min="9989" max="9989" width="13.28515625" style="96" customWidth="1"/>
    <col min="9990" max="9990" width="12.140625" style="96" customWidth="1"/>
    <col min="9991" max="9992" width="16.28515625" style="96" customWidth="1"/>
    <col min="9993" max="9993" width="12.85546875" style="96" customWidth="1"/>
    <col min="9994" max="9994" width="10.5703125" style="96" customWidth="1"/>
    <col min="9995" max="9995" width="18.42578125" style="96" customWidth="1"/>
    <col min="9996" max="9996" width="12.42578125" style="96" customWidth="1"/>
    <col min="9997" max="9997" width="9.140625" style="96"/>
    <col min="9998" max="9998" width="2.140625" style="96" customWidth="1"/>
    <col min="9999" max="9999" width="19.7109375" style="96" customWidth="1"/>
    <col min="10000" max="10000" width="12.28515625" style="96" customWidth="1"/>
    <col min="10001" max="10001" width="9.140625" style="96"/>
    <col min="10002" max="10002" width="19.42578125" style="96" customWidth="1"/>
    <col min="10003" max="10003" width="15.28515625" style="96" customWidth="1"/>
    <col min="10004" max="10004" width="9.140625" style="96"/>
    <col min="10005" max="10005" width="18.42578125" style="96" customWidth="1"/>
    <col min="10006" max="10006" width="13.7109375" style="96" customWidth="1"/>
    <col min="10007" max="10241" width="9.140625" style="96"/>
    <col min="10242" max="10242" width="11" style="96" customWidth="1"/>
    <col min="10243" max="10243" width="17.5703125" style="96" customWidth="1"/>
    <col min="10244" max="10244" width="15.28515625" style="96" customWidth="1"/>
    <col min="10245" max="10245" width="13.28515625" style="96" customWidth="1"/>
    <col min="10246" max="10246" width="12.140625" style="96" customWidth="1"/>
    <col min="10247" max="10248" width="16.28515625" style="96" customWidth="1"/>
    <col min="10249" max="10249" width="12.85546875" style="96" customWidth="1"/>
    <col min="10250" max="10250" width="10.5703125" style="96" customWidth="1"/>
    <col min="10251" max="10251" width="18.42578125" style="96" customWidth="1"/>
    <col min="10252" max="10252" width="12.42578125" style="96" customWidth="1"/>
    <col min="10253" max="10253" width="9.140625" style="96"/>
    <col min="10254" max="10254" width="2.140625" style="96" customWidth="1"/>
    <col min="10255" max="10255" width="19.7109375" style="96" customWidth="1"/>
    <col min="10256" max="10256" width="12.28515625" style="96" customWidth="1"/>
    <col min="10257" max="10257" width="9.140625" style="96"/>
    <col min="10258" max="10258" width="19.42578125" style="96" customWidth="1"/>
    <col min="10259" max="10259" width="15.28515625" style="96" customWidth="1"/>
    <col min="10260" max="10260" width="9.140625" style="96"/>
    <col min="10261" max="10261" width="18.42578125" style="96" customWidth="1"/>
    <col min="10262" max="10262" width="13.7109375" style="96" customWidth="1"/>
    <col min="10263" max="10497" width="9.140625" style="96"/>
    <col min="10498" max="10498" width="11" style="96" customWidth="1"/>
    <col min="10499" max="10499" width="17.5703125" style="96" customWidth="1"/>
    <col min="10500" max="10500" width="15.28515625" style="96" customWidth="1"/>
    <col min="10501" max="10501" width="13.28515625" style="96" customWidth="1"/>
    <col min="10502" max="10502" width="12.140625" style="96" customWidth="1"/>
    <col min="10503" max="10504" width="16.28515625" style="96" customWidth="1"/>
    <col min="10505" max="10505" width="12.85546875" style="96" customWidth="1"/>
    <col min="10506" max="10506" width="10.5703125" style="96" customWidth="1"/>
    <col min="10507" max="10507" width="18.42578125" style="96" customWidth="1"/>
    <col min="10508" max="10508" width="12.42578125" style="96" customWidth="1"/>
    <col min="10509" max="10509" width="9.140625" style="96"/>
    <col min="10510" max="10510" width="2.140625" style="96" customWidth="1"/>
    <col min="10511" max="10511" width="19.7109375" style="96" customWidth="1"/>
    <col min="10512" max="10512" width="12.28515625" style="96" customWidth="1"/>
    <col min="10513" max="10513" width="9.140625" style="96"/>
    <col min="10514" max="10514" width="19.42578125" style="96" customWidth="1"/>
    <col min="10515" max="10515" width="15.28515625" style="96" customWidth="1"/>
    <col min="10516" max="10516" width="9.140625" style="96"/>
    <col min="10517" max="10517" width="18.42578125" style="96" customWidth="1"/>
    <col min="10518" max="10518" width="13.7109375" style="96" customWidth="1"/>
    <col min="10519" max="10753" width="9.140625" style="96"/>
    <col min="10754" max="10754" width="11" style="96" customWidth="1"/>
    <col min="10755" max="10755" width="17.5703125" style="96" customWidth="1"/>
    <col min="10756" max="10756" width="15.28515625" style="96" customWidth="1"/>
    <col min="10757" max="10757" width="13.28515625" style="96" customWidth="1"/>
    <col min="10758" max="10758" width="12.140625" style="96" customWidth="1"/>
    <col min="10759" max="10760" width="16.28515625" style="96" customWidth="1"/>
    <col min="10761" max="10761" width="12.85546875" style="96" customWidth="1"/>
    <col min="10762" max="10762" width="10.5703125" style="96" customWidth="1"/>
    <col min="10763" max="10763" width="18.42578125" style="96" customWidth="1"/>
    <col min="10764" max="10764" width="12.42578125" style="96" customWidth="1"/>
    <col min="10765" max="10765" width="9.140625" style="96"/>
    <col min="10766" max="10766" width="2.140625" style="96" customWidth="1"/>
    <col min="10767" max="10767" width="19.7109375" style="96" customWidth="1"/>
    <col min="10768" max="10768" width="12.28515625" style="96" customWidth="1"/>
    <col min="10769" max="10769" width="9.140625" style="96"/>
    <col min="10770" max="10770" width="19.42578125" style="96" customWidth="1"/>
    <col min="10771" max="10771" width="15.28515625" style="96" customWidth="1"/>
    <col min="10772" max="10772" width="9.140625" style="96"/>
    <col min="10773" max="10773" width="18.42578125" style="96" customWidth="1"/>
    <col min="10774" max="10774" width="13.7109375" style="96" customWidth="1"/>
    <col min="10775" max="11009" width="9.140625" style="96"/>
    <col min="11010" max="11010" width="11" style="96" customWidth="1"/>
    <col min="11011" max="11011" width="17.5703125" style="96" customWidth="1"/>
    <col min="11012" max="11012" width="15.28515625" style="96" customWidth="1"/>
    <col min="11013" max="11013" width="13.28515625" style="96" customWidth="1"/>
    <col min="11014" max="11014" width="12.140625" style="96" customWidth="1"/>
    <col min="11015" max="11016" width="16.28515625" style="96" customWidth="1"/>
    <col min="11017" max="11017" width="12.85546875" style="96" customWidth="1"/>
    <col min="11018" max="11018" width="10.5703125" style="96" customWidth="1"/>
    <col min="11019" max="11019" width="18.42578125" style="96" customWidth="1"/>
    <col min="11020" max="11020" width="12.42578125" style="96" customWidth="1"/>
    <col min="11021" max="11021" width="9.140625" style="96"/>
    <col min="11022" max="11022" width="2.140625" style="96" customWidth="1"/>
    <col min="11023" max="11023" width="19.7109375" style="96" customWidth="1"/>
    <col min="11024" max="11024" width="12.28515625" style="96" customWidth="1"/>
    <col min="11025" max="11025" width="9.140625" style="96"/>
    <col min="11026" max="11026" width="19.42578125" style="96" customWidth="1"/>
    <col min="11027" max="11027" width="15.28515625" style="96" customWidth="1"/>
    <col min="11028" max="11028" width="9.140625" style="96"/>
    <col min="11029" max="11029" width="18.42578125" style="96" customWidth="1"/>
    <col min="11030" max="11030" width="13.7109375" style="96" customWidth="1"/>
    <col min="11031" max="11265" width="9.140625" style="96"/>
    <col min="11266" max="11266" width="11" style="96" customWidth="1"/>
    <col min="11267" max="11267" width="17.5703125" style="96" customWidth="1"/>
    <col min="11268" max="11268" width="15.28515625" style="96" customWidth="1"/>
    <col min="11269" max="11269" width="13.28515625" style="96" customWidth="1"/>
    <col min="11270" max="11270" width="12.140625" style="96" customWidth="1"/>
    <col min="11271" max="11272" width="16.28515625" style="96" customWidth="1"/>
    <col min="11273" max="11273" width="12.85546875" style="96" customWidth="1"/>
    <col min="11274" max="11274" width="10.5703125" style="96" customWidth="1"/>
    <col min="11275" max="11275" width="18.42578125" style="96" customWidth="1"/>
    <col min="11276" max="11276" width="12.42578125" style="96" customWidth="1"/>
    <col min="11277" max="11277" width="9.140625" style="96"/>
    <col min="11278" max="11278" width="2.140625" style="96" customWidth="1"/>
    <col min="11279" max="11279" width="19.7109375" style="96" customWidth="1"/>
    <col min="11280" max="11280" width="12.28515625" style="96" customWidth="1"/>
    <col min="11281" max="11281" width="9.140625" style="96"/>
    <col min="11282" max="11282" width="19.42578125" style="96" customWidth="1"/>
    <col min="11283" max="11283" width="15.28515625" style="96" customWidth="1"/>
    <col min="11284" max="11284" width="9.140625" style="96"/>
    <col min="11285" max="11285" width="18.42578125" style="96" customWidth="1"/>
    <col min="11286" max="11286" width="13.7109375" style="96" customWidth="1"/>
    <col min="11287" max="11521" width="9.140625" style="96"/>
    <col min="11522" max="11522" width="11" style="96" customWidth="1"/>
    <col min="11523" max="11523" width="17.5703125" style="96" customWidth="1"/>
    <col min="11524" max="11524" width="15.28515625" style="96" customWidth="1"/>
    <col min="11525" max="11525" width="13.28515625" style="96" customWidth="1"/>
    <col min="11526" max="11526" width="12.140625" style="96" customWidth="1"/>
    <col min="11527" max="11528" width="16.28515625" style="96" customWidth="1"/>
    <col min="11529" max="11529" width="12.85546875" style="96" customWidth="1"/>
    <col min="11530" max="11530" width="10.5703125" style="96" customWidth="1"/>
    <col min="11531" max="11531" width="18.42578125" style="96" customWidth="1"/>
    <col min="11532" max="11532" width="12.42578125" style="96" customWidth="1"/>
    <col min="11533" max="11533" width="9.140625" style="96"/>
    <col min="11534" max="11534" width="2.140625" style="96" customWidth="1"/>
    <col min="11535" max="11535" width="19.7109375" style="96" customWidth="1"/>
    <col min="11536" max="11536" width="12.28515625" style="96" customWidth="1"/>
    <col min="11537" max="11537" width="9.140625" style="96"/>
    <col min="11538" max="11538" width="19.42578125" style="96" customWidth="1"/>
    <col min="11539" max="11539" width="15.28515625" style="96" customWidth="1"/>
    <col min="11540" max="11540" width="9.140625" style="96"/>
    <col min="11541" max="11541" width="18.42578125" style="96" customWidth="1"/>
    <col min="11542" max="11542" width="13.7109375" style="96" customWidth="1"/>
    <col min="11543" max="11777" width="9.140625" style="96"/>
    <col min="11778" max="11778" width="11" style="96" customWidth="1"/>
    <col min="11779" max="11779" width="17.5703125" style="96" customWidth="1"/>
    <col min="11780" max="11780" width="15.28515625" style="96" customWidth="1"/>
    <col min="11781" max="11781" width="13.28515625" style="96" customWidth="1"/>
    <col min="11782" max="11782" width="12.140625" style="96" customWidth="1"/>
    <col min="11783" max="11784" width="16.28515625" style="96" customWidth="1"/>
    <col min="11785" max="11785" width="12.85546875" style="96" customWidth="1"/>
    <col min="11786" max="11786" width="10.5703125" style="96" customWidth="1"/>
    <col min="11787" max="11787" width="18.42578125" style="96" customWidth="1"/>
    <col min="11788" max="11788" width="12.42578125" style="96" customWidth="1"/>
    <col min="11789" max="11789" width="9.140625" style="96"/>
    <col min="11790" max="11790" width="2.140625" style="96" customWidth="1"/>
    <col min="11791" max="11791" width="19.7109375" style="96" customWidth="1"/>
    <col min="11792" max="11792" width="12.28515625" style="96" customWidth="1"/>
    <col min="11793" max="11793" width="9.140625" style="96"/>
    <col min="11794" max="11794" width="19.42578125" style="96" customWidth="1"/>
    <col min="11795" max="11795" width="15.28515625" style="96" customWidth="1"/>
    <col min="11796" max="11796" width="9.140625" style="96"/>
    <col min="11797" max="11797" width="18.42578125" style="96" customWidth="1"/>
    <col min="11798" max="11798" width="13.7109375" style="96" customWidth="1"/>
    <col min="11799" max="12033" width="9.140625" style="96"/>
    <col min="12034" max="12034" width="11" style="96" customWidth="1"/>
    <col min="12035" max="12035" width="17.5703125" style="96" customWidth="1"/>
    <col min="12036" max="12036" width="15.28515625" style="96" customWidth="1"/>
    <col min="12037" max="12037" width="13.28515625" style="96" customWidth="1"/>
    <col min="12038" max="12038" width="12.140625" style="96" customWidth="1"/>
    <col min="12039" max="12040" width="16.28515625" style="96" customWidth="1"/>
    <col min="12041" max="12041" width="12.85546875" style="96" customWidth="1"/>
    <col min="12042" max="12042" width="10.5703125" style="96" customWidth="1"/>
    <col min="12043" max="12043" width="18.42578125" style="96" customWidth="1"/>
    <col min="12044" max="12044" width="12.42578125" style="96" customWidth="1"/>
    <col min="12045" max="12045" width="9.140625" style="96"/>
    <col min="12046" max="12046" width="2.140625" style="96" customWidth="1"/>
    <col min="12047" max="12047" width="19.7109375" style="96" customWidth="1"/>
    <col min="12048" max="12048" width="12.28515625" style="96" customWidth="1"/>
    <col min="12049" max="12049" width="9.140625" style="96"/>
    <col min="12050" max="12050" width="19.42578125" style="96" customWidth="1"/>
    <col min="12051" max="12051" width="15.28515625" style="96" customWidth="1"/>
    <col min="12052" max="12052" width="9.140625" style="96"/>
    <col min="12053" max="12053" width="18.42578125" style="96" customWidth="1"/>
    <col min="12054" max="12054" width="13.7109375" style="96" customWidth="1"/>
    <col min="12055" max="12289" width="9.140625" style="96"/>
    <col min="12290" max="12290" width="11" style="96" customWidth="1"/>
    <col min="12291" max="12291" width="17.5703125" style="96" customWidth="1"/>
    <col min="12292" max="12292" width="15.28515625" style="96" customWidth="1"/>
    <col min="12293" max="12293" width="13.28515625" style="96" customWidth="1"/>
    <col min="12294" max="12294" width="12.140625" style="96" customWidth="1"/>
    <col min="12295" max="12296" width="16.28515625" style="96" customWidth="1"/>
    <col min="12297" max="12297" width="12.85546875" style="96" customWidth="1"/>
    <col min="12298" max="12298" width="10.5703125" style="96" customWidth="1"/>
    <col min="12299" max="12299" width="18.42578125" style="96" customWidth="1"/>
    <col min="12300" max="12300" width="12.42578125" style="96" customWidth="1"/>
    <col min="12301" max="12301" width="9.140625" style="96"/>
    <col min="12302" max="12302" width="2.140625" style="96" customWidth="1"/>
    <col min="12303" max="12303" width="19.7109375" style="96" customWidth="1"/>
    <col min="12304" max="12304" width="12.28515625" style="96" customWidth="1"/>
    <col min="12305" max="12305" width="9.140625" style="96"/>
    <col min="12306" max="12306" width="19.42578125" style="96" customWidth="1"/>
    <col min="12307" max="12307" width="15.28515625" style="96" customWidth="1"/>
    <col min="12308" max="12308" width="9.140625" style="96"/>
    <col min="12309" max="12309" width="18.42578125" style="96" customWidth="1"/>
    <col min="12310" max="12310" width="13.7109375" style="96" customWidth="1"/>
    <col min="12311" max="12545" width="9.140625" style="96"/>
    <col min="12546" max="12546" width="11" style="96" customWidth="1"/>
    <col min="12547" max="12547" width="17.5703125" style="96" customWidth="1"/>
    <col min="12548" max="12548" width="15.28515625" style="96" customWidth="1"/>
    <col min="12549" max="12549" width="13.28515625" style="96" customWidth="1"/>
    <col min="12550" max="12550" width="12.140625" style="96" customWidth="1"/>
    <col min="12551" max="12552" width="16.28515625" style="96" customWidth="1"/>
    <col min="12553" max="12553" width="12.85546875" style="96" customWidth="1"/>
    <col min="12554" max="12554" width="10.5703125" style="96" customWidth="1"/>
    <col min="12555" max="12555" width="18.42578125" style="96" customWidth="1"/>
    <col min="12556" max="12556" width="12.42578125" style="96" customWidth="1"/>
    <col min="12557" max="12557" width="9.140625" style="96"/>
    <col min="12558" max="12558" width="2.140625" style="96" customWidth="1"/>
    <col min="12559" max="12559" width="19.7109375" style="96" customWidth="1"/>
    <col min="12560" max="12560" width="12.28515625" style="96" customWidth="1"/>
    <col min="12561" max="12561" width="9.140625" style="96"/>
    <col min="12562" max="12562" width="19.42578125" style="96" customWidth="1"/>
    <col min="12563" max="12563" width="15.28515625" style="96" customWidth="1"/>
    <col min="12564" max="12564" width="9.140625" style="96"/>
    <col min="12565" max="12565" width="18.42578125" style="96" customWidth="1"/>
    <col min="12566" max="12566" width="13.7109375" style="96" customWidth="1"/>
    <col min="12567" max="12801" width="9.140625" style="96"/>
    <col min="12802" max="12802" width="11" style="96" customWidth="1"/>
    <col min="12803" max="12803" width="17.5703125" style="96" customWidth="1"/>
    <col min="12804" max="12804" width="15.28515625" style="96" customWidth="1"/>
    <col min="12805" max="12805" width="13.28515625" style="96" customWidth="1"/>
    <col min="12806" max="12806" width="12.140625" style="96" customWidth="1"/>
    <col min="12807" max="12808" width="16.28515625" style="96" customWidth="1"/>
    <col min="12809" max="12809" width="12.85546875" style="96" customWidth="1"/>
    <col min="12810" max="12810" width="10.5703125" style="96" customWidth="1"/>
    <col min="12811" max="12811" width="18.42578125" style="96" customWidth="1"/>
    <col min="12812" max="12812" width="12.42578125" style="96" customWidth="1"/>
    <col min="12813" max="12813" width="9.140625" style="96"/>
    <col min="12814" max="12814" width="2.140625" style="96" customWidth="1"/>
    <col min="12815" max="12815" width="19.7109375" style="96" customWidth="1"/>
    <col min="12816" max="12816" width="12.28515625" style="96" customWidth="1"/>
    <col min="12817" max="12817" width="9.140625" style="96"/>
    <col min="12818" max="12818" width="19.42578125" style="96" customWidth="1"/>
    <col min="12819" max="12819" width="15.28515625" style="96" customWidth="1"/>
    <col min="12820" max="12820" width="9.140625" style="96"/>
    <col min="12821" max="12821" width="18.42578125" style="96" customWidth="1"/>
    <col min="12822" max="12822" width="13.7109375" style="96" customWidth="1"/>
    <col min="12823" max="13057" width="9.140625" style="96"/>
    <col min="13058" max="13058" width="11" style="96" customWidth="1"/>
    <col min="13059" max="13059" width="17.5703125" style="96" customWidth="1"/>
    <col min="13060" max="13060" width="15.28515625" style="96" customWidth="1"/>
    <col min="13061" max="13061" width="13.28515625" style="96" customWidth="1"/>
    <col min="13062" max="13062" width="12.140625" style="96" customWidth="1"/>
    <col min="13063" max="13064" width="16.28515625" style="96" customWidth="1"/>
    <col min="13065" max="13065" width="12.85546875" style="96" customWidth="1"/>
    <col min="13066" max="13066" width="10.5703125" style="96" customWidth="1"/>
    <col min="13067" max="13067" width="18.42578125" style="96" customWidth="1"/>
    <col min="13068" max="13068" width="12.42578125" style="96" customWidth="1"/>
    <col min="13069" max="13069" width="9.140625" style="96"/>
    <col min="13070" max="13070" width="2.140625" style="96" customWidth="1"/>
    <col min="13071" max="13071" width="19.7109375" style="96" customWidth="1"/>
    <col min="13072" max="13072" width="12.28515625" style="96" customWidth="1"/>
    <col min="13073" max="13073" width="9.140625" style="96"/>
    <col min="13074" max="13074" width="19.42578125" style="96" customWidth="1"/>
    <col min="13075" max="13075" width="15.28515625" style="96" customWidth="1"/>
    <col min="13076" max="13076" width="9.140625" style="96"/>
    <col min="13077" max="13077" width="18.42578125" style="96" customWidth="1"/>
    <col min="13078" max="13078" width="13.7109375" style="96" customWidth="1"/>
    <col min="13079" max="13313" width="9.140625" style="96"/>
    <col min="13314" max="13314" width="11" style="96" customWidth="1"/>
    <col min="13315" max="13315" width="17.5703125" style="96" customWidth="1"/>
    <col min="13316" max="13316" width="15.28515625" style="96" customWidth="1"/>
    <col min="13317" max="13317" width="13.28515625" style="96" customWidth="1"/>
    <col min="13318" max="13318" width="12.140625" style="96" customWidth="1"/>
    <col min="13319" max="13320" width="16.28515625" style="96" customWidth="1"/>
    <col min="13321" max="13321" width="12.85546875" style="96" customWidth="1"/>
    <col min="13322" max="13322" width="10.5703125" style="96" customWidth="1"/>
    <col min="13323" max="13323" width="18.42578125" style="96" customWidth="1"/>
    <col min="13324" max="13324" width="12.42578125" style="96" customWidth="1"/>
    <col min="13325" max="13325" width="9.140625" style="96"/>
    <col min="13326" max="13326" width="2.140625" style="96" customWidth="1"/>
    <col min="13327" max="13327" width="19.7109375" style="96" customWidth="1"/>
    <col min="13328" max="13328" width="12.28515625" style="96" customWidth="1"/>
    <col min="13329" max="13329" width="9.140625" style="96"/>
    <col min="13330" max="13330" width="19.42578125" style="96" customWidth="1"/>
    <col min="13331" max="13331" width="15.28515625" style="96" customWidth="1"/>
    <col min="13332" max="13332" width="9.140625" style="96"/>
    <col min="13333" max="13333" width="18.42578125" style="96" customWidth="1"/>
    <col min="13334" max="13334" width="13.7109375" style="96" customWidth="1"/>
    <col min="13335" max="13569" width="9.140625" style="96"/>
    <col min="13570" max="13570" width="11" style="96" customWidth="1"/>
    <col min="13571" max="13571" width="17.5703125" style="96" customWidth="1"/>
    <col min="13572" max="13572" width="15.28515625" style="96" customWidth="1"/>
    <col min="13573" max="13573" width="13.28515625" style="96" customWidth="1"/>
    <col min="13574" max="13574" width="12.140625" style="96" customWidth="1"/>
    <col min="13575" max="13576" width="16.28515625" style="96" customWidth="1"/>
    <col min="13577" max="13577" width="12.85546875" style="96" customWidth="1"/>
    <col min="13578" max="13578" width="10.5703125" style="96" customWidth="1"/>
    <col min="13579" max="13579" width="18.42578125" style="96" customWidth="1"/>
    <col min="13580" max="13580" width="12.42578125" style="96" customWidth="1"/>
    <col min="13581" max="13581" width="9.140625" style="96"/>
    <col min="13582" max="13582" width="2.140625" style="96" customWidth="1"/>
    <col min="13583" max="13583" width="19.7109375" style="96" customWidth="1"/>
    <col min="13584" max="13584" width="12.28515625" style="96" customWidth="1"/>
    <col min="13585" max="13585" width="9.140625" style="96"/>
    <col min="13586" max="13586" width="19.42578125" style="96" customWidth="1"/>
    <col min="13587" max="13587" width="15.28515625" style="96" customWidth="1"/>
    <col min="13588" max="13588" width="9.140625" style="96"/>
    <col min="13589" max="13589" width="18.42578125" style="96" customWidth="1"/>
    <col min="13590" max="13590" width="13.7109375" style="96" customWidth="1"/>
    <col min="13591" max="13825" width="9.140625" style="96"/>
    <col min="13826" max="13826" width="11" style="96" customWidth="1"/>
    <col min="13827" max="13827" width="17.5703125" style="96" customWidth="1"/>
    <col min="13828" max="13828" width="15.28515625" style="96" customWidth="1"/>
    <col min="13829" max="13829" width="13.28515625" style="96" customWidth="1"/>
    <col min="13830" max="13830" width="12.140625" style="96" customWidth="1"/>
    <col min="13831" max="13832" width="16.28515625" style="96" customWidth="1"/>
    <col min="13833" max="13833" width="12.85546875" style="96" customWidth="1"/>
    <col min="13834" max="13834" width="10.5703125" style="96" customWidth="1"/>
    <col min="13835" max="13835" width="18.42578125" style="96" customWidth="1"/>
    <col min="13836" max="13836" width="12.42578125" style="96" customWidth="1"/>
    <col min="13837" max="13837" width="9.140625" style="96"/>
    <col min="13838" max="13838" width="2.140625" style="96" customWidth="1"/>
    <col min="13839" max="13839" width="19.7109375" style="96" customWidth="1"/>
    <col min="13840" max="13840" width="12.28515625" style="96" customWidth="1"/>
    <col min="13841" max="13841" width="9.140625" style="96"/>
    <col min="13842" max="13842" width="19.42578125" style="96" customWidth="1"/>
    <col min="13843" max="13843" width="15.28515625" style="96" customWidth="1"/>
    <col min="13844" max="13844" width="9.140625" style="96"/>
    <col min="13845" max="13845" width="18.42578125" style="96" customWidth="1"/>
    <col min="13846" max="13846" width="13.7109375" style="96" customWidth="1"/>
    <col min="13847" max="14081" width="9.140625" style="96"/>
    <col min="14082" max="14082" width="11" style="96" customWidth="1"/>
    <col min="14083" max="14083" width="17.5703125" style="96" customWidth="1"/>
    <col min="14084" max="14084" width="15.28515625" style="96" customWidth="1"/>
    <col min="14085" max="14085" width="13.28515625" style="96" customWidth="1"/>
    <col min="14086" max="14086" width="12.140625" style="96" customWidth="1"/>
    <col min="14087" max="14088" width="16.28515625" style="96" customWidth="1"/>
    <col min="14089" max="14089" width="12.85546875" style="96" customWidth="1"/>
    <col min="14090" max="14090" width="10.5703125" style="96" customWidth="1"/>
    <col min="14091" max="14091" width="18.42578125" style="96" customWidth="1"/>
    <col min="14092" max="14092" width="12.42578125" style="96" customWidth="1"/>
    <col min="14093" max="14093" width="9.140625" style="96"/>
    <col min="14094" max="14094" width="2.140625" style="96" customWidth="1"/>
    <col min="14095" max="14095" width="19.7109375" style="96" customWidth="1"/>
    <col min="14096" max="14096" width="12.28515625" style="96" customWidth="1"/>
    <col min="14097" max="14097" width="9.140625" style="96"/>
    <col min="14098" max="14098" width="19.42578125" style="96" customWidth="1"/>
    <col min="14099" max="14099" width="15.28515625" style="96" customWidth="1"/>
    <col min="14100" max="14100" width="9.140625" style="96"/>
    <col min="14101" max="14101" width="18.42578125" style="96" customWidth="1"/>
    <col min="14102" max="14102" width="13.7109375" style="96" customWidth="1"/>
    <col min="14103" max="14337" width="9.140625" style="96"/>
    <col min="14338" max="14338" width="11" style="96" customWidth="1"/>
    <col min="14339" max="14339" width="17.5703125" style="96" customWidth="1"/>
    <col min="14340" max="14340" width="15.28515625" style="96" customWidth="1"/>
    <col min="14341" max="14341" width="13.28515625" style="96" customWidth="1"/>
    <col min="14342" max="14342" width="12.140625" style="96" customWidth="1"/>
    <col min="14343" max="14344" width="16.28515625" style="96" customWidth="1"/>
    <col min="14345" max="14345" width="12.85546875" style="96" customWidth="1"/>
    <col min="14346" max="14346" width="10.5703125" style="96" customWidth="1"/>
    <col min="14347" max="14347" width="18.42578125" style="96" customWidth="1"/>
    <col min="14348" max="14348" width="12.42578125" style="96" customWidth="1"/>
    <col min="14349" max="14349" width="9.140625" style="96"/>
    <col min="14350" max="14350" width="2.140625" style="96" customWidth="1"/>
    <col min="14351" max="14351" width="19.7109375" style="96" customWidth="1"/>
    <col min="14352" max="14352" width="12.28515625" style="96" customWidth="1"/>
    <col min="14353" max="14353" width="9.140625" style="96"/>
    <col min="14354" max="14354" width="19.42578125" style="96" customWidth="1"/>
    <col min="14355" max="14355" width="15.28515625" style="96" customWidth="1"/>
    <col min="14356" max="14356" width="9.140625" style="96"/>
    <col min="14357" max="14357" width="18.42578125" style="96" customWidth="1"/>
    <col min="14358" max="14358" width="13.7109375" style="96" customWidth="1"/>
    <col min="14359" max="14593" width="9.140625" style="96"/>
    <col min="14594" max="14594" width="11" style="96" customWidth="1"/>
    <col min="14595" max="14595" width="17.5703125" style="96" customWidth="1"/>
    <col min="14596" max="14596" width="15.28515625" style="96" customWidth="1"/>
    <col min="14597" max="14597" width="13.28515625" style="96" customWidth="1"/>
    <col min="14598" max="14598" width="12.140625" style="96" customWidth="1"/>
    <col min="14599" max="14600" width="16.28515625" style="96" customWidth="1"/>
    <col min="14601" max="14601" width="12.85546875" style="96" customWidth="1"/>
    <col min="14602" max="14602" width="10.5703125" style="96" customWidth="1"/>
    <col min="14603" max="14603" width="18.42578125" style="96" customWidth="1"/>
    <col min="14604" max="14604" width="12.42578125" style="96" customWidth="1"/>
    <col min="14605" max="14605" width="9.140625" style="96"/>
    <col min="14606" max="14606" width="2.140625" style="96" customWidth="1"/>
    <col min="14607" max="14607" width="19.7109375" style="96" customWidth="1"/>
    <col min="14608" max="14608" width="12.28515625" style="96" customWidth="1"/>
    <col min="14609" max="14609" width="9.140625" style="96"/>
    <col min="14610" max="14610" width="19.42578125" style="96" customWidth="1"/>
    <col min="14611" max="14611" width="15.28515625" style="96" customWidth="1"/>
    <col min="14612" max="14612" width="9.140625" style="96"/>
    <col min="14613" max="14613" width="18.42578125" style="96" customWidth="1"/>
    <col min="14614" max="14614" width="13.7109375" style="96" customWidth="1"/>
    <col min="14615" max="14849" width="9.140625" style="96"/>
    <col min="14850" max="14850" width="11" style="96" customWidth="1"/>
    <col min="14851" max="14851" width="17.5703125" style="96" customWidth="1"/>
    <col min="14852" max="14852" width="15.28515625" style="96" customWidth="1"/>
    <col min="14853" max="14853" width="13.28515625" style="96" customWidth="1"/>
    <col min="14854" max="14854" width="12.140625" style="96" customWidth="1"/>
    <col min="14855" max="14856" width="16.28515625" style="96" customWidth="1"/>
    <col min="14857" max="14857" width="12.85546875" style="96" customWidth="1"/>
    <col min="14858" max="14858" width="10.5703125" style="96" customWidth="1"/>
    <col min="14859" max="14859" width="18.42578125" style="96" customWidth="1"/>
    <col min="14860" max="14860" width="12.42578125" style="96" customWidth="1"/>
    <col min="14861" max="14861" width="9.140625" style="96"/>
    <col min="14862" max="14862" width="2.140625" style="96" customWidth="1"/>
    <col min="14863" max="14863" width="19.7109375" style="96" customWidth="1"/>
    <col min="14864" max="14864" width="12.28515625" style="96" customWidth="1"/>
    <col min="14865" max="14865" width="9.140625" style="96"/>
    <col min="14866" max="14866" width="19.42578125" style="96" customWidth="1"/>
    <col min="14867" max="14867" width="15.28515625" style="96" customWidth="1"/>
    <col min="14868" max="14868" width="9.140625" style="96"/>
    <col min="14869" max="14869" width="18.42578125" style="96" customWidth="1"/>
    <col min="14870" max="14870" width="13.7109375" style="96" customWidth="1"/>
    <col min="14871" max="15105" width="9.140625" style="96"/>
    <col min="15106" max="15106" width="11" style="96" customWidth="1"/>
    <col min="15107" max="15107" width="17.5703125" style="96" customWidth="1"/>
    <col min="15108" max="15108" width="15.28515625" style="96" customWidth="1"/>
    <col min="15109" max="15109" width="13.28515625" style="96" customWidth="1"/>
    <col min="15110" max="15110" width="12.140625" style="96" customWidth="1"/>
    <col min="15111" max="15112" width="16.28515625" style="96" customWidth="1"/>
    <col min="15113" max="15113" width="12.85546875" style="96" customWidth="1"/>
    <col min="15114" max="15114" width="10.5703125" style="96" customWidth="1"/>
    <col min="15115" max="15115" width="18.42578125" style="96" customWidth="1"/>
    <col min="15116" max="15116" width="12.42578125" style="96" customWidth="1"/>
    <col min="15117" max="15117" width="9.140625" style="96"/>
    <col min="15118" max="15118" width="2.140625" style="96" customWidth="1"/>
    <col min="15119" max="15119" width="19.7109375" style="96" customWidth="1"/>
    <col min="15120" max="15120" width="12.28515625" style="96" customWidth="1"/>
    <col min="15121" max="15121" width="9.140625" style="96"/>
    <col min="15122" max="15122" width="19.42578125" style="96" customWidth="1"/>
    <col min="15123" max="15123" width="15.28515625" style="96" customWidth="1"/>
    <col min="15124" max="15124" width="9.140625" style="96"/>
    <col min="15125" max="15125" width="18.42578125" style="96" customWidth="1"/>
    <col min="15126" max="15126" width="13.7109375" style="96" customWidth="1"/>
    <col min="15127" max="15361" width="9.140625" style="96"/>
    <col min="15362" max="15362" width="11" style="96" customWidth="1"/>
    <col min="15363" max="15363" width="17.5703125" style="96" customWidth="1"/>
    <col min="15364" max="15364" width="15.28515625" style="96" customWidth="1"/>
    <col min="15365" max="15365" width="13.28515625" style="96" customWidth="1"/>
    <col min="15366" max="15366" width="12.140625" style="96" customWidth="1"/>
    <col min="15367" max="15368" width="16.28515625" style="96" customWidth="1"/>
    <col min="15369" max="15369" width="12.85546875" style="96" customWidth="1"/>
    <col min="15370" max="15370" width="10.5703125" style="96" customWidth="1"/>
    <col min="15371" max="15371" width="18.42578125" style="96" customWidth="1"/>
    <col min="15372" max="15372" width="12.42578125" style="96" customWidth="1"/>
    <col min="15373" max="15373" width="9.140625" style="96"/>
    <col min="15374" max="15374" width="2.140625" style="96" customWidth="1"/>
    <col min="15375" max="15375" width="19.7109375" style="96" customWidth="1"/>
    <col min="15376" max="15376" width="12.28515625" style="96" customWidth="1"/>
    <col min="15377" max="15377" width="9.140625" style="96"/>
    <col min="15378" max="15378" width="19.42578125" style="96" customWidth="1"/>
    <col min="15379" max="15379" width="15.28515625" style="96" customWidth="1"/>
    <col min="15380" max="15380" width="9.140625" style="96"/>
    <col min="15381" max="15381" width="18.42578125" style="96" customWidth="1"/>
    <col min="15382" max="15382" width="13.7109375" style="96" customWidth="1"/>
    <col min="15383" max="15617" width="9.140625" style="96"/>
    <col min="15618" max="15618" width="11" style="96" customWidth="1"/>
    <col min="15619" max="15619" width="17.5703125" style="96" customWidth="1"/>
    <col min="15620" max="15620" width="15.28515625" style="96" customWidth="1"/>
    <col min="15621" max="15621" width="13.28515625" style="96" customWidth="1"/>
    <col min="15622" max="15622" width="12.140625" style="96" customWidth="1"/>
    <col min="15623" max="15624" width="16.28515625" style="96" customWidth="1"/>
    <col min="15625" max="15625" width="12.85546875" style="96" customWidth="1"/>
    <col min="15626" max="15626" width="10.5703125" style="96" customWidth="1"/>
    <col min="15627" max="15627" width="18.42578125" style="96" customWidth="1"/>
    <col min="15628" max="15628" width="12.42578125" style="96" customWidth="1"/>
    <col min="15629" max="15629" width="9.140625" style="96"/>
    <col min="15630" max="15630" width="2.140625" style="96" customWidth="1"/>
    <col min="15631" max="15631" width="19.7109375" style="96" customWidth="1"/>
    <col min="15632" max="15632" width="12.28515625" style="96" customWidth="1"/>
    <col min="15633" max="15633" width="9.140625" style="96"/>
    <col min="15634" max="15634" width="19.42578125" style="96" customWidth="1"/>
    <col min="15635" max="15635" width="15.28515625" style="96" customWidth="1"/>
    <col min="15636" max="15636" width="9.140625" style="96"/>
    <col min="15637" max="15637" width="18.42578125" style="96" customWidth="1"/>
    <col min="15638" max="15638" width="13.7109375" style="96" customWidth="1"/>
    <col min="15639" max="15873" width="9.140625" style="96"/>
    <col min="15874" max="15874" width="11" style="96" customWidth="1"/>
    <col min="15875" max="15875" width="17.5703125" style="96" customWidth="1"/>
    <col min="15876" max="15876" width="15.28515625" style="96" customWidth="1"/>
    <col min="15877" max="15877" width="13.28515625" style="96" customWidth="1"/>
    <col min="15878" max="15878" width="12.140625" style="96" customWidth="1"/>
    <col min="15879" max="15880" width="16.28515625" style="96" customWidth="1"/>
    <col min="15881" max="15881" width="12.85546875" style="96" customWidth="1"/>
    <col min="15882" max="15882" width="10.5703125" style="96" customWidth="1"/>
    <col min="15883" max="15883" width="18.42578125" style="96" customWidth="1"/>
    <col min="15884" max="15884" width="12.42578125" style="96" customWidth="1"/>
    <col min="15885" max="15885" width="9.140625" style="96"/>
    <col min="15886" max="15886" width="2.140625" style="96" customWidth="1"/>
    <col min="15887" max="15887" width="19.7109375" style="96" customWidth="1"/>
    <col min="15888" max="15888" width="12.28515625" style="96" customWidth="1"/>
    <col min="15889" max="15889" width="9.140625" style="96"/>
    <col min="15890" max="15890" width="19.42578125" style="96" customWidth="1"/>
    <col min="15891" max="15891" width="15.28515625" style="96" customWidth="1"/>
    <col min="15892" max="15892" width="9.140625" style="96"/>
    <col min="15893" max="15893" width="18.42578125" style="96" customWidth="1"/>
    <col min="15894" max="15894" width="13.7109375" style="96" customWidth="1"/>
    <col min="15895" max="16129" width="9.140625" style="96"/>
    <col min="16130" max="16130" width="11" style="96" customWidth="1"/>
    <col min="16131" max="16131" width="17.5703125" style="96" customWidth="1"/>
    <col min="16132" max="16132" width="15.28515625" style="96" customWidth="1"/>
    <col min="16133" max="16133" width="13.28515625" style="96" customWidth="1"/>
    <col min="16134" max="16134" width="12.140625" style="96" customWidth="1"/>
    <col min="16135" max="16136" width="16.28515625" style="96" customWidth="1"/>
    <col min="16137" max="16137" width="12.85546875" style="96" customWidth="1"/>
    <col min="16138" max="16138" width="10.5703125" style="96" customWidth="1"/>
    <col min="16139" max="16139" width="18.42578125" style="96" customWidth="1"/>
    <col min="16140" max="16140" width="12.42578125" style="96" customWidth="1"/>
    <col min="16141" max="16141" width="9.140625" style="96"/>
    <col min="16142" max="16142" width="2.140625" style="96" customWidth="1"/>
    <col min="16143" max="16143" width="19.7109375" style="96" customWidth="1"/>
    <col min="16144" max="16144" width="12.28515625" style="96" customWidth="1"/>
    <col min="16145" max="16145" width="9.140625" style="96"/>
    <col min="16146" max="16146" width="19.42578125" style="96" customWidth="1"/>
    <col min="16147" max="16147" width="15.28515625" style="96" customWidth="1"/>
    <col min="16148" max="16148" width="9.140625" style="96"/>
    <col min="16149" max="16149" width="18.42578125" style="96" customWidth="1"/>
    <col min="16150" max="16150" width="13.7109375" style="96" customWidth="1"/>
    <col min="16151" max="16384" width="9.140625" style="96"/>
  </cols>
  <sheetData>
    <row r="1" spans="1:26" x14ac:dyDescent="0.2">
      <c r="A1" s="409" t="s">
        <v>492</v>
      </c>
      <c r="B1" s="409"/>
      <c r="C1" s="409"/>
      <c r="D1" s="409"/>
      <c r="E1" s="409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26" ht="12" customHeight="1" x14ac:dyDescent="0.2">
      <c r="A2" s="409" t="s">
        <v>493</v>
      </c>
      <c r="B2" s="409"/>
      <c r="C2" s="409"/>
      <c r="D2" s="409"/>
      <c r="E2" s="409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26" ht="22.5" customHeight="1" x14ac:dyDescent="0.2">
      <c r="A3" s="409" t="s">
        <v>494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386"/>
      <c r="O3" s="188"/>
      <c r="P3" s="188"/>
      <c r="Q3" s="188"/>
    </row>
    <row r="4" spans="1:26" ht="12.75" customHeight="1" x14ac:dyDescent="0.2">
      <c r="A4" s="409" t="s">
        <v>493</v>
      </c>
      <c r="B4" s="410"/>
      <c r="C4" s="410"/>
      <c r="D4" s="410"/>
      <c r="E4" s="410"/>
      <c r="F4" s="410"/>
      <c r="G4" s="410"/>
      <c r="H4" s="410"/>
      <c r="I4" s="410"/>
      <c r="J4" s="410"/>
      <c r="K4" s="409"/>
      <c r="L4" s="409"/>
      <c r="M4" s="409"/>
      <c r="N4" s="386"/>
      <c r="O4" s="188"/>
      <c r="P4" s="188"/>
      <c r="Q4" s="188"/>
    </row>
    <row r="5" spans="1:26" ht="12.75" customHeight="1" x14ac:dyDescent="0.2">
      <c r="A5" s="97" t="s">
        <v>314</v>
      </c>
      <c r="B5" s="189"/>
      <c r="C5" s="190"/>
      <c r="D5" s="191"/>
      <c r="E5" s="190"/>
      <c r="F5" s="191"/>
      <c r="G5" s="191"/>
      <c r="H5" s="191"/>
      <c r="I5" s="191"/>
      <c r="J5" s="97"/>
      <c r="K5" s="97"/>
      <c r="L5" s="97"/>
      <c r="M5" s="97"/>
      <c r="N5" s="97"/>
      <c r="O5" s="97"/>
      <c r="P5" s="97"/>
      <c r="Q5" s="97"/>
    </row>
    <row r="6" spans="1:26" x14ac:dyDescent="0.2">
      <c r="A6" s="192" t="s">
        <v>25</v>
      </c>
      <c r="B6" s="115"/>
      <c r="C6" s="115"/>
      <c r="D6" s="192"/>
      <c r="E6" s="115"/>
      <c r="F6" s="115"/>
      <c r="G6" s="192"/>
      <c r="H6" s="115"/>
      <c r="I6" s="115"/>
      <c r="J6" s="192"/>
      <c r="K6" s="115"/>
      <c r="L6" s="115"/>
      <c r="M6" s="115"/>
      <c r="N6" s="115"/>
      <c r="O6" s="115"/>
    </row>
    <row r="7" spans="1:26" ht="21" x14ac:dyDescent="0.2">
      <c r="A7" s="193">
        <v>2010</v>
      </c>
      <c r="B7" s="193" t="s">
        <v>30</v>
      </c>
      <c r="C7" s="193" t="s">
        <v>31</v>
      </c>
      <c r="D7" s="193">
        <v>2011</v>
      </c>
      <c r="E7" s="193" t="s">
        <v>30</v>
      </c>
      <c r="F7" s="193" t="s">
        <v>31</v>
      </c>
      <c r="G7" s="193">
        <v>2012</v>
      </c>
      <c r="H7" s="193" t="s">
        <v>30</v>
      </c>
      <c r="I7" s="193" t="s">
        <v>31</v>
      </c>
      <c r="J7" s="193">
        <v>2013</v>
      </c>
      <c r="K7" s="193" t="s">
        <v>30</v>
      </c>
      <c r="L7" s="193" t="s">
        <v>31</v>
      </c>
      <c r="M7" s="193" t="s">
        <v>495</v>
      </c>
      <c r="N7" s="193" t="s">
        <v>496</v>
      </c>
      <c r="O7" s="193" t="s">
        <v>497</v>
      </c>
      <c r="R7" s="96" t="s">
        <v>473</v>
      </c>
      <c r="S7" s="96" t="s">
        <v>474</v>
      </c>
      <c r="T7" s="96" t="s">
        <v>475</v>
      </c>
      <c r="U7" s="96" t="s">
        <v>476</v>
      </c>
      <c r="W7" s="96" t="s">
        <v>477</v>
      </c>
      <c r="X7" s="96" t="s">
        <v>478</v>
      </c>
      <c r="Y7" s="96" t="s">
        <v>479</v>
      </c>
      <c r="Z7" s="96" t="s">
        <v>480</v>
      </c>
    </row>
    <row r="8" spans="1:26" x14ac:dyDescent="0.2">
      <c r="A8" s="96" t="s">
        <v>498</v>
      </c>
      <c r="B8" s="194">
        <v>111459.5</v>
      </c>
      <c r="C8" s="194">
        <f t="shared" ref="C8:C14" si="0">100*B8/B$15</f>
        <v>69.332382025253622</v>
      </c>
      <c r="D8" s="96" t="s">
        <v>498</v>
      </c>
      <c r="E8" s="194">
        <v>123427.3</v>
      </c>
      <c r="F8" s="194">
        <f t="shared" ref="F8:F14" si="1">100*E8/E$15</f>
        <v>67.137084382004929</v>
      </c>
      <c r="G8" s="96" t="s">
        <v>498</v>
      </c>
      <c r="H8" s="96">
        <f>SUM(R8:U8)</f>
        <v>125115.30000000002</v>
      </c>
      <c r="I8" s="194">
        <f t="shared" ref="I8:I14" si="2">100*H8/H$15</f>
        <v>66.463405240670625</v>
      </c>
      <c r="J8" s="96" t="s">
        <v>498</v>
      </c>
      <c r="K8" s="96">
        <f>SUM(W8:Z8)</f>
        <v>126868</v>
      </c>
      <c r="L8" s="194">
        <f t="shared" ref="L8:L14" si="3">100*K8/K$15</f>
        <v>66.140088657372047</v>
      </c>
      <c r="M8" s="198">
        <f>100*(E8-B8)/B8</f>
        <v>10.737353029575766</v>
      </c>
      <c r="N8" s="198">
        <f>100*(H8-E8)/E8</f>
        <v>1.3676066802077129</v>
      </c>
      <c r="O8" s="198">
        <f>100*(K8-H8)/H8</f>
        <v>1.4008678395048266</v>
      </c>
      <c r="R8" s="96">
        <v>32455.9</v>
      </c>
      <c r="S8" s="96">
        <v>31622.9</v>
      </c>
      <c r="T8" s="96">
        <v>30317.4</v>
      </c>
      <c r="U8" s="96">
        <v>30719.1</v>
      </c>
      <c r="W8" s="96">
        <v>32067.7</v>
      </c>
      <c r="X8" s="96">
        <v>32229.9</v>
      </c>
      <c r="Y8" s="96">
        <v>30808.5</v>
      </c>
      <c r="Z8" s="96">
        <v>31761.9</v>
      </c>
    </row>
    <row r="9" spans="1:26" x14ac:dyDescent="0.2">
      <c r="A9" s="96" t="s">
        <v>33</v>
      </c>
      <c r="B9" s="194">
        <v>8654.2999999999993</v>
      </c>
      <c r="C9" s="194">
        <f t="shared" si="0"/>
        <v>5.383329673658614</v>
      </c>
      <c r="D9" s="96" t="s">
        <v>33</v>
      </c>
      <c r="E9" s="194">
        <v>11763.9</v>
      </c>
      <c r="F9" s="194">
        <f t="shared" si="1"/>
        <v>6.3988594659485196</v>
      </c>
      <c r="G9" s="96" t="s">
        <v>33</v>
      </c>
      <c r="H9" s="96">
        <f t="shared" ref="H9:H14" si="4">SUM(R9:U9)</f>
        <v>11747.1</v>
      </c>
      <c r="I9" s="194">
        <f t="shared" si="2"/>
        <v>6.2402621238384262</v>
      </c>
      <c r="J9" s="96" t="s">
        <v>33</v>
      </c>
      <c r="K9" s="96">
        <f t="shared" ref="K9:K14" si="5">SUM(W9:Z9)</f>
        <v>12393.600000000002</v>
      </c>
      <c r="L9" s="194">
        <f t="shared" si="3"/>
        <v>6.4611549231012262</v>
      </c>
      <c r="M9" s="198">
        <f t="shared" ref="M9:M26" si="6">100*(E9-B9)/B9</f>
        <v>35.931271160001394</v>
      </c>
      <c r="N9" s="198">
        <f t="shared" ref="N9:N15" si="7">100*(H9-E9)/E9</f>
        <v>-0.14280978247009302</v>
      </c>
      <c r="O9" s="198">
        <f t="shared" ref="O9:O15" si="8">100*(K9-H9)/H9</f>
        <v>5.5034859667492553</v>
      </c>
      <c r="R9" s="96">
        <v>2903.7</v>
      </c>
      <c r="S9" s="96">
        <v>3222.9</v>
      </c>
      <c r="T9" s="96">
        <v>2837.6</v>
      </c>
      <c r="U9" s="96">
        <v>2782.9</v>
      </c>
      <c r="W9" s="96">
        <v>2878.3</v>
      </c>
      <c r="X9" s="96">
        <v>3151.4</v>
      </c>
      <c r="Y9" s="96">
        <v>3234.1</v>
      </c>
      <c r="Z9" s="96">
        <v>3129.8</v>
      </c>
    </row>
    <row r="10" spans="1:26" x14ac:dyDescent="0.2">
      <c r="A10" s="96" t="s">
        <v>34</v>
      </c>
      <c r="B10" s="194">
        <v>4168</v>
      </c>
      <c r="C10" s="194">
        <f t="shared" si="0"/>
        <v>2.5926670071304563</v>
      </c>
      <c r="D10" s="96" t="s">
        <v>34</v>
      </c>
      <c r="E10" s="194">
        <v>5480.2</v>
      </c>
      <c r="F10" s="194">
        <f t="shared" si="1"/>
        <v>2.9809017116169874</v>
      </c>
      <c r="G10" s="96" t="s">
        <v>34</v>
      </c>
      <c r="H10" s="96">
        <f t="shared" si="4"/>
        <v>5789</v>
      </c>
      <c r="I10" s="194">
        <f t="shared" si="2"/>
        <v>3.0752166436738131</v>
      </c>
      <c r="J10" s="96" t="s">
        <v>34</v>
      </c>
      <c r="K10" s="96">
        <f t="shared" si="5"/>
        <v>6363.9000000000005</v>
      </c>
      <c r="L10" s="194">
        <f t="shared" si="3"/>
        <v>3.3176916969342147</v>
      </c>
      <c r="M10" s="198">
        <f t="shared" si="6"/>
        <v>31.482725527831086</v>
      </c>
      <c r="N10" s="198">
        <f t="shared" si="7"/>
        <v>5.6348308455895806</v>
      </c>
      <c r="O10" s="198">
        <f t="shared" si="8"/>
        <v>9.930903437553992</v>
      </c>
      <c r="R10" s="96">
        <v>1535.9</v>
      </c>
      <c r="S10" s="96">
        <v>1488.8</v>
      </c>
      <c r="T10" s="96">
        <v>1399.4</v>
      </c>
      <c r="U10" s="96">
        <v>1364.9</v>
      </c>
      <c r="W10" s="96">
        <v>1423.2</v>
      </c>
      <c r="X10" s="96">
        <v>1632.4</v>
      </c>
      <c r="Y10" s="96">
        <v>1723.3</v>
      </c>
      <c r="Z10" s="96">
        <v>1585</v>
      </c>
    </row>
    <row r="11" spans="1:26" x14ac:dyDescent="0.2">
      <c r="A11" s="96" t="s">
        <v>35</v>
      </c>
      <c r="B11" s="194">
        <v>10182.6</v>
      </c>
      <c r="C11" s="194">
        <f t="shared" si="0"/>
        <v>6.3339949776407352</v>
      </c>
      <c r="D11" s="96" t="s">
        <v>35</v>
      </c>
      <c r="E11" s="194">
        <v>11609.2</v>
      </c>
      <c r="F11" s="194">
        <f t="shared" si="1"/>
        <v>6.314711899292714</v>
      </c>
      <c r="G11" s="96" t="s">
        <v>35</v>
      </c>
      <c r="H11" s="96">
        <f t="shared" si="4"/>
        <v>13824.8</v>
      </c>
      <c r="I11" s="194">
        <f t="shared" si="2"/>
        <v>7.3439721982141526</v>
      </c>
      <c r="J11" s="96" t="s">
        <v>35</v>
      </c>
      <c r="K11" s="96">
        <f t="shared" si="5"/>
        <v>13560.6</v>
      </c>
      <c r="L11" s="194">
        <f t="shared" si="3"/>
        <v>7.0695469799095072</v>
      </c>
      <c r="M11" s="198">
        <f t="shared" si="6"/>
        <v>14.010174218765346</v>
      </c>
      <c r="N11" s="198">
        <f t="shared" si="7"/>
        <v>19.084863728766827</v>
      </c>
      <c r="O11" s="198">
        <f t="shared" si="8"/>
        <v>-1.9110583878247709</v>
      </c>
      <c r="R11" s="96">
        <v>3810.4</v>
      </c>
      <c r="S11" s="96">
        <v>3497.7</v>
      </c>
      <c r="T11" s="96">
        <v>3320.4</v>
      </c>
      <c r="U11" s="96">
        <v>3196.3</v>
      </c>
      <c r="W11" s="96">
        <v>3145.5</v>
      </c>
      <c r="X11" s="96">
        <v>3559.8</v>
      </c>
      <c r="Y11" s="96">
        <v>3606.7</v>
      </c>
      <c r="Z11" s="96">
        <v>3248.6</v>
      </c>
    </row>
    <row r="12" spans="1:26" x14ac:dyDescent="0.2">
      <c r="A12" s="96" t="s">
        <v>36</v>
      </c>
      <c r="B12" s="194">
        <v>21940.7</v>
      </c>
      <c r="C12" s="194">
        <f t="shared" si="0"/>
        <v>13.648015595812668</v>
      </c>
      <c r="D12" s="96" t="s">
        <v>36</v>
      </c>
      <c r="E12" s="194">
        <v>26462.5</v>
      </c>
      <c r="F12" s="194">
        <f t="shared" si="1"/>
        <v>14.394020572910575</v>
      </c>
      <c r="G12" s="96" t="s">
        <v>36</v>
      </c>
      <c r="H12" s="96">
        <f t="shared" si="4"/>
        <v>26671.199999999997</v>
      </c>
      <c r="I12" s="194">
        <f t="shared" si="2"/>
        <v>14.168201441829847</v>
      </c>
      <c r="J12" s="96" t="s">
        <v>36</v>
      </c>
      <c r="K12" s="96">
        <f t="shared" si="5"/>
        <v>27077</v>
      </c>
      <c r="L12" s="194">
        <f t="shared" si="3"/>
        <v>14.116051175833645</v>
      </c>
      <c r="M12" s="198">
        <f t="shared" si="6"/>
        <v>20.609187491739092</v>
      </c>
      <c r="N12" s="198">
        <f t="shared" si="7"/>
        <v>0.7886632026452417</v>
      </c>
      <c r="O12" s="198">
        <f t="shared" si="8"/>
        <v>1.5214913464711111</v>
      </c>
      <c r="R12" s="96">
        <v>7002.2</v>
      </c>
      <c r="S12" s="96">
        <v>6696.9</v>
      </c>
      <c r="T12" s="96">
        <v>6104.1</v>
      </c>
      <c r="U12" s="96">
        <v>6868</v>
      </c>
      <c r="W12" s="96">
        <v>6435.8</v>
      </c>
      <c r="X12" s="96">
        <v>6924.2</v>
      </c>
      <c r="Y12" s="96">
        <v>6550.7</v>
      </c>
      <c r="Z12" s="96">
        <v>7166.3</v>
      </c>
    </row>
    <row r="13" spans="1:26" x14ac:dyDescent="0.2">
      <c r="A13" s="96" t="s">
        <v>37</v>
      </c>
      <c r="B13" s="194">
        <v>900.1</v>
      </c>
      <c r="C13" s="194">
        <f t="shared" si="0"/>
        <v>0.55989912982680512</v>
      </c>
      <c r="D13" s="96" t="s">
        <v>37</v>
      </c>
      <c r="E13" s="194">
        <v>1005.3</v>
      </c>
      <c r="F13" s="194">
        <f t="shared" si="1"/>
        <v>0.54682319818410963</v>
      </c>
      <c r="G13" s="96" t="s">
        <v>37</v>
      </c>
      <c r="H13" s="96">
        <f t="shared" si="4"/>
        <v>943.1</v>
      </c>
      <c r="I13" s="194">
        <f t="shared" si="2"/>
        <v>0.50099098577453327</v>
      </c>
      <c r="J13" s="96" t="s">
        <v>37</v>
      </c>
      <c r="K13" s="96">
        <f t="shared" si="5"/>
        <v>1031.9000000000001</v>
      </c>
      <c r="L13" s="194">
        <f t="shared" si="3"/>
        <v>0.537960379966124</v>
      </c>
      <c r="M13" s="198">
        <f t="shared" si="6"/>
        <v>11.687590267748019</v>
      </c>
      <c r="N13" s="198">
        <f>100*(H13-E13)/E13</f>
        <v>-6.1872077986670577</v>
      </c>
      <c r="O13" s="198">
        <f t="shared" si="8"/>
        <v>9.4157565475559402</v>
      </c>
      <c r="R13" s="96">
        <v>260.89999999999998</v>
      </c>
      <c r="S13" s="96">
        <v>229.2</v>
      </c>
      <c r="T13" s="96">
        <v>232.4</v>
      </c>
      <c r="U13" s="96">
        <v>220.6</v>
      </c>
      <c r="W13" s="96">
        <v>237.8</v>
      </c>
      <c r="X13" s="96">
        <v>247.7</v>
      </c>
      <c r="Y13" s="96">
        <v>263.2</v>
      </c>
      <c r="Z13" s="96">
        <v>283.2</v>
      </c>
    </row>
    <row r="14" spans="1:26" x14ac:dyDescent="0.2">
      <c r="A14" s="96" t="s">
        <v>38</v>
      </c>
      <c r="B14" s="194">
        <v>3455.9</v>
      </c>
      <c r="C14" s="194">
        <f t="shared" si="0"/>
        <v>2.1497115906770978</v>
      </c>
      <c r="D14" s="96" t="s">
        <v>38</v>
      </c>
      <c r="E14" s="194">
        <v>4095.3</v>
      </c>
      <c r="F14" s="194">
        <f t="shared" si="1"/>
        <v>2.2275987700421607</v>
      </c>
      <c r="G14" s="96" t="s">
        <v>38</v>
      </c>
      <c r="H14" s="96">
        <f t="shared" si="4"/>
        <v>4156.3999999999996</v>
      </c>
      <c r="I14" s="194">
        <f t="shared" si="2"/>
        <v>2.2079513659985897</v>
      </c>
      <c r="J14" s="96" t="s">
        <v>38</v>
      </c>
      <c r="K14" s="96">
        <f t="shared" si="5"/>
        <v>4522.1000000000004</v>
      </c>
      <c r="L14" s="194">
        <f t="shared" si="3"/>
        <v>2.3575061868832341</v>
      </c>
      <c r="M14" s="198">
        <f t="shared" si="6"/>
        <v>18.501692757313581</v>
      </c>
      <c r="N14" s="198">
        <f t="shared" si="7"/>
        <v>1.4919541913901169</v>
      </c>
      <c r="O14" s="198">
        <f t="shared" si="8"/>
        <v>8.7984794533731296</v>
      </c>
      <c r="R14" s="96">
        <v>1108.3</v>
      </c>
      <c r="S14" s="96">
        <v>980.6</v>
      </c>
      <c r="T14" s="96">
        <v>933.9</v>
      </c>
      <c r="U14" s="96">
        <v>1133.5999999999999</v>
      </c>
      <c r="W14" s="96">
        <v>1113.9000000000001</v>
      </c>
      <c r="X14" s="96">
        <v>1176.2</v>
      </c>
      <c r="Y14" s="96">
        <v>1282</v>
      </c>
      <c r="Z14" s="96">
        <v>950</v>
      </c>
    </row>
    <row r="15" spans="1:26" x14ac:dyDescent="0.2">
      <c r="A15" s="199" t="s">
        <v>5</v>
      </c>
      <c r="B15" s="194">
        <f>SUM(B8:B14)</f>
        <v>160761.1</v>
      </c>
      <c r="C15" s="96"/>
      <c r="D15" s="199" t="s">
        <v>312</v>
      </c>
      <c r="E15" s="194">
        <f>SUM(E8:E14)</f>
        <v>183843.7</v>
      </c>
      <c r="F15" s="194"/>
      <c r="G15" s="199" t="s">
        <v>5</v>
      </c>
      <c r="H15" s="194">
        <f>SUM(H8:H14)</f>
        <v>188246.90000000002</v>
      </c>
      <c r="I15" s="96"/>
      <c r="J15" s="199" t="s">
        <v>5</v>
      </c>
      <c r="K15" s="194">
        <f>SUM(K8:K14)</f>
        <v>191817.1</v>
      </c>
      <c r="M15" s="198">
        <f t="shared" si="6"/>
        <v>14.358324246350643</v>
      </c>
      <c r="N15" s="198">
        <f t="shared" si="7"/>
        <v>2.3950779928820034</v>
      </c>
      <c r="O15" s="198">
        <f t="shared" si="8"/>
        <v>1.896551815727102</v>
      </c>
      <c r="R15" s="194">
        <f t="shared" ref="R15:Z15" si="9">SUM(R8:R14)</f>
        <v>49077.3</v>
      </c>
      <c r="S15" s="194">
        <f t="shared" si="9"/>
        <v>47739</v>
      </c>
      <c r="T15" s="194">
        <f t="shared" si="9"/>
        <v>45145.200000000004</v>
      </c>
      <c r="U15" s="194">
        <f t="shared" si="9"/>
        <v>46285.4</v>
      </c>
      <c r="W15" s="194">
        <f t="shared" si="9"/>
        <v>47302.200000000004</v>
      </c>
      <c r="X15" s="194">
        <f t="shared" si="9"/>
        <v>48921.599999999999</v>
      </c>
      <c r="Y15" s="194">
        <f t="shared" si="9"/>
        <v>47468.499999999993</v>
      </c>
      <c r="Z15" s="194">
        <f t="shared" si="9"/>
        <v>48124.800000000003</v>
      </c>
    </row>
    <row r="16" spans="1:26" x14ac:dyDescent="0.2">
      <c r="A16" s="199"/>
      <c r="B16" s="194"/>
      <c r="C16" s="96"/>
      <c r="D16" s="199"/>
      <c r="E16" s="194"/>
      <c r="F16" s="194"/>
      <c r="G16" s="199"/>
      <c r="H16" s="194"/>
      <c r="I16" s="96"/>
      <c r="N16" s="198"/>
      <c r="O16" s="198"/>
    </row>
    <row r="17" spans="1:26" x14ac:dyDescent="0.2">
      <c r="A17" s="192" t="s">
        <v>40</v>
      </c>
      <c r="B17" s="115"/>
      <c r="C17" s="115"/>
      <c r="D17" s="192"/>
      <c r="E17" s="115"/>
      <c r="F17" s="115"/>
      <c r="G17" s="192"/>
      <c r="H17" s="115"/>
      <c r="I17" s="115"/>
      <c r="J17" s="192"/>
      <c r="K17" s="115"/>
      <c r="L17" s="115"/>
      <c r="M17" s="115"/>
      <c r="N17" s="223"/>
      <c r="O17" s="223"/>
    </row>
    <row r="18" spans="1:26" ht="28.5" customHeight="1" x14ac:dyDescent="0.2">
      <c r="A18" s="193">
        <v>2010</v>
      </c>
      <c r="B18" s="193" t="s">
        <v>30</v>
      </c>
      <c r="C18" s="193" t="s">
        <v>31</v>
      </c>
      <c r="D18" s="193">
        <v>2011</v>
      </c>
      <c r="E18" s="193" t="s">
        <v>30</v>
      </c>
      <c r="F18" s="193" t="s">
        <v>31</v>
      </c>
      <c r="G18" s="193">
        <v>2012</v>
      </c>
      <c r="H18" s="193" t="s">
        <v>30</v>
      </c>
      <c r="I18" s="193" t="s">
        <v>31</v>
      </c>
      <c r="J18" s="193">
        <v>2013</v>
      </c>
      <c r="K18" s="193" t="s">
        <v>30</v>
      </c>
      <c r="L18" s="193" t="s">
        <v>31</v>
      </c>
      <c r="M18" s="193" t="s">
        <v>495</v>
      </c>
      <c r="N18" s="193" t="s">
        <v>496</v>
      </c>
      <c r="O18" s="193" t="s">
        <v>497</v>
      </c>
    </row>
    <row r="19" spans="1:26" x14ac:dyDescent="0.2">
      <c r="A19" s="96" t="s">
        <v>498</v>
      </c>
      <c r="B19" s="194">
        <v>123270.39999999999</v>
      </c>
      <c r="C19" s="194">
        <f t="shared" ref="C19:C25" si="10">100*B19/B$26</f>
        <v>71.783022295931204</v>
      </c>
      <c r="D19" s="96" t="s">
        <v>498</v>
      </c>
      <c r="E19" s="194">
        <v>143837.6</v>
      </c>
      <c r="F19" s="194">
        <f t="shared" ref="F19:F25" si="11">100*E19/E$26</f>
        <v>71.130742503800391</v>
      </c>
      <c r="G19" s="96" t="s">
        <v>498</v>
      </c>
      <c r="H19" s="96">
        <f>SUM(R19:U19)</f>
        <v>145298.29999999999</v>
      </c>
      <c r="I19" s="194">
        <f t="shared" ref="I19:I24" si="12">100*H19/H$26</f>
        <v>71.181075900098406</v>
      </c>
      <c r="J19" s="96" t="s">
        <v>498</v>
      </c>
      <c r="K19" s="96">
        <f>SUM(W19:Z19)</f>
        <v>143068.29999999999</v>
      </c>
      <c r="L19" s="194">
        <f t="shared" ref="L19:L25" si="13">100*K19/K$26</f>
        <v>69.491482614294128</v>
      </c>
      <c r="M19" s="198">
        <f t="shared" si="6"/>
        <v>16.684621774570385</v>
      </c>
      <c r="N19" s="198">
        <f t="shared" ref="N19:N26" si="14">100*(H19-E19)/E19</f>
        <v>1.0155202812060147</v>
      </c>
      <c r="O19" s="198">
        <f t="shared" ref="O19:O26" si="15">100*(K19-H19)/H19</f>
        <v>-1.5347736346536747</v>
      </c>
      <c r="R19" s="96">
        <v>38145.5</v>
      </c>
      <c r="S19" s="96">
        <v>36597.4</v>
      </c>
      <c r="T19" s="96">
        <v>33984.9</v>
      </c>
      <c r="U19" s="96">
        <v>36570.5</v>
      </c>
      <c r="W19" s="96">
        <v>37512.199999999997</v>
      </c>
      <c r="X19" s="96">
        <v>36097.599999999999</v>
      </c>
      <c r="Y19" s="96">
        <v>34267.9</v>
      </c>
      <c r="Z19" s="96">
        <v>35190.6</v>
      </c>
    </row>
    <row r="20" spans="1:26" x14ac:dyDescent="0.2">
      <c r="A20" s="96" t="s">
        <v>33</v>
      </c>
      <c r="B20" s="194">
        <v>10105.5</v>
      </c>
      <c r="C20" s="194">
        <f t="shared" si="10"/>
        <v>5.8846513989695239</v>
      </c>
      <c r="D20" s="96" t="s">
        <v>33</v>
      </c>
      <c r="E20" s="194">
        <v>13509.4</v>
      </c>
      <c r="F20" s="194">
        <f t="shared" si="11"/>
        <v>6.6806846942721583</v>
      </c>
      <c r="G20" s="96" t="s">
        <v>33</v>
      </c>
      <c r="H20" s="96">
        <f t="shared" ref="H20:H25" si="16">SUM(R20:U20)</f>
        <v>14345.2</v>
      </c>
      <c r="I20" s="194">
        <f t="shared" si="12"/>
        <v>7.0276580662133812</v>
      </c>
      <c r="J20" s="96" t="s">
        <v>33</v>
      </c>
      <c r="K20" s="96">
        <f t="shared" ref="K20:K25" si="17">SUM(W20:Z20)</f>
        <v>15905.5</v>
      </c>
      <c r="L20" s="194">
        <f t="shared" si="13"/>
        <v>7.7256581417522634</v>
      </c>
      <c r="M20" s="198">
        <f t="shared" si="6"/>
        <v>33.683637623076535</v>
      </c>
      <c r="N20" s="198">
        <f t="shared" si="14"/>
        <v>6.1868032629132399</v>
      </c>
      <c r="O20" s="198">
        <f t="shared" si="15"/>
        <v>10.876808967459494</v>
      </c>
      <c r="R20" s="96">
        <v>3693.8</v>
      </c>
      <c r="S20" s="96">
        <v>3655</v>
      </c>
      <c r="T20" s="96">
        <v>3085.8</v>
      </c>
      <c r="U20" s="96">
        <v>3910.6</v>
      </c>
      <c r="W20" s="96">
        <v>4231.8999999999996</v>
      </c>
      <c r="X20" s="96">
        <v>3916.5</v>
      </c>
      <c r="Y20" s="96">
        <v>3881.5</v>
      </c>
      <c r="Z20" s="96">
        <v>3875.6</v>
      </c>
    </row>
    <row r="21" spans="1:26" x14ac:dyDescent="0.2">
      <c r="A21" s="96" t="s">
        <v>34</v>
      </c>
      <c r="B21" s="194">
        <v>3756.7</v>
      </c>
      <c r="C21" s="194">
        <f t="shared" si="10"/>
        <v>2.1876077295046072</v>
      </c>
      <c r="D21" s="96" t="s">
        <v>34</v>
      </c>
      <c r="E21" s="194">
        <v>4282.7</v>
      </c>
      <c r="F21" s="194">
        <f t="shared" si="11"/>
        <v>2.1178859416524327</v>
      </c>
      <c r="G21" s="96" t="s">
        <v>34</v>
      </c>
      <c r="H21" s="96">
        <f t="shared" si="16"/>
        <v>4889.7000000000007</v>
      </c>
      <c r="I21" s="194">
        <f t="shared" si="12"/>
        <v>2.3954451416755136</v>
      </c>
      <c r="J21" s="96" t="s">
        <v>34</v>
      </c>
      <c r="K21" s="96">
        <f t="shared" si="17"/>
        <v>4505.5</v>
      </c>
      <c r="L21" s="194">
        <f t="shared" si="13"/>
        <v>2.1884224172559694</v>
      </c>
      <c r="M21" s="198">
        <f t="shared" si="6"/>
        <v>14.0016503846461</v>
      </c>
      <c r="N21" s="198">
        <f t="shared" si="14"/>
        <v>14.173301888995281</v>
      </c>
      <c r="O21" s="198">
        <f t="shared" si="15"/>
        <v>-7.8573327607010794</v>
      </c>
      <c r="R21" s="96">
        <v>1159.8</v>
      </c>
      <c r="S21" s="96">
        <v>1263</v>
      </c>
      <c r="T21" s="96">
        <v>1173.5</v>
      </c>
      <c r="U21" s="96">
        <v>1293.4000000000001</v>
      </c>
      <c r="W21" s="96">
        <v>1036.4000000000001</v>
      </c>
      <c r="X21" s="96">
        <v>1073.8</v>
      </c>
      <c r="Y21" s="96">
        <v>1080.2</v>
      </c>
      <c r="Z21" s="96">
        <v>1315.1</v>
      </c>
    </row>
    <row r="22" spans="1:26" x14ac:dyDescent="0.2">
      <c r="A22" s="96" t="s">
        <v>35</v>
      </c>
      <c r="B22" s="194">
        <v>11415</v>
      </c>
      <c r="C22" s="194">
        <f t="shared" si="10"/>
        <v>6.6472015950954546</v>
      </c>
      <c r="D22" s="96" t="s">
        <v>35</v>
      </c>
      <c r="E22" s="194">
        <v>13433.2</v>
      </c>
      <c r="F22" s="194">
        <f t="shared" si="11"/>
        <v>6.6430021788604048</v>
      </c>
      <c r="G22" s="96" t="s">
        <v>35</v>
      </c>
      <c r="H22" s="96">
        <f t="shared" si="16"/>
        <v>13856.4</v>
      </c>
      <c r="I22" s="194">
        <f t="shared" si="12"/>
        <v>6.7881968343891401</v>
      </c>
      <c r="J22" s="96" t="s">
        <v>35</v>
      </c>
      <c r="K22" s="96">
        <f t="shared" si="17"/>
        <v>15185.899999999998</v>
      </c>
      <c r="L22" s="194">
        <f t="shared" si="13"/>
        <v>7.3761322797042332</v>
      </c>
      <c r="M22" s="198">
        <f t="shared" si="6"/>
        <v>17.680245291283406</v>
      </c>
      <c r="N22" s="198">
        <f t="shared" si="14"/>
        <v>3.1504034779501451</v>
      </c>
      <c r="O22" s="198">
        <f t="shared" si="15"/>
        <v>9.594844259692259</v>
      </c>
      <c r="R22" s="96">
        <v>3614.2</v>
      </c>
      <c r="S22" s="96">
        <v>3448.2</v>
      </c>
      <c r="T22" s="96">
        <v>3472.4</v>
      </c>
      <c r="U22" s="96">
        <v>3321.6</v>
      </c>
      <c r="W22" s="96">
        <v>3293.2</v>
      </c>
      <c r="X22" s="96">
        <v>3805.7</v>
      </c>
      <c r="Y22" s="96">
        <v>3858.2</v>
      </c>
      <c r="Z22" s="96">
        <v>4228.8</v>
      </c>
    </row>
    <row r="23" spans="1:26" x14ac:dyDescent="0.2">
      <c r="A23" s="96" t="s">
        <v>36</v>
      </c>
      <c r="B23" s="194">
        <v>22283.4</v>
      </c>
      <c r="C23" s="194">
        <f t="shared" si="10"/>
        <v>12.976106178199741</v>
      </c>
      <c r="D23" s="96" t="s">
        <v>36</v>
      </c>
      <c r="E23" s="194">
        <v>26058.6</v>
      </c>
      <c r="F23" s="194">
        <f t="shared" si="11"/>
        <v>12.886530132660257</v>
      </c>
      <c r="G23" s="96" t="s">
        <v>36</v>
      </c>
      <c r="H23" s="96">
        <f t="shared" si="16"/>
        <v>24345.300000000003</v>
      </c>
      <c r="I23" s="194">
        <f t="shared" si="12"/>
        <v>11.926668427026787</v>
      </c>
      <c r="J23" s="96" t="s">
        <v>36</v>
      </c>
      <c r="K23" s="96">
        <f t="shared" si="17"/>
        <v>26098.1</v>
      </c>
      <c r="L23" s="194">
        <f t="shared" si="13"/>
        <v>12.676432601883924</v>
      </c>
      <c r="M23" s="198">
        <f t="shared" si="6"/>
        <v>16.941759336546472</v>
      </c>
      <c r="N23" s="198">
        <f t="shared" si="14"/>
        <v>-6.5747968041260689</v>
      </c>
      <c r="O23" s="198">
        <f t="shared" si="15"/>
        <v>7.1997469737485078</v>
      </c>
      <c r="R23" s="96">
        <v>6556.1</v>
      </c>
      <c r="S23" s="96">
        <v>5833.4</v>
      </c>
      <c r="T23" s="96">
        <v>6158.7</v>
      </c>
      <c r="U23" s="96">
        <v>5797.1</v>
      </c>
      <c r="W23" s="96">
        <v>6543.4</v>
      </c>
      <c r="X23" s="96">
        <v>6483.2</v>
      </c>
      <c r="Y23" s="96">
        <v>6426.4</v>
      </c>
      <c r="Z23" s="96">
        <v>6645.1</v>
      </c>
    </row>
    <row r="24" spans="1:26" x14ac:dyDescent="0.2">
      <c r="A24" s="96" t="s">
        <v>37</v>
      </c>
      <c r="B24" s="194">
        <v>881.5</v>
      </c>
      <c r="C24" s="194">
        <f t="shared" si="10"/>
        <v>0.5133165314127589</v>
      </c>
      <c r="D24" s="96" t="s">
        <v>37</v>
      </c>
      <c r="E24" s="194">
        <v>1087.4000000000001</v>
      </c>
      <c r="F24" s="194">
        <f t="shared" si="11"/>
        <v>0.53774235247690838</v>
      </c>
      <c r="G24" s="96" t="s">
        <v>37</v>
      </c>
      <c r="H24" s="96">
        <f t="shared" si="16"/>
        <v>1376.1000000000001</v>
      </c>
      <c r="I24" s="194">
        <f t="shared" si="12"/>
        <v>0.67414607429078954</v>
      </c>
      <c r="J24" s="96" t="s">
        <v>37</v>
      </c>
      <c r="K24" s="96">
        <f t="shared" si="17"/>
        <v>1105.6000000000001</v>
      </c>
      <c r="L24" s="194">
        <f t="shared" si="13"/>
        <v>0.53701472078974588</v>
      </c>
      <c r="M24" s="198">
        <f t="shared" si="6"/>
        <v>23.35791264889394</v>
      </c>
      <c r="N24" s="198">
        <f t="shared" si="14"/>
        <v>26.549567776347253</v>
      </c>
      <c r="O24" s="198">
        <f t="shared" si="15"/>
        <v>-19.657001671390159</v>
      </c>
      <c r="R24" s="96">
        <v>413</v>
      </c>
      <c r="S24" s="96">
        <v>420.2</v>
      </c>
      <c r="T24" s="96">
        <v>367</v>
      </c>
      <c r="U24" s="96">
        <v>175.9</v>
      </c>
      <c r="W24" s="96">
        <v>345.3</v>
      </c>
      <c r="X24" s="96">
        <v>391.3</v>
      </c>
      <c r="Y24" s="96">
        <v>196.3</v>
      </c>
      <c r="Z24" s="96">
        <v>172.7</v>
      </c>
    </row>
    <row r="25" spans="1:26" x14ac:dyDescent="0.2">
      <c r="A25" s="96" t="s">
        <v>38</v>
      </c>
      <c r="B25" s="194">
        <v>13.9</v>
      </c>
      <c r="C25" s="194">
        <f t="shared" si="10"/>
        <v>8.0942708867128184E-3</v>
      </c>
      <c r="D25" s="96" t="s">
        <v>38</v>
      </c>
      <c r="E25" s="194">
        <v>6.9</v>
      </c>
      <c r="F25" s="194">
        <f t="shared" si="11"/>
        <v>3.4121962774422174E-3</v>
      </c>
      <c r="G25" s="96" t="s">
        <v>38</v>
      </c>
      <c r="H25" s="96">
        <f t="shared" si="16"/>
        <v>13.9</v>
      </c>
      <c r="I25" s="194"/>
      <c r="J25" s="96" t="s">
        <v>38</v>
      </c>
      <c r="K25" s="96">
        <f t="shared" si="17"/>
        <v>10</v>
      </c>
      <c r="L25" s="194">
        <f t="shared" si="13"/>
        <v>4.8572243197335914E-3</v>
      </c>
      <c r="M25" s="198">
        <f t="shared" si="6"/>
        <v>-50.359712230215827</v>
      </c>
      <c r="N25" s="198">
        <f t="shared" si="14"/>
        <v>101.44927536231883</v>
      </c>
      <c r="O25" s="198">
        <f t="shared" si="15"/>
        <v>-28.057553956834536</v>
      </c>
      <c r="R25" s="96">
        <v>0.5</v>
      </c>
      <c r="S25" s="96">
        <v>3.7</v>
      </c>
      <c r="T25" s="96">
        <v>5.0999999999999996</v>
      </c>
      <c r="U25" s="96">
        <v>4.5999999999999996</v>
      </c>
      <c r="W25" s="96">
        <v>2</v>
      </c>
      <c r="X25" s="96">
        <v>4</v>
      </c>
      <c r="Y25" s="96">
        <v>3.4</v>
      </c>
      <c r="Z25" s="96">
        <v>0.6</v>
      </c>
    </row>
    <row r="26" spans="1:26" x14ac:dyDescent="0.2">
      <c r="A26" s="199" t="s">
        <v>5</v>
      </c>
      <c r="B26" s="194">
        <f>SUM(B19:B25)</f>
        <v>171726.4</v>
      </c>
      <c r="C26" s="194"/>
      <c r="D26" s="199" t="s">
        <v>313</v>
      </c>
      <c r="E26" s="194">
        <f>SUM(E19:E25)</f>
        <v>202215.80000000002</v>
      </c>
      <c r="F26" s="194"/>
      <c r="G26" s="199" t="s">
        <v>5</v>
      </c>
      <c r="H26" s="194">
        <f>SUM(H19:H25)</f>
        <v>204124.90000000002</v>
      </c>
      <c r="I26" s="194"/>
      <c r="J26" s="199" t="s">
        <v>5</v>
      </c>
      <c r="K26" s="194">
        <f>SUM(K19:K25)</f>
        <v>205878.9</v>
      </c>
      <c r="L26" s="194"/>
      <c r="M26" s="198">
        <f t="shared" si="6"/>
        <v>17.754637609592947</v>
      </c>
      <c r="N26" s="198">
        <f t="shared" si="14"/>
        <v>0.94409042221231265</v>
      </c>
      <c r="O26" s="198">
        <f t="shared" si="15"/>
        <v>0.85927782450841161</v>
      </c>
      <c r="R26" s="194">
        <f t="shared" ref="R26:Z26" si="18">SUM(R19:R25)</f>
        <v>53582.9</v>
      </c>
      <c r="S26" s="194">
        <f t="shared" si="18"/>
        <v>51220.899999999994</v>
      </c>
      <c r="T26" s="194">
        <f t="shared" si="18"/>
        <v>48247.4</v>
      </c>
      <c r="U26" s="194">
        <f t="shared" si="18"/>
        <v>51073.7</v>
      </c>
      <c r="W26" s="194">
        <f t="shared" si="18"/>
        <v>52964.4</v>
      </c>
      <c r="X26" s="194">
        <f t="shared" si="18"/>
        <v>51772.1</v>
      </c>
      <c r="Y26" s="194">
        <f t="shared" si="18"/>
        <v>49713.9</v>
      </c>
      <c r="Z26" s="194">
        <f t="shared" si="18"/>
        <v>51428.499999999993</v>
      </c>
    </row>
    <row r="27" spans="1:26" ht="15" customHeight="1" x14ac:dyDescent="0.2">
      <c r="B27" s="96"/>
      <c r="C27" s="96"/>
      <c r="D27" s="96"/>
      <c r="E27" s="96"/>
      <c r="F27" s="194"/>
      <c r="G27" s="96"/>
      <c r="H27" s="96"/>
      <c r="I27" s="96"/>
      <c r="M27" s="198"/>
    </row>
    <row r="28" spans="1:26" ht="12.75" customHeight="1" x14ac:dyDescent="0.25">
      <c r="B28" s="450"/>
      <c r="C28" s="96"/>
      <c r="D28" s="96"/>
      <c r="E28" s="96"/>
      <c r="F28" s="96"/>
      <c r="G28" s="96"/>
      <c r="H28" s="96"/>
      <c r="I28" s="96"/>
    </row>
    <row r="29" spans="1:26" ht="15" x14ac:dyDescent="0.25">
      <c r="A29" s="440" t="s">
        <v>499</v>
      </c>
      <c r="B29" s="450"/>
      <c r="C29" s="96"/>
      <c r="D29" s="96"/>
      <c r="E29" s="382"/>
      <c r="F29" s="96"/>
      <c r="G29" s="96"/>
      <c r="H29" s="96"/>
      <c r="I29" s="96"/>
    </row>
    <row r="30" spans="1:26" ht="15" x14ac:dyDescent="0.25">
      <c r="A30" s="440" t="s">
        <v>433</v>
      </c>
      <c r="B30" s="450"/>
      <c r="D30" s="96"/>
      <c r="E30" s="96"/>
      <c r="F30" s="96"/>
      <c r="G30" s="96"/>
      <c r="H30" s="96"/>
      <c r="I30" s="96"/>
    </row>
    <row r="31" spans="1:26" ht="15" x14ac:dyDescent="0.25">
      <c r="B31" s="450"/>
      <c r="D31" s="96"/>
      <c r="E31" s="96"/>
      <c r="F31" s="96"/>
      <c r="G31" s="96"/>
      <c r="H31" s="96"/>
      <c r="I31" s="96"/>
    </row>
    <row r="32" spans="1:26" ht="15" x14ac:dyDescent="0.25">
      <c r="B32" s="450"/>
      <c r="D32" s="96"/>
      <c r="E32" s="96"/>
      <c r="F32" s="96"/>
      <c r="G32" s="96"/>
      <c r="H32" s="96"/>
      <c r="I32" s="96"/>
    </row>
    <row r="33" spans="2:9" ht="15" x14ac:dyDescent="0.25">
      <c r="B33" s="450"/>
      <c r="D33" s="96"/>
      <c r="E33" s="96"/>
      <c r="F33" s="96"/>
      <c r="G33" s="96"/>
      <c r="H33" s="96"/>
      <c r="I33" s="96"/>
    </row>
    <row r="34" spans="2:9" x14ac:dyDescent="0.2">
      <c r="D34" s="96"/>
      <c r="E34" s="96"/>
      <c r="F34" s="96"/>
      <c r="G34" s="96"/>
      <c r="H34" s="96"/>
      <c r="I34" s="96"/>
    </row>
    <row r="35" spans="2:9" x14ac:dyDescent="0.2">
      <c r="C35" s="442" t="s">
        <v>500</v>
      </c>
      <c r="D35" s="96"/>
      <c r="E35" s="96"/>
      <c r="F35" s="96"/>
      <c r="G35" s="96"/>
      <c r="H35" s="96"/>
      <c r="I35" s="96"/>
    </row>
    <row r="36" spans="2:9" x14ac:dyDescent="0.2">
      <c r="D36" s="96"/>
      <c r="E36" s="96"/>
      <c r="F36" s="96"/>
      <c r="G36" s="96"/>
      <c r="H36" s="96"/>
      <c r="I36" s="96"/>
    </row>
    <row r="37" spans="2:9" x14ac:dyDescent="0.2">
      <c r="B37" s="477"/>
      <c r="D37" s="96"/>
      <c r="E37" s="96"/>
      <c r="F37" s="96"/>
      <c r="G37" s="96"/>
      <c r="H37" s="96"/>
      <c r="I37" s="96"/>
    </row>
    <row r="38" spans="2:9" ht="12.75" customHeight="1" x14ac:dyDescent="0.2">
      <c r="D38" s="96"/>
      <c r="E38" s="96"/>
      <c r="F38" s="96"/>
      <c r="G38" s="96"/>
      <c r="H38" s="96"/>
      <c r="I38" s="96"/>
    </row>
    <row r="39" spans="2:9" ht="24.75" customHeight="1" x14ac:dyDescent="0.25">
      <c r="B39" s="450"/>
      <c r="D39" s="96"/>
      <c r="E39" s="96"/>
      <c r="F39" s="96"/>
      <c r="G39" s="96"/>
      <c r="H39" s="96"/>
      <c r="I39" s="96"/>
    </row>
    <row r="40" spans="2:9" ht="12.75" customHeight="1" x14ac:dyDescent="0.25">
      <c r="B40" s="450"/>
      <c r="D40" s="96"/>
      <c r="E40" s="96"/>
      <c r="F40" s="96"/>
      <c r="G40" s="96"/>
      <c r="H40" s="96"/>
      <c r="I40" s="96"/>
    </row>
    <row r="41" spans="2:9" ht="15" x14ac:dyDescent="0.25">
      <c r="B41" s="450"/>
      <c r="D41" s="96"/>
      <c r="E41" s="96"/>
      <c r="F41" s="96"/>
      <c r="G41" s="96"/>
      <c r="H41" s="96"/>
      <c r="I41" s="96"/>
    </row>
    <row r="42" spans="2:9" ht="15" x14ac:dyDescent="0.25">
      <c r="B42" s="450"/>
      <c r="D42" s="96"/>
      <c r="E42" s="96"/>
      <c r="F42" s="96"/>
      <c r="G42" s="96"/>
      <c r="H42" s="96"/>
      <c r="I42" s="96"/>
    </row>
    <row r="43" spans="2:9" ht="15" x14ac:dyDescent="0.25">
      <c r="B43" s="450"/>
      <c r="D43" s="96"/>
      <c r="E43" s="96"/>
      <c r="F43" s="96"/>
      <c r="G43" s="96"/>
      <c r="H43" s="96"/>
      <c r="I43" s="96"/>
    </row>
    <row r="44" spans="2:9" ht="15" x14ac:dyDescent="0.25">
      <c r="B44" s="450"/>
      <c r="D44" s="96"/>
      <c r="E44" s="96"/>
      <c r="F44" s="96"/>
      <c r="G44" s="96"/>
      <c r="H44" s="96"/>
      <c r="I44" s="96"/>
    </row>
    <row r="45" spans="2:9" ht="15" x14ac:dyDescent="0.25">
      <c r="B45" s="450"/>
      <c r="D45" s="96"/>
      <c r="E45" s="96"/>
      <c r="F45" s="96"/>
      <c r="G45" s="96"/>
      <c r="H45" s="96"/>
      <c r="I45" s="96"/>
    </row>
    <row r="46" spans="2:9" x14ac:dyDescent="0.2">
      <c r="D46" s="96"/>
      <c r="E46" s="96"/>
      <c r="F46" s="96"/>
      <c r="G46" s="96"/>
      <c r="H46" s="96"/>
      <c r="I46" s="96"/>
    </row>
    <row r="47" spans="2:9" x14ac:dyDescent="0.2">
      <c r="D47" s="96"/>
      <c r="E47" s="96"/>
      <c r="F47" s="96"/>
      <c r="G47" s="96"/>
      <c r="H47" s="96"/>
      <c r="I47" s="96"/>
    </row>
    <row r="48" spans="2:9" x14ac:dyDescent="0.2">
      <c r="D48" s="96"/>
      <c r="E48" s="96"/>
      <c r="F48" s="96"/>
      <c r="G48" s="96"/>
      <c r="H48" s="96"/>
      <c r="I48" s="96"/>
    </row>
    <row r="49" spans="1:9" x14ac:dyDescent="0.2">
      <c r="D49" s="96"/>
      <c r="E49" s="96"/>
      <c r="F49" s="96"/>
      <c r="G49" s="96"/>
      <c r="H49" s="96"/>
      <c r="I49" s="96"/>
    </row>
    <row r="50" spans="1:9" x14ac:dyDescent="0.2">
      <c r="D50" s="96"/>
      <c r="E50" s="96"/>
      <c r="F50" s="96"/>
      <c r="G50" s="96"/>
      <c r="H50" s="96"/>
      <c r="I50" s="96"/>
    </row>
    <row r="51" spans="1:9" x14ac:dyDescent="0.2">
      <c r="D51" s="96"/>
      <c r="E51" s="96"/>
      <c r="F51" s="96"/>
      <c r="G51" s="96"/>
      <c r="H51" s="96"/>
      <c r="I51" s="96"/>
    </row>
    <row r="52" spans="1:9" x14ac:dyDescent="0.2">
      <c r="B52" s="200"/>
      <c r="C52" s="200"/>
      <c r="D52" s="96"/>
      <c r="E52" s="96"/>
      <c r="F52" s="96"/>
      <c r="G52" s="96"/>
      <c r="H52" s="96"/>
      <c r="I52" s="96"/>
    </row>
    <row r="53" spans="1:9" x14ac:dyDescent="0.2">
      <c r="B53" s="96"/>
      <c r="C53" s="96"/>
      <c r="D53" s="96"/>
      <c r="E53" s="96"/>
      <c r="F53" s="96"/>
      <c r="G53" s="96"/>
      <c r="H53" s="96"/>
      <c r="I53" s="96"/>
    </row>
    <row r="54" spans="1:9" x14ac:dyDescent="0.2">
      <c r="B54" s="96"/>
      <c r="C54" s="96"/>
      <c r="D54" s="96"/>
      <c r="E54" s="96"/>
      <c r="F54" s="96"/>
      <c r="G54" s="96"/>
      <c r="H54" s="96"/>
      <c r="I54" s="96"/>
    </row>
    <row r="55" spans="1:9" x14ac:dyDescent="0.2">
      <c r="B55" s="96"/>
      <c r="C55" s="96"/>
      <c r="D55" s="96"/>
      <c r="E55" s="96"/>
      <c r="F55" s="96"/>
      <c r="G55" s="96"/>
      <c r="H55" s="96"/>
      <c r="I55" s="96"/>
    </row>
    <row r="56" spans="1:9" x14ac:dyDescent="0.2">
      <c r="B56" s="96"/>
      <c r="C56" s="96"/>
      <c r="D56" s="96"/>
      <c r="E56" s="96"/>
      <c r="F56" s="96"/>
      <c r="G56" s="96"/>
      <c r="H56" s="96"/>
      <c r="I56" s="96"/>
    </row>
    <row r="57" spans="1:9" x14ac:dyDescent="0.2">
      <c r="B57" s="96"/>
      <c r="C57" s="96"/>
      <c r="D57" s="96"/>
      <c r="E57" s="96"/>
      <c r="F57" s="96"/>
      <c r="G57" s="96"/>
      <c r="H57" s="96"/>
      <c r="I57" s="96"/>
    </row>
    <row r="58" spans="1:9" x14ac:dyDescent="0.2">
      <c r="B58" s="96"/>
      <c r="C58" s="96"/>
      <c r="D58" s="96"/>
      <c r="E58" s="96"/>
      <c r="F58" s="96"/>
      <c r="G58" s="96"/>
      <c r="H58" s="96"/>
      <c r="I58" s="96"/>
    </row>
    <row r="59" spans="1:9" x14ac:dyDescent="0.2">
      <c r="B59" s="96"/>
      <c r="C59" s="96"/>
      <c r="D59" s="96"/>
      <c r="E59" s="96"/>
      <c r="F59" s="96"/>
      <c r="G59" s="96"/>
      <c r="H59" s="96"/>
      <c r="I59" s="96"/>
    </row>
    <row r="60" spans="1:9" ht="12.75" customHeight="1" x14ac:dyDescent="0.2">
      <c r="B60" s="96"/>
      <c r="C60" s="96"/>
      <c r="D60" s="96"/>
      <c r="E60" s="96"/>
      <c r="F60" s="96"/>
      <c r="G60" s="96"/>
      <c r="H60" s="96"/>
      <c r="I60" s="96"/>
    </row>
    <row r="61" spans="1:9" x14ac:dyDescent="0.2">
      <c r="A61" s="219"/>
      <c r="B61" s="220"/>
      <c r="C61" s="221"/>
      <c r="D61" s="222"/>
      <c r="E61" s="221"/>
      <c r="F61" s="222"/>
      <c r="G61" s="222"/>
      <c r="H61" s="208"/>
    </row>
    <row r="62" spans="1:9" x14ac:dyDescent="0.2">
      <c r="A62" s="209"/>
      <c r="B62" s="206"/>
      <c r="C62" s="207"/>
      <c r="D62" s="208"/>
      <c r="E62" s="207"/>
      <c r="F62" s="208"/>
      <c r="G62" s="201"/>
      <c r="H62" s="208"/>
    </row>
    <row r="63" spans="1:9" x14ac:dyDescent="0.2">
      <c r="G63" s="201"/>
    </row>
    <row r="64" spans="1:9" x14ac:dyDescent="0.2">
      <c r="G64" s="201"/>
    </row>
    <row r="65" spans="7:7" x14ac:dyDescent="0.2">
      <c r="G65" s="201"/>
    </row>
    <row r="66" spans="7:7" x14ac:dyDescent="0.2">
      <c r="G66" s="201"/>
    </row>
    <row r="67" spans="7:7" x14ac:dyDescent="0.2">
      <c r="G67" s="201"/>
    </row>
    <row r="68" spans="7:7" x14ac:dyDescent="0.2">
      <c r="G68" s="201"/>
    </row>
    <row r="69" spans="7:7" x14ac:dyDescent="0.2">
      <c r="G69" s="201"/>
    </row>
    <row r="70" spans="7:7" x14ac:dyDescent="0.2">
      <c r="G70" s="201"/>
    </row>
    <row r="71" spans="7:7" x14ac:dyDescent="0.2">
      <c r="G71" s="201"/>
    </row>
    <row r="72" spans="7:7" x14ac:dyDescent="0.2">
      <c r="G72" s="201"/>
    </row>
    <row r="73" spans="7:7" x14ac:dyDescent="0.2">
      <c r="G73" s="201"/>
    </row>
    <row r="74" spans="7:7" x14ac:dyDescent="0.2">
      <c r="G74" s="201"/>
    </row>
    <row r="75" spans="7:7" x14ac:dyDescent="0.2">
      <c r="G75" s="201"/>
    </row>
    <row r="76" spans="7:7" x14ac:dyDescent="0.2">
      <c r="G76" s="201"/>
    </row>
    <row r="77" spans="7:7" x14ac:dyDescent="0.2">
      <c r="G77" s="201"/>
    </row>
    <row r="78" spans="7:7" x14ac:dyDescent="0.2">
      <c r="G78" s="201"/>
    </row>
    <row r="79" spans="7:7" x14ac:dyDescent="0.2">
      <c r="G79" s="201"/>
    </row>
    <row r="80" spans="7:7" x14ac:dyDescent="0.2">
      <c r="G80" s="201"/>
    </row>
    <row r="81" spans="1:11" x14ac:dyDescent="0.2">
      <c r="G81" s="201"/>
    </row>
    <row r="87" spans="1:11" x14ac:dyDescent="0.2">
      <c r="A87" s="202"/>
      <c r="B87" s="203"/>
      <c r="C87" s="204"/>
      <c r="D87" s="205"/>
      <c r="E87" s="204"/>
    </row>
    <row r="88" spans="1:11" x14ac:dyDescent="0.2">
      <c r="A88" s="382"/>
    </row>
    <row r="89" spans="1:11" x14ac:dyDescent="0.2">
      <c r="A89" s="382"/>
      <c r="B89" s="206"/>
      <c r="C89" s="207"/>
      <c r="D89" s="208"/>
      <c r="E89" s="207"/>
      <c r="F89" s="208"/>
      <c r="G89" s="208"/>
      <c r="H89" s="208"/>
      <c r="I89" s="208"/>
      <c r="J89" s="209"/>
      <c r="K89" s="209"/>
    </row>
    <row r="90" spans="1:11" x14ac:dyDescent="0.2">
      <c r="A90" s="209"/>
      <c r="B90" s="206"/>
      <c r="C90" s="210"/>
      <c r="D90" s="208"/>
      <c r="E90" s="210"/>
      <c r="F90" s="208"/>
      <c r="G90" s="208"/>
      <c r="H90" s="208"/>
      <c r="I90" s="208"/>
      <c r="J90" s="211"/>
      <c r="K90" s="211"/>
    </row>
    <row r="91" spans="1:11" x14ac:dyDescent="0.2">
      <c r="A91" s="212"/>
      <c r="C91" s="196"/>
      <c r="E91" s="196"/>
      <c r="J91" s="198"/>
      <c r="K91" s="198"/>
    </row>
    <row r="92" spans="1:11" x14ac:dyDescent="0.2">
      <c r="A92" s="209"/>
      <c r="B92" s="206"/>
      <c r="C92" s="210"/>
      <c r="D92" s="208"/>
      <c r="E92" s="210"/>
      <c r="F92" s="208"/>
      <c r="G92" s="208"/>
      <c r="H92" s="208"/>
      <c r="I92" s="208"/>
      <c r="J92" s="211"/>
      <c r="K92" s="211"/>
    </row>
    <row r="93" spans="1:11" x14ac:dyDescent="0.2">
      <c r="A93" s="212"/>
    </row>
    <row r="94" spans="1:11" x14ac:dyDescent="0.2">
      <c r="C94" s="196"/>
      <c r="E94" s="196"/>
      <c r="J94" s="198"/>
      <c r="K94" s="198"/>
    </row>
    <row r="95" spans="1:11" x14ac:dyDescent="0.2">
      <c r="A95" s="382"/>
      <c r="C95" s="196"/>
      <c r="E95" s="196"/>
      <c r="J95" s="198"/>
      <c r="K95" s="198"/>
    </row>
    <row r="96" spans="1:11" x14ac:dyDescent="0.2">
      <c r="A96" s="209"/>
      <c r="B96" s="206"/>
      <c r="C96" s="210"/>
      <c r="D96" s="208"/>
      <c r="E96" s="210"/>
      <c r="F96" s="208"/>
      <c r="G96" s="208"/>
      <c r="H96" s="208"/>
      <c r="I96" s="208"/>
      <c r="J96" s="211"/>
      <c r="K96" s="211"/>
    </row>
    <row r="97" spans="1:11" x14ac:dyDescent="0.2">
      <c r="A97" s="212"/>
      <c r="C97" s="196"/>
      <c r="E97" s="196"/>
      <c r="J97" s="198"/>
      <c r="K97" s="198"/>
    </row>
    <row r="98" spans="1:11" x14ac:dyDescent="0.2">
      <c r="A98" s="209"/>
      <c r="B98" s="206"/>
      <c r="C98" s="210"/>
      <c r="D98" s="208"/>
      <c r="E98" s="210"/>
      <c r="F98" s="208"/>
      <c r="G98" s="208"/>
      <c r="H98" s="208"/>
      <c r="I98" s="208"/>
      <c r="J98" s="211"/>
      <c r="K98" s="211"/>
    </row>
    <row r="99" spans="1:11" x14ac:dyDescent="0.2">
      <c r="A99" s="212"/>
    </row>
  </sheetData>
  <mergeCells count="7">
    <mergeCell ref="A1:P1"/>
    <mergeCell ref="A2:P2"/>
    <mergeCell ref="A3:E3"/>
    <mergeCell ref="F3:J3"/>
    <mergeCell ref="K3:M3"/>
    <mergeCell ref="A4:J4"/>
    <mergeCell ref="K4:M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topLeftCell="A25" zoomScaleNormal="100" workbookViewId="0">
      <pane xSplit="1" topLeftCell="I1" activePane="topRight" state="frozen"/>
      <selection activeCell="A52" sqref="A52"/>
      <selection pane="topRight" activeCell="V2" sqref="V2"/>
    </sheetView>
  </sheetViews>
  <sheetFormatPr defaultRowHeight="12.75" x14ac:dyDescent="0.2"/>
  <cols>
    <col min="1" max="1" width="24.28515625" customWidth="1"/>
    <col min="2" max="9" width="13" customWidth="1"/>
    <col min="10" max="10" width="9.28515625" bestFit="1" customWidth="1"/>
    <col min="11" max="11" width="13.42578125" customWidth="1"/>
    <col min="12" max="12" width="21.5703125" customWidth="1"/>
    <col min="13" max="13" width="9.28515625" bestFit="1" customWidth="1"/>
    <col min="14" max="14" width="9.5703125" bestFit="1" customWidth="1"/>
    <col min="15" max="15" width="10.140625" bestFit="1" customWidth="1"/>
    <col min="16" max="18" width="10.140625" customWidth="1"/>
    <col min="19" max="19" width="11.5703125" bestFit="1" customWidth="1"/>
    <col min="20" max="20" width="9.28515625" bestFit="1" customWidth="1"/>
    <col min="21" max="21" width="9.5703125" bestFit="1" customWidth="1"/>
    <col min="22" max="22" width="12.7109375" bestFit="1" customWidth="1"/>
    <col min="23" max="23" width="9.28515625" bestFit="1" customWidth="1"/>
  </cols>
  <sheetData>
    <row r="1" spans="1:22" x14ac:dyDescent="0.2">
      <c r="A1" s="13" t="s">
        <v>501</v>
      </c>
      <c r="B1" s="13"/>
      <c r="C1" s="13"/>
      <c r="D1" s="13"/>
      <c r="E1" s="13"/>
      <c r="F1" s="13"/>
      <c r="G1" s="13"/>
      <c r="H1" s="94" t="s">
        <v>145</v>
      </c>
      <c r="I1" s="13"/>
      <c r="J1" s="13"/>
      <c r="K1" s="13"/>
      <c r="L1" s="13"/>
      <c r="M1" s="13"/>
      <c r="N1" s="13"/>
      <c r="S1" s="446"/>
    </row>
    <row r="2" spans="1:22" x14ac:dyDescent="0.2">
      <c r="A2" s="13" t="s">
        <v>502</v>
      </c>
      <c r="B2" s="13"/>
      <c r="C2" s="13"/>
      <c r="D2" s="13"/>
      <c r="E2" s="13"/>
      <c r="F2" s="13"/>
      <c r="G2" s="13"/>
      <c r="H2" s="258" t="s">
        <v>317</v>
      </c>
      <c r="I2" s="13"/>
      <c r="J2" s="13"/>
      <c r="K2" s="13"/>
      <c r="L2" s="13"/>
      <c r="M2" s="13"/>
      <c r="N2" s="13"/>
      <c r="S2" s="446"/>
      <c r="V2" s="442" t="s">
        <v>503</v>
      </c>
    </row>
    <row r="3" spans="1:22" ht="26.25" customHeight="1" x14ac:dyDescent="0.2">
      <c r="A3" s="13" t="s">
        <v>504</v>
      </c>
      <c r="B3" s="13"/>
      <c r="C3" s="13"/>
      <c r="D3" s="13"/>
      <c r="E3" s="13"/>
      <c r="F3" s="13"/>
      <c r="G3" s="13"/>
      <c r="H3" s="13"/>
      <c r="I3" s="13"/>
      <c r="J3" s="10"/>
      <c r="K3" s="10"/>
      <c r="L3" s="10"/>
      <c r="M3" s="10"/>
      <c r="N3" s="10"/>
    </row>
    <row r="4" spans="1:22" x14ac:dyDescent="0.2">
      <c r="A4" s="13" t="s">
        <v>502</v>
      </c>
      <c r="B4" s="13"/>
      <c r="C4" s="13"/>
      <c r="D4" s="13"/>
      <c r="E4" s="13"/>
      <c r="F4" s="13"/>
      <c r="G4" s="13"/>
      <c r="H4" s="94" t="s">
        <v>146</v>
      </c>
      <c r="I4" s="13"/>
      <c r="J4" s="10"/>
      <c r="K4" s="10"/>
      <c r="L4" s="10"/>
      <c r="M4" s="10"/>
      <c r="N4" s="10"/>
    </row>
    <row r="5" spans="1:22" ht="7.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0"/>
      <c r="K5" s="10"/>
      <c r="L5" s="10"/>
      <c r="M5" s="10"/>
      <c r="N5" s="10"/>
    </row>
    <row r="6" spans="1:22" x14ac:dyDescent="0.2">
      <c r="A6" s="5">
        <v>2010</v>
      </c>
      <c r="B6" s="5"/>
      <c r="C6" s="5"/>
      <c r="D6" s="5"/>
      <c r="E6" s="5"/>
      <c r="F6" s="5"/>
      <c r="G6" s="5"/>
      <c r="H6" s="5"/>
      <c r="I6" s="5"/>
      <c r="J6" s="5"/>
      <c r="K6" s="10"/>
      <c r="L6" s="10"/>
      <c r="M6" s="10"/>
      <c r="N6" s="10"/>
    </row>
    <row r="7" spans="1:22" x14ac:dyDescent="0.2">
      <c r="A7" s="10" t="s">
        <v>47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Q7" s="442" t="s">
        <v>505</v>
      </c>
    </row>
    <row r="8" spans="1:22" x14ac:dyDescent="0.2">
      <c r="A8" s="10"/>
      <c r="B8" s="411" t="s">
        <v>48</v>
      </c>
      <c r="C8" s="412"/>
      <c r="D8" s="413" t="s">
        <v>49</v>
      </c>
      <c r="E8" s="413"/>
      <c r="F8" s="411" t="s">
        <v>10</v>
      </c>
      <c r="G8" s="411"/>
      <c r="H8" s="413" t="s">
        <v>50</v>
      </c>
      <c r="I8" s="413"/>
    </row>
    <row r="9" spans="1:22" x14ac:dyDescent="0.2">
      <c r="A9" s="10"/>
      <c r="B9" s="256" t="s">
        <v>51</v>
      </c>
      <c r="C9" s="257" t="s">
        <v>52</v>
      </c>
      <c r="D9" s="256" t="s">
        <v>51</v>
      </c>
      <c r="E9" s="257" t="s">
        <v>52</v>
      </c>
      <c r="F9" s="256" t="s">
        <v>51</v>
      </c>
      <c r="G9" s="257" t="s">
        <v>52</v>
      </c>
      <c r="H9" s="256" t="s">
        <v>51</v>
      </c>
      <c r="I9" s="257" t="s">
        <v>52</v>
      </c>
    </row>
    <row r="10" spans="1:22" x14ac:dyDescent="0.2">
      <c r="A10" s="28" t="s">
        <v>54</v>
      </c>
      <c r="B10" s="29">
        <f>C10/C$14*100</f>
        <v>46.753865925956632</v>
      </c>
      <c r="C10" s="60">
        <f>P34</f>
        <v>22555</v>
      </c>
      <c r="D10" s="29">
        <f>E10/E$14*100</f>
        <v>28.47798340778558</v>
      </c>
      <c r="E10" s="61">
        <f>P50</f>
        <v>1785</v>
      </c>
      <c r="F10" s="29">
        <f>G10/G$14*100</f>
        <v>42.211443060302059</v>
      </c>
      <c r="G10" s="61">
        <f>P64</f>
        <v>3829</v>
      </c>
      <c r="H10" s="29">
        <f>I10/I$14*100</f>
        <v>44.304116009499694</v>
      </c>
      <c r="I10" s="30">
        <f>SUM(C10,E10,G10)</f>
        <v>28169</v>
      </c>
    </row>
    <row r="11" spans="1:22" x14ac:dyDescent="0.2">
      <c r="A11" s="28" t="s">
        <v>55</v>
      </c>
      <c r="B11" s="29">
        <f>C11/C$14*100</f>
        <v>15.832676920525682</v>
      </c>
      <c r="C11" s="60">
        <f t="shared" ref="C11:C13" si="0">P35</f>
        <v>7638</v>
      </c>
      <c r="D11" s="29">
        <f t="shared" ref="D11:F14" si="1">E11/E$14*100</f>
        <v>29.881940012763241</v>
      </c>
      <c r="E11" s="61">
        <f t="shared" ref="E11:E13" si="2">P51</f>
        <v>1873</v>
      </c>
      <c r="F11" s="29">
        <f t="shared" si="1"/>
        <v>33.370080476242975</v>
      </c>
      <c r="G11" s="61">
        <f t="shared" ref="G11:G13" si="3">P65</f>
        <v>3027</v>
      </c>
      <c r="H11" s="29">
        <f>I11/I$14*100</f>
        <v>19.719727591576099</v>
      </c>
      <c r="I11" s="30">
        <f>SUM(C11,E11,G11)</f>
        <v>12538</v>
      </c>
    </row>
    <row r="12" spans="1:22" x14ac:dyDescent="0.2">
      <c r="A12" s="28" t="s">
        <v>56</v>
      </c>
      <c r="B12" s="29">
        <f t="shared" ref="B12:B13" si="4">C12/C$14*100</f>
        <v>18.150159611956386</v>
      </c>
      <c r="C12" s="60">
        <f t="shared" si="0"/>
        <v>8756</v>
      </c>
      <c r="D12" s="29">
        <f t="shared" si="1"/>
        <v>38.178047223994895</v>
      </c>
      <c r="E12" s="61">
        <f t="shared" si="2"/>
        <v>2393</v>
      </c>
      <c r="F12" s="29">
        <f t="shared" si="1"/>
        <v>17.583507882262154</v>
      </c>
      <c r="G12" s="61">
        <f t="shared" si="3"/>
        <v>1595</v>
      </c>
      <c r="H12" s="29">
        <f>I12/I$14*100</f>
        <v>20.043723753951653</v>
      </c>
      <c r="I12" s="30">
        <f>SUM(C12,E12,G12)</f>
        <v>12744</v>
      </c>
    </row>
    <row r="13" spans="1:22" x14ac:dyDescent="0.2">
      <c r="A13" s="28" t="s">
        <v>57</v>
      </c>
      <c r="B13" s="29">
        <f t="shared" si="4"/>
        <v>19.263297541561293</v>
      </c>
      <c r="C13" s="60">
        <f t="shared" si="0"/>
        <v>9293</v>
      </c>
      <c r="D13" s="29">
        <f t="shared" si="1"/>
        <v>3.4620293554562855</v>
      </c>
      <c r="E13" s="61">
        <f t="shared" si="2"/>
        <v>217</v>
      </c>
      <c r="F13" s="29">
        <f t="shared" si="1"/>
        <v>6.8349685811928129</v>
      </c>
      <c r="G13" s="61">
        <f t="shared" si="3"/>
        <v>620</v>
      </c>
      <c r="H13" s="29">
        <f>I13/I$14*100</f>
        <v>15.932432644972556</v>
      </c>
      <c r="I13" s="30">
        <f>SUM(C13,E13,G13)</f>
        <v>10130</v>
      </c>
    </row>
    <row r="14" spans="1:22" x14ac:dyDescent="0.2">
      <c r="A14" s="31" t="s">
        <v>58</v>
      </c>
      <c r="B14" s="478">
        <f>C14/C$14*100</f>
        <v>100</v>
      </c>
      <c r="C14" s="479">
        <f>SUM(C10:C13)</f>
        <v>48242</v>
      </c>
      <c r="D14" s="29">
        <f t="shared" si="1"/>
        <v>100</v>
      </c>
      <c r="E14" s="479">
        <f>SUM(E10:E13)</f>
        <v>6268</v>
      </c>
      <c r="F14" s="29">
        <f t="shared" si="1"/>
        <v>100</v>
      </c>
      <c r="G14" s="479">
        <f>SUM(G10:G13)</f>
        <v>9071</v>
      </c>
      <c r="H14" s="29">
        <f>I14/I$14*100</f>
        <v>100</v>
      </c>
      <c r="I14" s="479">
        <f>SUM(I10:I13)</f>
        <v>63581</v>
      </c>
    </row>
    <row r="15" spans="1:22" x14ac:dyDescent="0.2">
      <c r="A15" s="13"/>
      <c r="B15" s="29"/>
      <c r="C15" s="29"/>
      <c r="D15" s="29"/>
      <c r="E15" s="29"/>
      <c r="F15" s="29"/>
      <c r="G15" s="29"/>
      <c r="H15" s="29"/>
      <c r="I15" s="29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</row>
    <row r="16" spans="1:22" x14ac:dyDescent="0.2">
      <c r="A16" s="10"/>
      <c r="B16" s="416"/>
      <c r="C16" s="418"/>
      <c r="D16" s="416"/>
      <c r="E16" s="416"/>
      <c r="F16" s="416"/>
      <c r="G16" s="416"/>
      <c r="H16" s="416"/>
      <c r="I16" s="416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</row>
    <row r="17" spans="1:21" x14ac:dyDescent="0.2">
      <c r="A17" s="10"/>
      <c r="B17" s="256" t="s">
        <v>51</v>
      </c>
      <c r="C17" s="257" t="s">
        <v>53</v>
      </c>
      <c r="D17" s="256" t="s">
        <v>51</v>
      </c>
      <c r="E17" s="257" t="s">
        <v>53</v>
      </c>
      <c r="F17" s="256" t="s">
        <v>51</v>
      </c>
      <c r="G17" s="257" t="s">
        <v>53</v>
      </c>
      <c r="H17" s="256" t="s">
        <v>51</v>
      </c>
      <c r="I17" s="257" t="s">
        <v>53</v>
      </c>
      <c r="J17" s="20"/>
      <c r="K17" s="416"/>
      <c r="L17" s="417"/>
      <c r="M17" s="416"/>
      <c r="N17" s="416"/>
      <c r="O17" s="416"/>
      <c r="P17" s="416"/>
      <c r="Q17" s="416"/>
      <c r="R17" s="416"/>
      <c r="S17" s="416"/>
      <c r="T17" s="416"/>
      <c r="U17" s="416"/>
    </row>
    <row r="18" spans="1:21" x14ac:dyDescent="0.2">
      <c r="A18" s="28" t="s">
        <v>54</v>
      </c>
      <c r="B18" s="29">
        <f>C18/C$22*100</f>
        <v>54.532213974695573</v>
      </c>
      <c r="C18" s="61">
        <f>P42</f>
        <v>252356</v>
      </c>
      <c r="D18" s="29">
        <f>E18/E$22*100</f>
        <v>37.430333485609864</v>
      </c>
      <c r="E18" s="61">
        <f>P57</f>
        <v>16387</v>
      </c>
      <c r="F18" s="29">
        <f>G18/G$22*100</f>
        <v>28.806584362139919</v>
      </c>
      <c r="G18" s="63">
        <f>P71</f>
        <v>46550</v>
      </c>
      <c r="H18" s="29">
        <f>I18/I$22*100</f>
        <v>47.189660849522561</v>
      </c>
      <c r="I18" s="30">
        <f>SUM(C18,E18,G18)</f>
        <v>315293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x14ac:dyDescent="0.2">
      <c r="A19" s="28" t="s">
        <v>55</v>
      </c>
      <c r="B19" s="29">
        <f>C19/C$22*100</f>
        <v>16.505569781638631</v>
      </c>
      <c r="C19" s="61">
        <f t="shared" ref="C19:C21" si="5">P43</f>
        <v>76382</v>
      </c>
      <c r="D19" s="29">
        <f>E19/E$22*100</f>
        <v>25.093650068524443</v>
      </c>
      <c r="E19" s="61">
        <f t="shared" ref="E19:E21" si="6">P58</f>
        <v>10986</v>
      </c>
      <c r="F19" s="29">
        <f>G19/G$22*100</f>
        <v>38.724589250905041</v>
      </c>
      <c r="G19" s="63">
        <f t="shared" ref="G19:G21" si="7">P72</f>
        <v>62577</v>
      </c>
      <c r="H19" s="29">
        <f>I19/I$22*100</f>
        <v>22.442152842218697</v>
      </c>
      <c r="I19" s="30">
        <f>SUM(C19,E19,G19)</f>
        <v>149945</v>
      </c>
      <c r="J19" s="4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x14ac:dyDescent="0.2">
      <c r="A20" s="28" t="s">
        <v>56</v>
      </c>
      <c r="B20" s="29">
        <f>C20/C$22*100</f>
        <v>18.921050641254201</v>
      </c>
      <c r="C20" s="61">
        <f t="shared" si="5"/>
        <v>87560</v>
      </c>
      <c r="D20" s="29">
        <f>E20/E$22*100</f>
        <v>34.435815440840564</v>
      </c>
      <c r="E20" s="61">
        <f t="shared" si="6"/>
        <v>15076</v>
      </c>
      <c r="F20" s="29">
        <f>G20/G$22*100</f>
        <v>27.378941180110772</v>
      </c>
      <c r="G20" s="63">
        <f t="shared" si="7"/>
        <v>44243</v>
      </c>
      <c r="H20" s="29">
        <f>I20/I$22*100</f>
        <v>21.983266979974257</v>
      </c>
      <c r="I20" s="30">
        <f>SUM(C20,E20,G20)</f>
        <v>146879</v>
      </c>
      <c r="J20" s="46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x14ac:dyDescent="0.2">
      <c r="A21" s="28" t="s">
        <v>57</v>
      </c>
      <c r="B21" s="29">
        <f>C21/C$22*100</f>
        <v>10.04116560241159</v>
      </c>
      <c r="C21" s="61">
        <f t="shared" si="5"/>
        <v>46467</v>
      </c>
      <c r="D21" s="29">
        <f>E21/E$22*100</f>
        <v>3.0402010050251254</v>
      </c>
      <c r="E21" s="61">
        <f t="shared" si="6"/>
        <v>1331</v>
      </c>
      <c r="F21" s="29">
        <f>G21/G$22*100</f>
        <v>5.0898852068442713</v>
      </c>
      <c r="G21" s="63">
        <f t="shared" si="7"/>
        <v>8225</v>
      </c>
      <c r="H21" s="29">
        <f>I21/I$22*100</f>
        <v>8.3849193282844912</v>
      </c>
      <c r="I21" s="30">
        <f>SUM(C21,E21,G21)</f>
        <v>56023</v>
      </c>
      <c r="J21" s="46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x14ac:dyDescent="0.2">
      <c r="A22" s="31" t="s">
        <v>58</v>
      </c>
      <c r="B22" s="478">
        <f>C22/C$22*100</f>
        <v>100</v>
      </c>
      <c r="C22" s="479">
        <f>SUM(C18:C21)</f>
        <v>462765</v>
      </c>
      <c r="D22" s="29">
        <f>E22/E$22*100</f>
        <v>100</v>
      </c>
      <c r="E22" s="479">
        <f>SUM(E18:E21)</f>
        <v>43780</v>
      </c>
      <c r="F22" s="29">
        <f>G22/G$22*100</f>
        <v>100</v>
      </c>
      <c r="G22" s="479">
        <f>SUM(G18:G21)</f>
        <v>161595</v>
      </c>
      <c r="H22" s="29">
        <f>I22/I$22*100</f>
        <v>100</v>
      </c>
      <c r="I22" s="479">
        <f>SUM(I18:I21)</f>
        <v>668140</v>
      </c>
      <c r="J22" s="46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x14ac:dyDescent="0.2">
      <c r="A23" s="13"/>
      <c r="B23" s="411" t="s">
        <v>48</v>
      </c>
      <c r="C23" s="412"/>
      <c r="D23" s="413" t="s">
        <v>49</v>
      </c>
      <c r="E23" s="413"/>
      <c r="F23" s="411" t="s">
        <v>10</v>
      </c>
      <c r="G23" s="411"/>
      <c r="H23" s="29"/>
      <c r="I23" s="93"/>
      <c r="J23" s="46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x14ac:dyDescent="0.2">
      <c r="A24" s="13"/>
      <c r="B24" s="257" t="s">
        <v>53</v>
      </c>
      <c r="C24" s="256" t="s">
        <v>52</v>
      </c>
      <c r="D24" s="257" t="s">
        <v>53</v>
      </c>
      <c r="E24" s="256" t="s">
        <v>52</v>
      </c>
      <c r="F24" s="257" t="s">
        <v>53</v>
      </c>
      <c r="G24" s="256" t="s">
        <v>52</v>
      </c>
      <c r="H24" s="48"/>
      <c r="I24" s="253"/>
      <c r="J24" s="25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x14ac:dyDescent="0.2">
      <c r="A25" s="28" t="s">
        <v>54</v>
      </c>
      <c r="B25" s="71">
        <f>B18</f>
        <v>54.532213974695573</v>
      </c>
      <c r="C25" s="48">
        <f>B10</f>
        <v>46.753865925956632</v>
      </c>
      <c r="D25" s="48">
        <f>D18</f>
        <v>37.430333485609864</v>
      </c>
      <c r="E25" s="48">
        <f>D10</f>
        <v>28.47798340778558</v>
      </c>
      <c r="F25" s="48">
        <f>F18</f>
        <v>28.806584362139919</v>
      </c>
      <c r="G25" s="48">
        <f>F10</f>
        <v>42.211443060302059</v>
      </c>
      <c r="H25" s="48"/>
      <c r="I25" s="253"/>
      <c r="J25" s="253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">
      <c r="A26" s="28" t="s">
        <v>55</v>
      </c>
      <c r="B26" s="71">
        <f t="shared" ref="B26:B28" si="8">B19</f>
        <v>16.505569781638631</v>
      </c>
      <c r="C26" s="48">
        <f t="shared" ref="C26:C28" si="9">B11</f>
        <v>15.832676920525682</v>
      </c>
      <c r="D26" s="48">
        <f t="shared" ref="D26:D28" si="10">D19</f>
        <v>25.093650068524443</v>
      </c>
      <c r="E26" s="48">
        <f t="shared" ref="E26:E28" si="11">D11</f>
        <v>29.881940012763241</v>
      </c>
      <c r="F26" s="48">
        <f t="shared" ref="F26:F28" si="12">F19</f>
        <v>38.724589250905041</v>
      </c>
      <c r="G26" s="48">
        <f t="shared" ref="G26:G28" si="13">F11</f>
        <v>33.370080476242975</v>
      </c>
      <c r="H26" s="254"/>
      <c r="I26" s="93"/>
      <c r="J26" s="93"/>
      <c r="K26" s="19"/>
    </row>
    <row r="27" spans="1:21" x14ac:dyDescent="0.2">
      <c r="A27" s="28" t="s">
        <v>56</v>
      </c>
      <c r="B27" s="71">
        <f t="shared" si="8"/>
        <v>18.921050641254201</v>
      </c>
      <c r="C27" s="48">
        <f t="shared" si="9"/>
        <v>18.150159611956386</v>
      </c>
      <c r="D27" s="48">
        <f t="shared" si="10"/>
        <v>34.435815440840564</v>
      </c>
      <c r="E27" s="48">
        <f t="shared" si="11"/>
        <v>38.178047223994895</v>
      </c>
      <c r="F27" s="48">
        <f t="shared" si="12"/>
        <v>27.378941180110772</v>
      </c>
      <c r="G27" s="48">
        <f t="shared" si="13"/>
        <v>17.583507882262154</v>
      </c>
      <c r="H27" s="254"/>
      <c r="I27" s="93"/>
      <c r="J27" s="93"/>
      <c r="K27" s="19"/>
    </row>
    <row r="28" spans="1:21" x14ac:dyDescent="0.2">
      <c r="A28" s="28" t="s">
        <v>57</v>
      </c>
      <c r="B28" s="71">
        <f t="shared" si="8"/>
        <v>10.04116560241159</v>
      </c>
      <c r="C28" s="48">
        <f t="shared" si="9"/>
        <v>19.263297541561293</v>
      </c>
      <c r="D28" s="48">
        <f t="shared" si="10"/>
        <v>3.0402010050251254</v>
      </c>
      <c r="E28" s="48">
        <f t="shared" si="11"/>
        <v>3.4620293554562855</v>
      </c>
      <c r="F28" s="48">
        <f t="shared" si="12"/>
        <v>5.0898852068442713</v>
      </c>
      <c r="G28" s="48">
        <f t="shared" si="13"/>
        <v>6.8349685811928129</v>
      </c>
      <c r="H28" s="254"/>
      <c r="I28" s="93"/>
      <c r="J28" s="93"/>
      <c r="K28" s="19"/>
    </row>
    <row r="29" spans="1:21" x14ac:dyDescent="0.2">
      <c r="A29" s="414" t="s">
        <v>316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</row>
    <row r="30" spans="1:21" x14ac:dyDescent="0.2">
      <c r="A30" s="33" t="s">
        <v>59</v>
      </c>
      <c r="B30" s="32"/>
      <c r="H30" s="225" t="s">
        <v>336</v>
      </c>
    </row>
    <row r="31" spans="1:21" x14ac:dyDescent="0.2">
      <c r="A31" s="33" t="s">
        <v>60</v>
      </c>
      <c r="B31" s="33"/>
      <c r="C31" s="33"/>
      <c r="D31" s="33"/>
      <c r="E31" s="33"/>
      <c r="F31" s="33"/>
      <c r="G31" s="33"/>
    </row>
    <row r="32" spans="1:21" x14ac:dyDescent="0.2">
      <c r="A32" s="480"/>
      <c r="B32" s="12"/>
      <c r="C32" s="12"/>
      <c r="D32" s="12"/>
      <c r="E32" s="481"/>
      <c r="F32" s="12"/>
      <c r="G32" s="12"/>
      <c r="H32" s="12"/>
      <c r="I32" s="12"/>
      <c r="J32" s="12"/>
      <c r="K32" s="39"/>
      <c r="L32" s="40"/>
      <c r="M32" s="482"/>
      <c r="N32" s="482"/>
      <c r="O32" s="482"/>
      <c r="P32" s="482"/>
      <c r="Q32" s="482"/>
      <c r="R32" s="482"/>
      <c r="S32" s="482"/>
      <c r="T32" s="482"/>
    </row>
    <row r="33" spans="1:21" x14ac:dyDescent="0.2">
      <c r="A33" s="28" t="s">
        <v>61</v>
      </c>
      <c r="B33" s="34">
        <v>1970</v>
      </c>
      <c r="C33" s="34">
        <v>1980</v>
      </c>
      <c r="D33" s="34">
        <v>1990</v>
      </c>
      <c r="E33" s="34">
        <v>1999</v>
      </c>
      <c r="F33" s="34">
        <v>2000</v>
      </c>
      <c r="G33" s="34">
        <v>2001</v>
      </c>
      <c r="H33" s="34">
        <v>2002</v>
      </c>
      <c r="I33" s="34">
        <v>2003</v>
      </c>
      <c r="J33" s="34">
        <v>2004</v>
      </c>
      <c r="K33" s="34">
        <v>2005</v>
      </c>
      <c r="L33" s="34">
        <v>2006</v>
      </c>
      <c r="M33" s="34">
        <v>2007</v>
      </c>
      <c r="N33" s="34">
        <v>2008</v>
      </c>
      <c r="O33" s="34">
        <v>2009</v>
      </c>
      <c r="P33" s="34">
        <v>2010</v>
      </c>
      <c r="Q33" s="34">
        <v>2011</v>
      </c>
      <c r="R33" s="34">
        <v>2012</v>
      </c>
      <c r="S33" s="64" t="s">
        <v>116</v>
      </c>
      <c r="T33" s="64" t="s">
        <v>337</v>
      </c>
      <c r="U33" t="s">
        <v>506</v>
      </c>
    </row>
    <row r="34" spans="1:21" x14ac:dyDescent="0.2">
      <c r="A34" s="28" t="s">
        <v>54</v>
      </c>
      <c r="B34" s="30">
        <v>9194</v>
      </c>
      <c r="C34" s="30">
        <v>10315</v>
      </c>
      <c r="D34" s="30">
        <v>12616</v>
      </c>
      <c r="E34" s="30">
        <v>19033</v>
      </c>
      <c r="F34" s="30">
        <v>23539</v>
      </c>
      <c r="G34" s="30">
        <v>24681</v>
      </c>
      <c r="H34" s="30">
        <v>24491</v>
      </c>
      <c r="I34" s="30">
        <v>23038</v>
      </c>
      <c r="J34" s="30">
        <v>23200</v>
      </c>
      <c r="K34" s="30">
        <v>23272</v>
      </c>
      <c r="L34" s="30">
        <v>23829</v>
      </c>
      <c r="M34" s="30">
        <v>23809</v>
      </c>
      <c r="N34" s="60">
        <v>22505.486463999998</v>
      </c>
      <c r="O34" s="60">
        <v>21932</v>
      </c>
      <c r="P34" s="60">
        <v>22555</v>
      </c>
      <c r="Q34" s="60">
        <v>22445</v>
      </c>
      <c r="R34" s="60"/>
      <c r="S34" s="35">
        <f>((N34/M34)-1)*100</f>
        <v>-5.47487729850058</v>
      </c>
      <c r="T34" s="35">
        <f>((O34/N34)-1)*100</f>
        <v>-2.5482073667563387</v>
      </c>
      <c r="U34" s="35">
        <f>((P34/O34)-1)*100</f>
        <v>2.8405982126572971</v>
      </c>
    </row>
    <row r="35" spans="1:21" x14ac:dyDescent="0.2">
      <c r="A35" s="28" t="s">
        <v>55</v>
      </c>
      <c r="B35" s="30">
        <v>1649.9</v>
      </c>
      <c r="C35" s="30">
        <v>2598.9</v>
      </c>
      <c r="D35" s="30">
        <v>5262.4</v>
      </c>
      <c r="E35" s="30">
        <v>6166</v>
      </c>
      <c r="F35" s="30">
        <v>7490.5</v>
      </c>
      <c r="G35" s="30">
        <v>7409.2</v>
      </c>
      <c r="H35" s="30">
        <v>7271</v>
      </c>
      <c r="I35" s="30">
        <v>7331.7</v>
      </c>
      <c r="J35" s="30">
        <v>7882.8</v>
      </c>
      <c r="K35" s="30">
        <v>7523.4</v>
      </c>
      <c r="L35" s="30">
        <v>7629.8</v>
      </c>
      <c r="M35" s="30">
        <v>7659</v>
      </c>
      <c r="N35" s="60">
        <v>8148.7130699999962</v>
      </c>
      <c r="O35" s="60">
        <v>7472</v>
      </c>
      <c r="P35" s="60">
        <v>7638</v>
      </c>
      <c r="Q35" s="60">
        <v>7656</v>
      </c>
      <c r="R35" s="60"/>
      <c r="S35" s="35">
        <f t="shared" ref="S35:U91" si="14">((N35/M35)-1)*100</f>
        <v>6.3939557383470014</v>
      </c>
      <c r="T35" s="35">
        <f t="shared" si="14"/>
        <v>-8.3045391853513451</v>
      </c>
      <c r="U35" s="35">
        <f t="shared" si="14"/>
        <v>2.221627408993565</v>
      </c>
    </row>
    <row r="36" spans="1:21" x14ac:dyDescent="0.2">
      <c r="A36" s="28" t="s">
        <v>56</v>
      </c>
      <c r="B36" s="30">
        <v>1649.9</v>
      </c>
      <c r="C36" s="30">
        <v>2598.9</v>
      </c>
      <c r="D36" s="30">
        <v>5262.4</v>
      </c>
      <c r="E36" s="30">
        <v>7439</v>
      </c>
      <c r="F36" s="30">
        <v>9055.6</v>
      </c>
      <c r="G36" s="30">
        <v>9274</v>
      </c>
      <c r="H36" s="30">
        <v>8793.6</v>
      </c>
      <c r="I36" s="30">
        <v>8683.6</v>
      </c>
      <c r="J36" s="30">
        <v>8897.7000000000007</v>
      </c>
      <c r="K36" s="30">
        <v>8156.8</v>
      </c>
      <c r="L36" s="30">
        <v>8692.2000000000007</v>
      </c>
      <c r="M36" s="30">
        <v>8975</v>
      </c>
      <c r="N36" s="60">
        <v>9468.5797099999836</v>
      </c>
      <c r="O36" s="60">
        <v>8483</v>
      </c>
      <c r="P36" s="60">
        <v>8756</v>
      </c>
      <c r="Q36" s="60">
        <v>8441</v>
      </c>
      <c r="R36" s="60"/>
      <c r="S36" s="35">
        <f t="shared" si="14"/>
        <v>5.4994953760443943</v>
      </c>
      <c r="T36" s="35">
        <f t="shared" si="14"/>
        <v>-10.408949812811841</v>
      </c>
      <c r="U36" s="35">
        <f t="shared" si="14"/>
        <v>3.2182011080985395</v>
      </c>
    </row>
    <row r="37" spans="1:21" x14ac:dyDescent="0.2">
      <c r="A37" s="28" t="s">
        <v>57</v>
      </c>
      <c r="B37" s="30">
        <v>837.4</v>
      </c>
      <c r="C37" s="30">
        <v>1714.8</v>
      </c>
      <c r="D37" s="30">
        <v>3301</v>
      </c>
      <c r="E37" s="30">
        <v>3698</v>
      </c>
      <c r="F37" s="30">
        <v>3211.4</v>
      </c>
      <c r="G37" s="30">
        <v>3704.2</v>
      </c>
      <c r="H37" s="30">
        <v>3481.2</v>
      </c>
      <c r="I37" s="30">
        <v>5447.4</v>
      </c>
      <c r="J37" s="30">
        <v>8647.2000000000007</v>
      </c>
      <c r="K37" s="30">
        <v>7660.6</v>
      </c>
      <c r="L37" s="30">
        <v>8100.8</v>
      </c>
      <c r="M37" s="30">
        <v>8124</v>
      </c>
      <c r="N37" s="60">
        <v>8445.80026</v>
      </c>
      <c r="O37" s="251">
        <v>7452</v>
      </c>
      <c r="P37" s="60">
        <v>9293</v>
      </c>
      <c r="Q37" s="60">
        <v>8798</v>
      </c>
      <c r="R37" s="60"/>
      <c r="S37" s="35">
        <f t="shared" si="14"/>
        <v>3.9611061053668184</v>
      </c>
      <c r="T37" s="35">
        <f t="shared" si="14"/>
        <v>-11.76679804644113</v>
      </c>
      <c r="U37" s="35">
        <f t="shared" si="14"/>
        <v>24.704777241009126</v>
      </c>
    </row>
    <row r="38" spans="1:21" x14ac:dyDescent="0.2">
      <c r="A38" s="36" t="s">
        <v>58</v>
      </c>
      <c r="B38" s="479">
        <f>SUM(B34:B37)</f>
        <v>13331.199999999999</v>
      </c>
      <c r="C38" s="479">
        <f>SUM(C34:C37)</f>
        <v>17227.599999999999</v>
      </c>
      <c r="D38" s="479">
        <f>SUM(D34:D37)</f>
        <v>26441.800000000003</v>
      </c>
      <c r="E38" s="479">
        <f>SUM(E34:E37)</f>
        <v>36336</v>
      </c>
      <c r="F38" s="479">
        <f>SUM(F34:F37)</f>
        <v>43296.5</v>
      </c>
      <c r="G38" s="479">
        <f t="shared" ref="G38:M38" si="15">SUM(G34:G37)</f>
        <v>45068.399999999994</v>
      </c>
      <c r="H38" s="479">
        <f t="shared" si="15"/>
        <v>44036.799999999996</v>
      </c>
      <c r="I38" s="479">
        <f t="shared" si="15"/>
        <v>44500.700000000004</v>
      </c>
      <c r="J38" s="479">
        <f t="shared" si="15"/>
        <v>48627.7</v>
      </c>
      <c r="K38" s="479">
        <f t="shared" si="15"/>
        <v>46612.800000000003</v>
      </c>
      <c r="L38" s="479">
        <f t="shared" si="15"/>
        <v>48251.8</v>
      </c>
      <c r="M38" s="479">
        <f t="shared" si="15"/>
        <v>48567</v>
      </c>
      <c r="N38" s="479">
        <f>SUM(N34:N37)</f>
        <v>48568.579503999979</v>
      </c>
      <c r="O38" s="93">
        <v>45339</v>
      </c>
      <c r="P38" s="93">
        <f>SUM(P34:P37)</f>
        <v>48242</v>
      </c>
      <c r="Q38" s="93">
        <f>SUM(Q34:Q37)</f>
        <v>47340</v>
      </c>
      <c r="R38" s="93"/>
      <c r="S38" s="35">
        <f>((N38/M38)-1)*100</f>
        <v>3.2522165255732816E-3</v>
      </c>
      <c r="T38" s="35">
        <f t="shared" si="14"/>
        <v>-6.6495243158882218</v>
      </c>
      <c r="U38" s="35">
        <f t="shared" si="14"/>
        <v>6.4028761110743515</v>
      </c>
    </row>
    <row r="39" spans="1:21" x14ac:dyDescent="0.2">
      <c r="A39" s="36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35"/>
      <c r="T39" s="35"/>
    </row>
    <row r="40" spans="1:21" x14ac:dyDescent="0.2">
      <c r="A40" s="480"/>
      <c r="B40" s="12"/>
      <c r="C40" s="12"/>
      <c r="D40" s="12"/>
      <c r="E40" s="481"/>
      <c r="F40" s="12"/>
      <c r="G40" s="12"/>
      <c r="H40" s="12"/>
      <c r="I40" s="12"/>
      <c r="J40" s="12"/>
      <c r="K40" s="39"/>
      <c r="L40" s="40"/>
      <c r="M40" s="482"/>
      <c r="N40" s="482"/>
      <c r="O40" s="482"/>
      <c r="P40" s="482"/>
      <c r="Q40" s="482"/>
      <c r="R40" s="482"/>
      <c r="S40" s="482"/>
      <c r="T40" s="482"/>
    </row>
    <row r="41" spans="1:21" x14ac:dyDescent="0.2">
      <c r="A41" s="28" t="s">
        <v>62</v>
      </c>
      <c r="B41" s="34">
        <v>1970</v>
      </c>
      <c r="C41" s="34">
        <v>1980</v>
      </c>
      <c r="D41" s="34">
        <v>1990</v>
      </c>
      <c r="E41" s="34">
        <v>1999</v>
      </c>
      <c r="F41" s="34">
        <v>2000</v>
      </c>
      <c r="G41" s="34">
        <v>2001</v>
      </c>
      <c r="H41" s="34">
        <v>2002</v>
      </c>
      <c r="I41" s="34">
        <v>2003</v>
      </c>
      <c r="J41" s="34">
        <v>2004</v>
      </c>
      <c r="K41" s="34">
        <v>2005</v>
      </c>
      <c r="L41" s="34">
        <v>2006</v>
      </c>
      <c r="M41" s="34">
        <v>2007</v>
      </c>
      <c r="N41" s="34" t="s">
        <v>315</v>
      </c>
      <c r="O41" s="34">
        <v>2009</v>
      </c>
      <c r="P41" s="34">
        <v>2010</v>
      </c>
      <c r="Q41" s="34">
        <v>2011</v>
      </c>
      <c r="R41" s="34">
        <v>2012</v>
      </c>
      <c r="S41" s="64" t="s">
        <v>116</v>
      </c>
      <c r="T41" s="64" t="s">
        <v>337</v>
      </c>
      <c r="U41" t="s">
        <v>506</v>
      </c>
    </row>
    <row r="42" spans="1:21" x14ac:dyDescent="0.2">
      <c r="A42" s="28" t="s">
        <v>54</v>
      </c>
      <c r="B42" s="30">
        <v>298763</v>
      </c>
      <c r="C42" s="30">
        <v>310711</v>
      </c>
      <c r="D42" s="30">
        <v>276870</v>
      </c>
      <c r="E42" s="30">
        <v>267490</v>
      </c>
      <c r="F42" s="30">
        <v>320494</v>
      </c>
      <c r="G42" s="30">
        <v>297596</v>
      </c>
      <c r="H42" s="30">
        <v>306290</v>
      </c>
      <c r="I42" s="30">
        <v>299199</v>
      </c>
      <c r="J42" s="30">
        <v>274580</v>
      </c>
      <c r="K42" s="30">
        <v>271903</v>
      </c>
      <c r="L42" s="30">
        <v>281229</v>
      </c>
      <c r="M42" s="30">
        <v>284951</v>
      </c>
      <c r="N42" s="61">
        <v>259649</v>
      </c>
      <c r="O42" s="61">
        <v>243144</v>
      </c>
      <c r="P42" s="61">
        <v>252356</v>
      </c>
      <c r="Q42" s="61">
        <v>246535</v>
      </c>
      <c r="R42" s="61"/>
      <c r="S42" s="35">
        <f t="shared" si="14"/>
        <v>-8.8794213742011792</v>
      </c>
      <c r="T42" s="35">
        <f t="shared" si="14"/>
        <v>-6.3566584119330365</v>
      </c>
      <c r="U42" s="35">
        <f>((P42/O42)-1)*100</f>
        <v>3.7887013457045926</v>
      </c>
    </row>
    <row r="43" spans="1:21" x14ac:dyDescent="0.2">
      <c r="A43" s="28" t="s">
        <v>55</v>
      </c>
      <c r="B43" s="30">
        <v>16499</v>
      </c>
      <c r="C43" s="30">
        <v>25989</v>
      </c>
      <c r="D43" s="30">
        <v>52624</v>
      </c>
      <c r="E43" s="30">
        <v>61661</v>
      </c>
      <c r="F43" s="30">
        <v>74905</v>
      </c>
      <c r="G43" s="30">
        <v>74092</v>
      </c>
      <c r="H43" s="30">
        <v>72710</v>
      </c>
      <c r="I43" s="30">
        <v>73317</v>
      </c>
      <c r="J43" s="30">
        <v>78828</v>
      </c>
      <c r="K43" s="30">
        <v>75234</v>
      </c>
      <c r="L43" s="30">
        <v>76298</v>
      </c>
      <c r="M43" s="30">
        <v>76585</v>
      </c>
      <c r="N43" s="61">
        <v>81487</v>
      </c>
      <c r="O43" s="61">
        <v>74724</v>
      </c>
      <c r="P43" s="61">
        <v>76382</v>
      </c>
      <c r="Q43" s="61">
        <v>76561</v>
      </c>
      <c r="R43" s="61"/>
      <c r="S43" s="35">
        <f t="shared" si="14"/>
        <v>6.400731213684141</v>
      </c>
      <c r="T43" s="35">
        <f t="shared" si="14"/>
        <v>-8.2994833531728993</v>
      </c>
      <c r="U43" s="35">
        <f t="shared" si="14"/>
        <v>2.2188319683100532</v>
      </c>
    </row>
    <row r="44" spans="1:21" x14ac:dyDescent="0.2">
      <c r="A44" s="28" t="s">
        <v>56</v>
      </c>
      <c r="B44" s="30">
        <v>16499</v>
      </c>
      <c r="C44" s="30">
        <v>25989</v>
      </c>
      <c r="D44" s="30">
        <v>52624</v>
      </c>
      <c r="E44" s="30">
        <v>74387</v>
      </c>
      <c r="F44" s="30">
        <v>90556</v>
      </c>
      <c r="G44" s="30">
        <v>92740</v>
      </c>
      <c r="H44" s="30">
        <v>87936</v>
      </c>
      <c r="I44" s="30">
        <v>86836</v>
      </c>
      <c r="J44" s="30">
        <v>88977</v>
      </c>
      <c r="K44" s="30">
        <v>81568</v>
      </c>
      <c r="L44" s="30">
        <v>86922</v>
      </c>
      <c r="M44" s="30">
        <v>89747</v>
      </c>
      <c r="N44" s="61">
        <v>94686</v>
      </c>
      <c r="O44" s="61">
        <v>84828</v>
      </c>
      <c r="P44" s="61">
        <v>87560</v>
      </c>
      <c r="Q44" s="61">
        <v>84406</v>
      </c>
      <c r="R44" s="61"/>
      <c r="S44" s="35">
        <f t="shared" si="14"/>
        <v>5.5032480194324052</v>
      </c>
      <c r="T44" s="35">
        <f t="shared" si="14"/>
        <v>-10.41125403966795</v>
      </c>
      <c r="U44" s="35">
        <f t="shared" si="14"/>
        <v>3.2206346960909071</v>
      </c>
    </row>
    <row r="45" spans="1:21" x14ac:dyDescent="0.2">
      <c r="A45" s="28" t="s">
        <v>57</v>
      </c>
      <c r="B45" s="30">
        <v>4187</v>
      </c>
      <c r="C45" s="30">
        <v>8574</v>
      </c>
      <c r="D45" s="30">
        <v>16505</v>
      </c>
      <c r="E45" s="30">
        <v>18491</v>
      </c>
      <c r="F45" s="30">
        <v>16057</v>
      </c>
      <c r="G45" s="30">
        <v>18521</v>
      </c>
      <c r="H45" s="30">
        <v>17406</v>
      </c>
      <c r="I45" s="30">
        <v>27237</v>
      </c>
      <c r="J45" s="30">
        <v>43236</v>
      </c>
      <c r="K45" s="30">
        <v>38303</v>
      </c>
      <c r="L45" s="30">
        <v>40504</v>
      </c>
      <c r="M45" s="30">
        <v>40619</v>
      </c>
      <c r="N45" s="224">
        <v>42229</v>
      </c>
      <c r="O45" s="224">
        <v>37260</v>
      </c>
      <c r="P45" s="253">
        <v>46467</v>
      </c>
      <c r="Q45" s="253">
        <v>43988</v>
      </c>
      <c r="R45" s="253"/>
      <c r="S45" s="35">
        <f t="shared" si="14"/>
        <v>3.9636623255126846</v>
      </c>
      <c r="T45" s="35">
        <f t="shared" si="14"/>
        <v>-11.766795330223301</v>
      </c>
      <c r="U45" s="35">
        <f t="shared" si="14"/>
        <v>24.710144927536227</v>
      </c>
    </row>
    <row r="46" spans="1:21" x14ac:dyDescent="0.2">
      <c r="A46" s="36" t="s">
        <v>58</v>
      </c>
      <c r="B46" s="479">
        <f>SUM(B42:B45)</f>
        <v>335948</v>
      </c>
      <c r="C46" s="479">
        <f t="shared" ref="C46:J46" si="16">SUM(C42:C45)</f>
        <v>371263</v>
      </c>
      <c r="D46" s="479">
        <f t="shared" si="16"/>
        <v>398623</v>
      </c>
      <c r="E46" s="479">
        <f t="shared" si="16"/>
        <v>422029</v>
      </c>
      <c r="F46" s="479">
        <f t="shared" si="16"/>
        <v>502012</v>
      </c>
      <c r="G46" s="479">
        <f t="shared" si="16"/>
        <v>482949</v>
      </c>
      <c r="H46" s="479">
        <f t="shared" si="16"/>
        <v>484342</v>
      </c>
      <c r="I46" s="479">
        <f t="shared" si="16"/>
        <v>486589</v>
      </c>
      <c r="J46" s="479">
        <f t="shared" si="16"/>
        <v>485621</v>
      </c>
      <c r="K46" s="479">
        <f>SUM(K42:K45)</f>
        <v>467008</v>
      </c>
      <c r="L46" s="479">
        <f>SUM(L42:L45)</f>
        <v>484953</v>
      </c>
      <c r="M46" s="479">
        <f>SUM(M42:M45)</f>
        <v>491902</v>
      </c>
      <c r="N46" s="62">
        <v>478051.2857999999</v>
      </c>
      <c r="O46" s="62">
        <f>O42+O43+O44+O45</f>
        <v>439956</v>
      </c>
      <c r="P46" s="93">
        <f>SUM(P42:P45)</f>
        <v>462765</v>
      </c>
      <c r="Q46" s="93">
        <f>SUM(Q42:Q45)</f>
        <v>451490</v>
      </c>
      <c r="R46" s="93"/>
      <c r="S46" s="35">
        <f t="shared" si="14"/>
        <v>-2.815746673117836</v>
      </c>
      <c r="T46" s="35">
        <f t="shared" si="14"/>
        <v>-7.9688700630203169</v>
      </c>
      <c r="U46" s="35">
        <f t="shared" si="14"/>
        <v>5.1843820745711033</v>
      </c>
    </row>
    <row r="47" spans="1:21" x14ac:dyDescent="0.2">
      <c r="A47" s="26"/>
      <c r="F47" s="29"/>
      <c r="H47" s="29"/>
      <c r="S47" s="35"/>
      <c r="T47" s="35"/>
    </row>
    <row r="48" spans="1:21" x14ac:dyDescent="0.2">
      <c r="A48" s="480"/>
      <c r="B48" s="12"/>
      <c r="C48" s="12"/>
      <c r="D48" s="12"/>
      <c r="E48" s="481"/>
      <c r="F48" s="12"/>
      <c r="G48" s="12"/>
      <c r="H48" s="12"/>
      <c r="I48" s="12"/>
      <c r="J48" s="12"/>
      <c r="K48" s="39"/>
      <c r="L48" s="40"/>
      <c r="M48" s="482"/>
      <c r="N48" s="482"/>
      <c r="O48" s="482"/>
      <c r="P48" s="482"/>
      <c r="Q48" s="482"/>
      <c r="R48" s="482"/>
      <c r="S48" s="482"/>
      <c r="T48" s="483"/>
    </row>
    <row r="49" spans="1:21" x14ac:dyDescent="0.2">
      <c r="A49" s="28" t="s">
        <v>63</v>
      </c>
      <c r="B49" s="34">
        <v>1970</v>
      </c>
      <c r="C49" s="34">
        <v>1980</v>
      </c>
      <c r="D49" s="34">
        <v>1990</v>
      </c>
      <c r="E49" s="34">
        <v>1999</v>
      </c>
      <c r="F49" s="34">
        <v>2000</v>
      </c>
      <c r="G49" s="34">
        <v>2001</v>
      </c>
      <c r="H49" s="34">
        <v>2002</v>
      </c>
      <c r="I49" s="34">
        <v>2003</v>
      </c>
      <c r="J49" s="34">
        <v>2004</v>
      </c>
      <c r="K49" s="34">
        <v>2005</v>
      </c>
      <c r="L49" s="34">
        <v>2006</v>
      </c>
      <c r="M49" s="34">
        <v>2007</v>
      </c>
      <c r="N49" s="34">
        <v>2008</v>
      </c>
      <c r="O49" s="34">
        <v>2009</v>
      </c>
      <c r="P49" s="34">
        <v>2010</v>
      </c>
      <c r="Q49" s="34">
        <v>2011</v>
      </c>
      <c r="R49" s="34">
        <v>2012</v>
      </c>
      <c r="S49" s="64" t="s">
        <v>116</v>
      </c>
      <c r="T49" s="64" t="s">
        <v>337</v>
      </c>
      <c r="U49" t="s">
        <v>506</v>
      </c>
    </row>
    <row r="50" spans="1:21" x14ac:dyDescent="0.2">
      <c r="A50" s="28" t="s">
        <v>54</v>
      </c>
      <c r="B50" s="30"/>
      <c r="C50" s="30"/>
      <c r="D50" s="30"/>
      <c r="E50" s="30"/>
      <c r="F50" s="30">
        <v>2031</v>
      </c>
      <c r="G50" s="30">
        <v>1904</v>
      </c>
      <c r="H50" s="30">
        <v>1922</v>
      </c>
      <c r="I50" s="30">
        <v>1970</v>
      </c>
      <c r="J50" s="30">
        <v>2113</v>
      </c>
      <c r="K50" s="30">
        <v>2353</v>
      </c>
      <c r="L50" s="37">
        <v>2376</v>
      </c>
      <c r="M50" s="38">
        <v>1903</v>
      </c>
      <c r="N50" s="61">
        <v>2234</v>
      </c>
      <c r="O50" s="61">
        <v>1681</v>
      </c>
      <c r="P50" s="61">
        <v>1785</v>
      </c>
      <c r="Q50" s="61"/>
      <c r="R50" s="61"/>
      <c r="S50" s="35">
        <f t="shared" si="14"/>
        <v>17.393589069889657</v>
      </c>
      <c r="T50" s="35">
        <f t="shared" si="14"/>
        <v>-24.753804834377803</v>
      </c>
      <c r="U50" s="35">
        <f>((P50/O50)-1)*100</f>
        <v>6.1867935752528247</v>
      </c>
    </row>
    <row r="51" spans="1:21" x14ac:dyDescent="0.2">
      <c r="A51" s="28" t="s">
        <v>55</v>
      </c>
      <c r="B51" s="30"/>
      <c r="C51" s="30"/>
      <c r="D51" s="30"/>
      <c r="E51" s="30"/>
      <c r="F51" s="30">
        <v>2032</v>
      </c>
      <c r="G51" s="30">
        <v>1873</v>
      </c>
      <c r="H51" s="30">
        <v>2065</v>
      </c>
      <c r="I51" s="30">
        <v>2007</v>
      </c>
      <c r="J51" s="30">
        <v>1945</v>
      </c>
      <c r="K51" s="30">
        <v>2183</v>
      </c>
      <c r="L51" s="37">
        <v>2354</v>
      </c>
      <c r="M51" s="38">
        <v>2210</v>
      </c>
      <c r="N51" s="61">
        <v>2351</v>
      </c>
      <c r="O51" s="61">
        <v>1617</v>
      </c>
      <c r="P51" s="61">
        <v>1873</v>
      </c>
      <c r="Q51" s="61"/>
      <c r="R51" s="61"/>
      <c r="S51" s="35">
        <f t="shared" si="14"/>
        <v>6.3800904977375561</v>
      </c>
      <c r="T51" s="35">
        <f t="shared" si="14"/>
        <v>-31.220757124627816</v>
      </c>
      <c r="U51" s="35">
        <f t="shared" si="14"/>
        <v>15.831787260358698</v>
      </c>
    </row>
    <row r="52" spans="1:21" x14ac:dyDescent="0.2">
      <c r="A52" s="28" t="s">
        <v>56</v>
      </c>
      <c r="B52" s="30"/>
      <c r="C52" s="30"/>
      <c r="D52" s="30"/>
      <c r="E52" s="30"/>
      <c r="F52" s="30">
        <v>3179</v>
      </c>
      <c r="G52" s="30">
        <v>3022</v>
      </c>
      <c r="H52" s="30">
        <v>2949</v>
      </c>
      <c r="I52" s="30">
        <v>3088</v>
      </c>
      <c r="J52" s="30">
        <v>3317</v>
      </c>
      <c r="K52" s="30">
        <v>3132</v>
      </c>
      <c r="L52" s="37">
        <v>3403</v>
      </c>
      <c r="M52" s="38">
        <v>3243</v>
      </c>
      <c r="N52" s="61">
        <v>3490</v>
      </c>
      <c r="O52" s="61">
        <v>2429</v>
      </c>
      <c r="P52" s="61">
        <v>2393</v>
      </c>
      <c r="Q52" s="61"/>
      <c r="R52" s="61"/>
      <c r="S52" s="35">
        <f t="shared" si="14"/>
        <v>7.616404563675605</v>
      </c>
      <c r="T52" s="35">
        <f t="shared" si="14"/>
        <v>-30.401146131805156</v>
      </c>
      <c r="U52" s="35">
        <f t="shared" si="14"/>
        <v>-1.4820913956360648</v>
      </c>
    </row>
    <row r="53" spans="1:21" x14ac:dyDescent="0.2">
      <c r="A53" s="28" t="s">
        <v>57</v>
      </c>
      <c r="B53" s="30"/>
      <c r="C53" s="30"/>
      <c r="D53" s="30"/>
      <c r="E53" s="30"/>
      <c r="F53" s="30">
        <v>332</v>
      </c>
      <c r="G53" s="30">
        <v>282</v>
      </c>
      <c r="H53" s="30">
        <v>361</v>
      </c>
      <c r="I53" s="30">
        <v>230</v>
      </c>
      <c r="J53" s="30">
        <v>316</v>
      </c>
      <c r="K53" s="30">
        <v>462</v>
      </c>
      <c r="L53" s="37">
        <v>439</v>
      </c>
      <c r="M53" s="38">
        <v>357</v>
      </c>
      <c r="N53" s="252">
        <v>394</v>
      </c>
      <c r="O53" s="252">
        <v>219</v>
      </c>
      <c r="P53" s="61">
        <v>217</v>
      </c>
      <c r="Q53" s="61"/>
      <c r="R53" s="61"/>
      <c r="S53" s="35">
        <f t="shared" si="14"/>
        <v>10.364145658263313</v>
      </c>
      <c r="T53" s="35">
        <f t="shared" si="14"/>
        <v>-44.416243654822338</v>
      </c>
      <c r="U53" s="35">
        <f t="shared" si="14"/>
        <v>-0.91324200913242004</v>
      </c>
    </row>
    <row r="54" spans="1:21" x14ac:dyDescent="0.2">
      <c r="A54" s="36" t="s">
        <v>58</v>
      </c>
      <c r="B54" s="479">
        <f t="shared" ref="B54:I54" si="17">SUM(B50:B53)</f>
        <v>0</v>
      </c>
      <c r="C54" s="479">
        <f t="shared" si="17"/>
        <v>0</v>
      </c>
      <c r="D54" s="479">
        <f t="shared" si="17"/>
        <v>0</v>
      </c>
      <c r="E54" s="479">
        <f t="shared" si="17"/>
        <v>0</v>
      </c>
      <c r="F54" s="479">
        <f>SUM(F50:F53)</f>
        <v>7574</v>
      </c>
      <c r="G54" s="479">
        <f t="shared" si="17"/>
        <v>7081</v>
      </c>
      <c r="H54" s="479">
        <f t="shared" si="17"/>
        <v>7297</v>
      </c>
      <c r="I54" s="479">
        <f t="shared" si="17"/>
        <v>7295</v>
      </c>
      <c r="J54" s="479">
        <f>SUM(J50:J53)</f>
        <v>7691</v>
      </c>
      <c r="K54" s="479">
        <f>SUM(K50:K53)</f>
        <v>8130</v>
      </c>
      <c r="L54" s="479">
        <f>SUM(L50:L53)</f>
        <v>8572</v>
      </c>
      <c r="M54" s="479">
        <v>7713</v>
      </c>
      <c r="N54" s="62">
        <v>8469</v>
      </c>
      <c r="O54" s="62">
        <v>5947</v>
      </c>
      <c r="P54" s="93">
        <f>SUM(P50:P53)</f>
        <v>6268</v>
      </c>
      <c r="Q54" s="93"/>
      <c r="R54" s="93"/>
      <c r="S54" s="35">
        <f t="shared" si="14"/>
        <v>9.8016336056009337</v>
      </c>
      <c r="T54" s="35">
        <f t="shared" si="14"/>
        <v>-29.77919471011926</v>
      </c>
      <c r="U54" s="35">
        <f t="shared" si="14"/>
        <v>5.3976795022700585</v>
      </c>
    </row>
    <row r="55" spans="1:21" x14ac:dyDescent="0.2">
      <c r="A55" s="480"/>
      <c r="B55" s="12"/>
      <c r="C55" s="12"/>
      <c r="D55" s="12"/>
      <c r="E55" s="481"/>
      <c r="F55" s="12"/>
      <c r="G55" s="12"/>
      <c r="H55" s="12"/>
      <c r="I55" s="12"/>
      <c r="J55" s="12"/>
      <c r="K55" s="39"/>
      <c r="L55" s="40"/>
      <c r="M55" s="482"/>
      <c r="N55" s="482"/>
      <c r="O55" s="482"/>
      <c r="P55" s="482"/>
      <c r="Q55" s="482"/>
      <c r="R55" s="482"/>
      <c r="S55" s="482"/>
      <c r="T55" s="259"/>
    </row>
    <row r="56" spans="1:21" x14ac:dyDescent="0.2">
      <c r="A56" s="28" t="s">
        <v>64</v>
      </c>
      <c r="B56" s="34">
        <v>1970</v>
      </c>
      <c r="C56" s="34">
        <v>1980</v>
      </c>
      <c r="D56" s="34">
        <v>1990</v>
      </c>
      <c r="E56" s="34">
        <v>1999</v>
      </c>
      <c r="F56" s="34">
        <v>2000</v>
      </c>
      <c r="G56" s="34">
        <v>2001</v>
      </c>
      <c r="H56" s="34">
        <v>2002</v>
      </c>
      <c r="I56" s="34">
        <v>2003</v>
      </c>
      <c r="J56" s="34">
        <v>2004</v>
      </c>
      <c r="K56" s="34">
        <v>2005</v>
      </c>
      <c r="L56" s="34">
        <v>2006</v>
      </c>
      <c r="M56" s="34">
        <v>2007</v>
      </c>
      <c r="N56" s="34">
        <v>2008</v>
      </c>
      <c r="O56" s="34">
        <v>2009</v>
      </c>
      <c r="P56" s="34">
        <v>2010</v>
      </c>
      <c r="Q56" s="34">
        <v>2011</v>
      </c>
      <c r="R56" s="34">
        <v>2012</v>
      </c>
      <c r="S56" s="64" t="s">
        <v>116</v>
      </c>
      <c r="T56" s="64" t="s">
        <v>337</v>
      </c>
      <c r="U56" t="s">
        <v>506</v>
      </c>
    </row>
    <row r="57" spans="1:21" x14ac:dyDescent="0.2">
      <c r="A57" s="28" t="s">
        <v>54</v>
      </c>
      <c r="B57" s="30"/>
      <c r="C57" s="30"/>
      <c r="D57" s="30"/>
      <c r="E57" s="30"/>
      <c r="F57" s="30">
        <v>23902</v>
      </c>
      <c r="G57" s="30">
        <v>22788</v>
      </c>
      <c r="H57" s="30">
        <v>22326</v>
      </c>
      <c r="I57" s="30">
        <v>21432</v>
      </c>
      <c r="J57" s="30">
        <v>23372</v>
      </c>
      <c r="K57" s="30">
        <v>24810</v>
      </c>
      <c r="L57" s="30">
        <v>24867</v>
      </c>
      <c r="M57" s="30">
        <v>21042</v>
      </c>
      <c r="N57" s="61">
        <v>22768</v>
      </c>
      <c r="O57" s="61">
        <v>14337</v>
      </c>
      <c r="P57" s="61">
        <v>16387</v>
      </c>
      <c r="Q57" s="61"/>
      <c r="R57" s="61"/>
      <c r="S57" s="35">
        <f t="shared" si="14"/>
        <v>8.2026423343788615</v>
      </c>
      <c r="T57" s="35">
        <f t="shared" si="14"/>
        <v>-37.030042164441326</v>
      </c>
      <c r="U57" s="35">
        <f>((P57/O57)-1)*100</f>
        <v>14.298667782660246</v>
      </c>
    </row>
    <row r="58" spans="1:21" x14ac:dyDescent="0.2">
      <c r="A58" s="28" t="s">
        <v>55</v>
      </c>
      <c r="B58" s="30"/>
      <c r="C58" s="30"/>
      <c r="D58" s="30"/>
      <c r="E58" s="30"/>
      <c r="F58" s="30">
        <v>14582</v>
      </c>
      <c r="G58" s="30">
        <v>12851</v>
      </c>
      <c r="H58" s="30">
        <v>13627</v>
      </c>
      <c r="I58" s="30">
        <v>13284</v>
      </c>
      <c r="J58" s="30">
        <v>12777</v>
      </c>
      <c r="K58" s="30">
        <v>13705</v>
      </c>
      <c r="L58" s="30">
        <v>14234</v>
      </c>
      <c r="M58" s="30">
        <v>13978</v>
      </c>
      <c r="N58" s="61">
        <v>14902</v>
      </c>
      <c r="O58" s="61">
        <v>10601</v>
      </c>
      <c r="P58" s="61">
        <v>10986</v>
      </c>
      <c r="Q58" s="61"/>
      <c r="R58" s="61"/>
      <c r="S58" s="35">
        <f t="shared" si="14"/>
        <v>6.6103877521819898</v>
      </c>
      <c r="T58" s="35">
        <f t="shared" si="14"/>
        <v>-28.861897731848074</v>
      </c>
      <c r="U58" s="35">
        <f t="shared" si="14"/>
        <v>3.6317328553910011</v>
      </c>
    </row>
    <row r="59" spans="1:21" x14ac:dyDescent="0.2">
      <c r="A59" s="28" t="s">
        <v>56</v>
      </c>
      <c r="B59" s="30"/>
      <c r="C59" s="30"/>
      <c r="D59" s="30"/>
      <c r="E59" s="30"/>
      <c r="F59" s="30">
        <v>20821</v>
      </c>
      <c r="G59" s="30">
        <v>19736</v>
      </c>
      <c r="H59" s="30">
        <v>19029</v>
      </c>
      <c r="I59" s="30">
        <v>19632</v>
      </c>
      <c r="J59" s="30">
        <v>20399</v>
      </c>
      <c r="K59" s="30">
        <v>19651</v>
      </c>
      <c r="L59" s="30">
        <v>20464</v>
      </c>
      <c r="M59" s="30">
        <v>19658</v>
      </c>
      <c r="N59" s="61">
        <v>21062</v>
      </c>
      <c r="O59" s="61">
        <v>14939</v>
      </c>
      <c r="P59" s="61">
        <v>15076</v>
      </c>
      <c r="Q59" s="61"/>
      <c r="R59" s="61"/>
      <c r="S59" s="35">
        <f t="shared" si="14"/>
        <v>7.1421304303591393</v>
      </c>
      <c r="T59" s="35">
        <f t="shared" si="14"/>
        <v>-29.07131326559681</v>
      </c>
      <c r="U59" s="35">
        <f t="shared" si="14"/>
        <v>0.91706272173506242</v>
      </c>
    </row>
    <row r="60" spans="1:21" x14ac:dyDescent="0.2">
      <c r="A60" s="28" t="s">
        <v>57</v>
      </c>
      <c r="B60" s="30"/>
      <c r="C60" s="30"/>
      <c r="D60" s="30"/>
      <c r="E60" s="30"/>
      <c r="F60" s="30">
        <v>1974</v>
      </c>
      <c r="G60" s="30">
        <v>1675</v>
      </c>
      <c r="H60" s="30">
        <v>2216</v>
      </c>
      <c r="I60" s="30">
        <v>1384</v>
      </c>
      <c r="J60" s="30">
        <v>1906</v>
      </c>
      <c r="K60" s="30">
        <v>2810</v>
      </c>
      <c r="L60" s="30">
        <v>2624</v>
      </c>
      <c r="M60" s="30">
        <v>2042</v>
      </c>
      <c r="N60" s="252">
        <v>2110</v>
      </c>
      <c r="O60" s="61">
        <v>1303</v>
      </c>
      <c r="P60" s="61">
        <v>1331</v>
      </c>
      <c r="Q60" s="61"/>
      <c r="R60" s="61"/>
      <c r="S60" s="35">
        <f t="shared" si="14"/>
        <v>3.3300685602350555</v>
      </c>
      <c r="T60" s="35">
        <f t="shared" si="14"/>
        <v>-38.246445497630333</v>
      </c>
      <c r="U60" s="35">
        <f t="shared" si="14"/>
        <v>2.1488871834228762</v>
      </c>
    </row>
    <row r="61" spans="1:21" x14ac:dyDescent="0.2">
      <c r="A61" s="36" t="s">
        <v>58</v>
      </c>
      <c r="B61" s="479">
        <f t="shared" ref="B61:H61" si="18">SUM(B57:B60)</f>
        <v>0</v>
      </c>
      <c r="C61" s="479">
        <f t="shared" si="18"/>
        <v>0</v>
      </c>
      <c r="D61" s="479">
        <f t="shared" si="18"/>
        <v>0</v>
      </c>
      <c r="E61" s="479">
        <f t="shared" si="18"/>
        <v>0</v>
      </c>
      <c r="F61" s="479">
        <f t="shared" si="18"/>
        <v>61279</v>
      </c>
      <c r="G61" s="479">
        <f t="shared" si="18"/>
        <v>57050</v>
      </c>
      <c r="H61" s="479">
        <f t="shared" si="18"/>
        <v>57198</v>
      </c>
      <c r="I61" s="479">
        <f t="shared" ref="I61:O61" si="19">SUM(I57:I60)</f>
        <v>55732</v>
      </c>
      <c r="J61" s="479">
        <f t="shared" si="19"/>
        <v>58454</v>
      </c>
      <c r="K61" s="479">
        <f t="shared" si="19"/>
        <v>60976</v>
      </c>
      <c r="L61" s="479">
        <f t="shared" si="19"/>
        <v>62189</v>
      </c>
      <c r="M61" s="479">
        <f t="shared" si="19"/>
        <v>56720</v>
      </c>
      <c r="N61" s="479">
        <f t="shared" si="19"/>
        <v>60842</v>
      </c>
      <c r="O61" s="479">
        <f t="shared" si="19"/>
        <v>41180</v>
      </c>
      <c r="P61" s="93">
        <f>SUM(P57:P60)</f>
        <v>43780</v>
      </c>
      <c r="Q61" s="93"/>
      <c r="R61" s="93"/>
      <c r="S61" s="35">
        <f t="shared" si="14"/>
        <v>7.2672778561354123</v>
      </c>
      <c r="T61" s="35">
        <f t="shared" si="14"/>
        <v>-32.316491897044806</v>
      </c>
      <c r="U61" s="35">
        <f t="shared" si="14"/>
        <v>6.3137445361826083</v>
      </c>
    </row>
    <row r="62" spans="1:2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59"/>
    </row>
    <row r="63" spans="1:21" x14ac:dyDescent="0.2">
      <c r="A63" s="28" t="s">
        <v>125</v>
      </c>
      <c r="B63" s="34">
        <v>1970</v>
      </c>
      <c r="C63" s="34">
        <v>1980</v>
      </c>
      <c r="D63" s="34">
        <v>1990</v>
      </c>
      <c r="E63" s="34">
        <v>1999</v>
      </c>
      <c r="F63" s="34">
        <v>2000</v>
      </c>
      <c r="G63" s="34">
        <v>2001</v>
      </c>
      <c r="H63" s="34">
        <v>2002</v>
      </c>
      <c r="I63" s="34">
        <v>2003</v>
      </c>
      <c r="J63" s="34">
        <v>2004</v>
      </c>
      <c r="K63" s="34">
        <v>2005</v>
      </c>
      <c r="L63" s="34">
        <v>2006</v>
      </c>
      <c r="M63" s="34">
        <v>2007</v>
      </c>
      <c r="N63" s="34" t="s">
        <v>315</v>
      </c>
      <c r="O63" s="34">
        <v>2009</v>
      </c>
      <c r="P63" s="34">
        <v>2010</v>
      </c>
      <c r="Q63" s="34">
        <v>2011</v>
      </c>
      <c r="R63" s="34">
        <v>2012</v>
      </c>
      <c r="S63" s="64" t="s">
        <v>116</v>
      </c>
      <c r="T63" s="64" t="s">
        <v>337</v>
      </c>
      <c r="U63" t="s">
        <v>506</v>
      </c>
    </row>
    <row r="64" spans="1:21" x14ac:dyDescent="0.2">
      <c r="A64" s="28" t="s">
        <v>54</v>
      </c>
      <c r="B64" s="30"/>
      <c r="C64" s="30"/>
      <c r="D64" s="30"/>
      <c r="E64" s="30"/>
      <c r="F64" s="30"/>
      <c r="G64" s="30">
        <v>2557</v>
      </c>
      <c r="H64" s="30">
        <v>2779</v>
      </c>
      <c r="I64" s="30">
        <v>2832</v>
      </c>
      <c r="J64" s="30">
        <v>3057</v>
      </c>
      <c r="K64" s="30">
        <v>3068</v>
      </c>
      <c r="L64" s="30">
        <v>3171</v>
      </c>
      <c r="M64" s="61">
        <v>3406</v>
      </c>
      <c r="N64" s="61">
        <v>3498</v>
      </c>
      <c r="O64" s="61">
        <v>2894</v>
      </c>
      <c r="P64" s="61">
        <v>3829</v>
      </c>
      <c r="Q64" s="61">
        <v>3905</v>
      </c>
      <c r="R64" s="61">
        <v>4233</v>
      </c>
      <c r="S64" s="35">
        <f t="shared" si="14"/>
        <v>2.7011156782149159</v>
      </c>
      <c r="T64" s="35">
        <f t="shared" si="14"/>
        <v>-17.267009719839908</v>
      </c>
      <c r="U64" s="35">
        <f>((P64/O64)-1)*100</f>
        <v>32.308223911541113</v>
      </c>
    </row>
    <row r="65" spans="1:21" x14ac:dyDescent="0.2">
      <c r="A65" s="28" t="s">
        <v>55</v>
      </c>
      <c r="B65" s="30"/>
      <c r="C65" s="30"/>
      <c r="D65" s="30"/>
      <c r="E65" s="30"/>
      <c r="F65" s="30"/>
      <c r="G65" s="30">
        <v>3127</v>
      </c>
      <c r="H65" s="30">
        <v>3284</v>
      </c>
      <c r="I65" s="30">
        <v>3330</v>
      </c>
      <c r="J65" s="30">
        <v>3317</v>
      </c>
      <c r="K65" s="30">
        <v>3465</v>
      </c>
      <c r="L65" s="30">
        <v>3468</v>
      </c>
      <c r="M65" s="61">
        <v>3363</v>
      </c>
      <c r="N65" s="61">
        <v>3090</v>
      </c>
      <c r="O65" s="61">
        <v>2414</v>
      </c>
      <c r="P65" s="61">
        <v>3027</v>
      </c>
      <c r="Q65" s="61">
        <v>3087</v>
      </c>
      <c r="R65" s="61">
        <v>3557</v>
      </c>
      <c r="S65" s="35">
        <f t="shared" si="14"/>
        <v>-8.117752007136481</v>
      </c>
      <c r="T65" s="35">
        <f t="shared" si="14"/>
        <v>-21.877022653721678</v>
      </c>
      <c r="U65" s="35">
        <f t="shared" si="14"/>
        <v>25.393537696768842</v>
      </c>
    </row>
    <row r="66" spans="1:21" x14ac:dyDescent="0.2">
      <c r="A66" s="28" t="s">
        <v>56</v>
      </c>
      <c r="B66" s="30"/>
      <c r="C66" s="30"/>
      <c r="D66" s="30"/>
      <c r="E66" s="30"/>
      <c r="F66" s="30"/>
      <c r="G66" s="30">
        <v>1510</v>
      </c>
      <c r="H66" s="30">
        <v>1555</v>
      </c>
      <c r="I66" s="30">
        <v>1566</v>
      </c>
      <c r="J66" s="30">
        <v>1528</v>
      </c>
      <c r="K66" s="30">
        <v>1608</v>
      </c>
      <c r="L66" s="30">
        <v>1663</v>
      </c>
      <c r="M66" s="61">
        <v>1439</v>
      </c>
      <c r="N66" s="61">
        <v>1425</v>
      </c>
      <c r="O66" s="61">
        <v>1220</v>
      </c>
      <c r="P66" s="61">
        <v>1595</v>
      </c>
      <c r="Q66" s="61">
        <v>1627</v>
      </c>
      <c r="R66" s="61">
        <v>1905</v>
      </c>
      <c r="S66" s="35">
        <f t="shared" si="14"/>
        <v>-0.97289784572619498</v>
      </c>
      <c r="T66" s="35">
        <f t="shared" si="14"/>
        <v>-14.385964912280702</v>
      </c>
      <c r="U66" s="35">
        <f t="shared" si="14"/>
        <v>30.737704918032783</v>
      </c>
    </row>
    <row r="67" spans="1:21" x14ac:dyDescent="0.2">
      <c r="A67" s="28" t="s">
        <v>57</v>
      </c>
      <c r="B67" s="30"/>
      <c r="C67" s="30"/>
      <c r="D67" s="30"/>
      <c r="E67" s="30"/>
      <c r="F67" s="30"/>
      <c r="G67" s="30">
        <v>538</v>
      </c>
      <c r="H67" s="30">
        <v>532</v>
      </c>
      <c r="I67" s="30">
        <v>573</v>
      </c>
      <c r="J67" s="30">
        <v>557</v>
      </c>
      <c r="K67" s="30">
        <v>579</v>
      </c>
      <c r="L67" s="30">
        <v>671</v>
      </c>
      <c r="M67" s="252">
        <v>798</v>
      </c>
      <c r="N67" s="252">
        <v>733</v>
      </c>
      <c r="O67" s="252">
        <v>558</v>
      </c>
      <c r="P67" s="61">
        <v>620</v>
      </c>
      <c r="Q67" s="61">
        <v>632</v>
      </c>
      <c r="R67" s="61">
        <v>726</v>
      </c>
      <c r="S67" s="35">
        <f t="shared" si="14"/>
        <v>-8.1453634085213</v>
      </c>
      <c r="T67" s="35">
        <f t="shared" si="14"/>
        <v>-23.874488403819917</v>
      </c>
      <c r="U67" s="35">
        <f t="shared" si="14"/>
        <v>11.111111111111116</v>
      </c>
    </row>
    <row r="68" spans="1:21" x14ac:dyDescent="0.2">
      <c r="A68" s="36" t="s">
        <v>58</v>
      </c>
      <c r="B68" s="479">
        <f t="shared" ref="B68:I68" si="20">SUM(B64:B67)</f>
        <v>0</v>
      </c>
      <c r="C68" s="479">
        <f t="shared" si="20"/>
        <v>0</v>
      </c>
      <c r="D68" s="479">
        <f t="shared" si="20"/>
        <v>0</v>
      </c>
      <c r="E68" s="479">
        <f t="shared" si="20"/>
        <v>0</v>
      </c>
      <c r="F68" s="479">
        <v>7313</v>
      </c>
      <c r="G68" s="479">
        <f t="shared" si="20"/>
        <v>7732</v>
      </c>
      <c r="H68" s="479">
        <f t="shared" si="20"/>
        <v>8150</v>
      </c>
      <c r="I68" s="479">
        <f t="shared" si="20"/>
        <v>8301</v>
      </c>
      <c r="J68" s="479">
        <f>SUM(J64:J67)</f>
        <v>8459</v>
      </c>
      <c r="K68" s="479">
        <f>SUM(K64:K67)</f>
        <v>8720</v>
      </c>
      <c r="L68" s="479">
        <f>SUM(L64:L67)</f>
        <v>8973</v>
      </c>
      <c r="M68" s="62">
        <v>9006</v>
      </c>
      <c r="N68" s="62">
        <v>8746</v>
      </c>
      <c r="O68" s="62">
        <f>O64+O65+O66+O67</f>
        <v>7086</v>
      </c>
      <c r="P68" s="62">
        <f>P64+P65+P66+P67</f>
        <v>9071</v>
      </c>
      <c r="Q68" s="62">
        <f>Q64+Q65+Q66+Q67</f>
        <v>9251</v>
      </c>
      <c r="R68" s="62">
        <f>R64+R65+R66+R67</f>
        <v>10421</v>
      </c>
      <c r="S68" s="35">
        <f t="shared" si="14"/>
        <v>-2.8869642460581879</v>
      </c>
      <c r="T68" s="35">
        <f t="shared" si="14"/>
        <v>-18.980105190944428</v>
      </c>
      <c r="U68" s="35">
        <f t="shared" si="14"/>
        <v>28.012983347445662</v>
      </c>
    </row>
    <row r="69" spans="1:2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59"/>
    </row>
    <row r="70" spans="1:21" x14ac:dyDescent="0.2">
      <c r="A70" s="28" t="s">
        <v>124</v>
      </c>
      <c r="B70" s="34">
        <v>1970</v>
      </c>
      <c r="C70" s="34">
        <v>1980</v>
      </c>
      <c r="D70" s="34">
        <v>1990</v>
      </c>
      <c r="E70" s="34">
        <v>1999</v>
      </c>
      <c r="F70" s="34">
        <v>2000</v>
      </c>
      <c r="G70" s="34">
        <v>2001</v>
      </c>
      <c r="H70" s="34">
        <v>2002</v>
      </c>
      <c r="I70" s="34">
        <v>2003</v>
      </c>
      <c r="J70" s="34">
        <v>2004</v>
      </c>
      <c r="K70" s="34">
        <v>2005</v>
      </c>
      <c r="L70" s="34">
        <v>2006</v>
      </c>
      <c r="M70" s="34">
        <v>2007</v>
      </c>
      <c r="N70" s="34" t="s">
        <v>315</v>
      </c>
      <c r="O70" s="34">
        <v>2009</v>
      </c>
      <c r="P70" s="34">
        <v>2010</v>
      </c>
      <c r="Q70" s="34">
        <v>2011</v>
      </c>
      <c r="R70" s="34">
        <v>2012</v>
      </c>
      <c r="S70" s="64" t="s">
        <v>116</v>
      </c>
      <c r="T70" s="64" t="s">
        <v>337</v>
      </c>
      <c r="U70" t="s">
        <v>506</v>
      </c>
    </row>
    <row r="71" spans="1:21" x14ac:dyDescent="0.2">
      <c r="A71" s="28" t="s">
        <v>54</v>
      </c>
      <c r="B71" s="30"/>
      <c r="C71" s="30"/>
      <c r="D71" s="30"/>
      <c r="E71" s="30"/>
      <c r="F71" s="30"/>
      <c r="G71" s="30">
        <v>27411</v>
      </c>
      <c r="H71" s="30">
        <v>30472</v>
      </c>
      <c r="I71" s="30">
        <v>31120</v>
      </c>
      <c r="J71" s="30">
        <v>35748</v>
      </c>
      <c r="K71" s="30">
        <v>35697</v>
      </c>
      <c r="L71" s="30">
        <v>37596</v>
      </c>
      <c r="M71" s="61">
        <v>38643</v>
      </c>
      <c r="N71" s="63">
        <v>36772</v>
      </c>
      <c r="O71" s="63">
        <v>33662</v>
      </c>
      <c r="P71" s="63">
        <v>46550</v>
      </c>
      <c r="Q71" s="63">
        <v>49808</v>
      </c>
      <c r="R71" s="63">
        <v>48674</v>
      </c>
      <c r="S71" s="35">
        <f t="shared" si="14"/>
        <v>-4.8417565923970729</v>
      </c>
      <c r="T71" s="35">
        <f t="shared" si="14"/>
        <v>-8.4575220276297163</v>
      </c>
      <c r="U71" s="35">
        <f>((P71/O71)-1)*100</f>
        <v>38.286495157744646</v>
      </c>
    </row>
    <row r="72" spans="1:21" x14ac:dyDescent="0.2">
      <c r="A72" s="28" t="s">
        <v>55</v>
      </c>
      <c r="B72" s="30"/>
      <c r="C72" s="30"/>
      <c r="D72" s="30"/>
      <c r="E72" s="30"/>
      <c r="F72" s="30"/>
      <c r="G72" s="30">
        <v>59520</v>
      </c>
      <c r="H72" s="30">
        <v>59440</v>
      </c>
      <c r="I72" s="30">
        <v>60781</v>
      </c>
      <c r="J72" s="30">
        <v>66794</v>
      </c>
      <c r="K72" s="30">
        <v>78848</v>
      </c>
      <c r="L72" s="30">
        <v>74554</v>
      </c>
      <c r="M72" s="61">
        <v>56302</v>
      </c>
      <c r="N72" s="61">
        <v>53472</v>
      </c>
      <c r="O72" s="61">
        <v>44196</v>
      </c>
      <c r="P72" s="61">
        <v>62577</v>
      </c>
      <c r="Q72" s="61">
        <v>66957</v>
      </c>
      <c r="R72" s="61">
        <v>76514</v>
      </c>
      <c r="S72" s="35">
        <f t="shared" si="14"/>
        <v>-5.0264644239991441</v>
      </c>
      <c r="T72" s="35">
        <f t="shared" si="14"/>
        <v>-17.347396768402156</v>
      </c>
      <c r="U72" s="35">
        <f t="shared" si="14"/>
        <v>41.589736627749119</v>
      </c>
    </row>
    <row r="73" spans="1:21" x14ac:dyDescent="0.2">
      <c r="A73" s="28" t="s">
        <v>56</v>
      </c>
      <c r="B73" s="30"/>
      <c r="C73" s="30"/>
      <c r="D73" s="30"/>
      <c r="E73" s="30"/>
      <c r="F73" s="30"/>
      <c r="G73" s="30">
        <v>37532</v>
      </c>
      <c r="H73" s="30">
        <v>41196</v>
      </c>
      <c r="I73" s="30">
        <v>41526</v>
      </c>
      <c r="J73" s="30">
        <v>41078</v>
      </c>
      <c r="K73" s="30">
        <v>49058</v>
      </c>
      <c r="L73" s="30">
        <v>49124</v>
      </c>
      <c r="M73" s="61">
        <v>28842</v>
      </c>
      <c r="N73" s="61">
        <v>29943</v>
      </c>
      <c r="O73" s="61">
        <v>23530</v>
      </c>
      <c r="P73" s="61">
        <v>44243</v>
      </c>
      <c r="Q73" s="61">
        <v>47340</v>
      </c>
      <c r="R73" s="61">
        <v>52809</v>
      </c>
      <c r="S73" s="35">
        <f t="shared" si="14"/>
        <v>3.8173496983565647</v>
      </c>
      <c r="T73" s="35">
        <f t="shared" si="14"/>
        <v>-21.417359650001664</v>
      </c>
      <c r="U73" s="35">
        <f t="shared" si="14"/>
        <v>88.028049298767527</v>
      </c>
    </row>
    <row r="74" spans="1:21" x14ac:dyDescent="0.2">
      <c r="A74" s="28" t="s">
        <v>57</v>
      </c>
      <c r="B74" s="30"/>
      <c r="C74" s="30"/>
      <c r="D74" s="30"/>
      <c r="E74" s="30"/>
      <c r="F74" s="30"/>
      <c r="G74" s="30">
        <v>4097</v>
      </c>
      <c r="H74" s="30">
        <v>4008</v>
      </c>
      <c r="I74" s="30">
        <v>4330</v>
      </c>
      <c r="J74" s="30">
        <v>4146</v>
      </c>
      <c r="K74" s="30">
        <v>4490</v>
      </c>
      <c r="L74" s="30">
        <v>5173</v>
      </c>
      <c r="M74" s="252">
        <v>10858</v>
      </c>
      <c r="N74" s="252">
        <v>10163</v>
      </c>
      <c r="O74" s="252">
        <v>6854</v>
      </c>
      <c r="P74" s="61">
        <v>8225</v>
      </c>
      <c r="Q74" s="61">
        <v>8800</v>
      </c>
      <c r="R74" s="61">
        <v>12290</v>
      </c>
      <c r="S74" s="35">
        <f t="shared" si="14"/>
        <v>-6.4008104623319184</v>
      </c>
      <c r="T74" s="35">
        <f t="shared" si="14"/>
        <v>-32.5592836760799</v>
      </c>
      <c r="U74" s="35">
        <f t="shared" si="14"/>
        <v>20.002918004085203</v>
      </c>
    </row>
    <row r="75" spans="1:21" x14ac:dyDescent="0.2">
      <c r="A75" s="36" t="s">
        <v>58</v>
      </c>
      <c r="B75" s="479">
        <f t="shared" ref="B75:I75" si="21">SUM(B71:B74)</f>
        <v>0</v>
      </c>
      <c r="C75" s="479">
        <f t="shared" si="21"/>
        <v>0</v>
      </c>
      <c r="D75" s="479">
        <f t="shared" si="21"/>
        <v>0</v>
      </c>
      <c r="E75" s="479">
        <f t="shared" si="21"/>
        <v>0</v>
      </c>
      <c r="F75" s="479">
        <v>120944</v>
      </c>
      <c r="G75" s="479">
        <f t="shared" si="21"/>
        <v>128560</v>
      </c>
      <c r="H75" s="479">
        <f t="shared" si="21"/>
        <v>135116</v>
      </c>
      <c r="I75" s="479">
        <f t="shared" si="21"/>
        <v>137757</v>
      </c>
      <c r="J75" s="479">
        <f>SUM(J71:J74)</f>
        <v>147766</v>
      </c>
      <c r="K75" s="479">
        <f>SUM(K71:K74)</f>
        <v>168093</v>
      </c>
      <c r="L75" s="479">
        <f>SUM(L71:L74)</f>
        <v>166447</v>
      </c>
      <c r="M75" s="62">
        <v>134645</v>
      </c>
      <c r="N75" s="62">
        <v>130350</v>
      </c>
      <c r="O75" s="62">
        <f>O71+O72+O73+O74</f>
        <v>108242</v>
      </c>
      <c r="P75" s="62">
        <f>P71+P72+P73+P74</f>
        <v>161595</v>
      </c>
      <c r="Q75" s="62">
        <f>Q71+Q72+Q73+Q74</f>
        <v>172905</v>
      </c>
      <c r="R75" s="62">
        <f>R71+R72+R73+R74</f>
        <v>190287</v>
      </c>
      <c r="S75" s="35">
        <f t="shared" si="14"/>
        <v>-3.1898696572468355</v>
      </c>
      <c r="T75" s="35">
        <f t="shared" si="14"/>
        <v>-16.960490985807443</v>
      </c>
      <c r="U75" s="35">
        <f t="shared" si="14"/>
        <v>49.290478742077923</v>
      </c>
    </row>
    <row r="76" spans="1:21" x14ac:dyDescent="0.2">
      <c r="A76" s="12"/>
      <c r="S76" s="35"/>
      <c r="T76" s="35"/>
    </row>
    <row r="77" spans="1:2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259"/>
    </row>
    <row r="78" spans="1:21" x14ac:dyDescent="0.2">
      <c r="A78" s="28" t="s">
        <v>65</v>
      </c>
      <c r="B78" s="34">
        <v>1970</v>
      </c>
      <c r="C78" s="34">
        <v>1980</v>
      </c>
      <c r="D78" s="34">
        <v>1990</v>
      </c>
      <c r="E78" s="34">
        <v>1999</v>
      </c>
      <c r="F78" s="34">
        <v>2000</v>
      </c>
      <c r="G78" s="34">
        <v>2001</v>
      </c>
      <c r="H78" s="34">
        <v>2002</v>
      </c>
      <c r="I78" s="34">
        <v>2003</v>
      </c>
      <c r="J78" s="34">
        <v>2004</v>
      </c>
      <c r="K78" s="34">
        <v>2005</v>
      </c>
      <c r="L78" s="34">
        <v>2006</v>
      </c>
      <c r="M78" s="34">
        <v>2007</v>
      </c>
      <c r="N78" s="34">
        <v>2008</v>
      </c>
      <c r="O78" s="34">
        <v>2009</v>
      </c>
      <c r="P78" s="34">
        <v>2010</v>
      </c>
      <c r="Q78" s="34">
        <v>2011</v>
      </c>
      <c r="R78" s="34">
        <v>2012</v>
      </c>
      <c r="S78" s="64" t="s">
        <v>116</v>
      </c>
      <c r="T78" s="64" t="s">
        <v>337</v>
      </c>
      <c r="U78" t="s">
        <v>506</v>
      </c>
    </row>
    <row r="79" spans="1:21" x14ac:dyDescent="0.2">
      <c r="A79" s="28" t="s">
        <v>54</v>
      </c>
      <c r="B79" s="30"/>
      <c r="C79" s="30"/>
      <c r="D79" s="30"/>
      <c r="E79" s="30"/>
      <c r="F79" s="30"/>
      <c r="G79" s="30">
        <f t="shared" ref="G79:P83" si="22">G34+G50+G64</f>
        <v>29142</v>
      </c>
      <c r="H79" s="30">
        <f t="shared" si="22"/>
        <v>29192</v>
      </c>
      <c r="I79" s="30">
        <f t="shared" si="22"/>
        <v>27840</v>
      </c>
      <c r="J79" s="30">
        <f t="shared" si="22"/>
        <v>28370</v>
      </c>
      <c r="K79" s="30">
        <f t="shared" si="22"/>
        <v>28693</v>
      </c>
      <c r="L79" s="30">
        <f t="shared" si="22"/>
        <v>29376</v>
      </c>
      <c r="M79" s="30">
        <f t="shared" si="22"/>
        <v>29118</v>
      </c>
      <c r="N79" s="30">
        <f t="shared" si="22"/>
        <v>28237.486463999998</v>
      </c>
      <c r="O79" s="30">
        <f t="shared" si="22"/>
        <v>26507</v>
      </c>
      <c r="P79" s="30">
        <f t="shared" si="22"/>
        <v>28169</v>
      </c>
      <c r="Q79" s="30"/>
      <c r="R79" s="30"/>
      <c r="S79" s="35">
        <f>((N79/M79)-1)*100</f>
        <v>-3.0239492272820967</v>
      </c>
      <c r="T79" s="35">
        <f t="shared" si="14"/>
        <v>-6.1283303887766261</v>
      </c>
      <c r="U79" s="35">
        <f>((P79/O79)-1)*100</f>
        <v>6.2700418757309473</v>
      </c>
    </row>
    <row r="80" spans="1:21" x14ac:dyDescent="0.2">
      <c r="A80" s="28" t="s">
        <v>55</v>
      </c>
      <c r="B80" s="30"/>
      <c r="C80" s="30"/>
      <c r="D80" s="30"/>
      <c r="E80" s="30"/>
      <c r="F80" s="30"/>
      <c r="G80" s="30">
        <f t="shared" si="22"/>
        <v>12409.2</v>
      </c>
      <c r="H80" s="30">
        <f t="shared" si="22"/>
        <v>12620</v>
      </c>
      <c r="I80" s="30">
        <f t="shared" si="22"/>
        <v>12668.7</v>
      </c>
      <c r="J80" s="30">
        <f t="shared" si="22"/>
        <v>13144.8</v>
      </c>
      <c r="K80" s="30">
        <f t="shared" si="22"/>
        <v>13171.4</v>
      </c>
      <c r="L80" s="30">
        <f t="shared" si="22"/>
        <v>13451.8</v>
      </c>
      <c r="M80" s="30">
        <f t="shared" si="22"/>
        <v>13232</v>
      </c>
      <c r="N80" s="30">
        <f t="shared" si="22"/>
        <v>13589.713069999996</v>
      </c>
      <c r="O80" s="30">
        <f t="shared" si="22"/>
        <v>11503</v>
      </c>
      <c r="P80" s="30">
        <f t="shared" si="22"/>
        <v>12538</v>
      </c>
      <c r="Q80" s="30"/>
      <c r="R80" s="30"/>
      <c r="S80" s="35">
        <f t="shared" si="14"/>
        <v>2.703393818016897</v>
      </c>
      <c r="T80" s="35">
        <f t="shared" si="14"/>
        <v>-15.355092923974423</v>
      </c>
      <c r="U80" s="35">
        <f t="shared" si="14"/>
        <v>8.9976527862296827</v>
      </c>
    </row>
    <row r="81" spans="1:21" x14ac:dyDescent="0.2">
      <c r="A81" s="28" t="s">
        <v>56</v>
      </c>
      <c r="B81" s="30"/>
      <c r="C81" s="30"/>
      <c r="D81" s="30"/>
      <c r="E81" s="30"/>
      <c r="F81" s="30"/>
      <c r="G81" s="30">
        <f t="shared" si="22"/>
        <v>13806</v>
      </c>
      <c r="H81" s="30">
        <f t="shared" si="22"/>
        <v>13297.6</v>
      </c>
      <c r="I81" s="30">
        <f t="shared" si="22"/>
        <v>13337.6</v>
      </c>
      <c r="J81" s="30">
        <f t="shared" si="22"/>
        <v>13742.7</v>
      </c>
      <c r="K81" s="30">
        <f t="shared" si="22"/>
        <v>12896.8</v>
      </c>
      <c r="L81" s="30">
        <f t="shared" si="22"/>
        <v>13758.2</v>
      </c>
      <c r="M81" s="30">
        <f t="shared" si="22"/>
        <v>13657</v>
      </c>
      <c r="N81" s="30">
        <f t="shared" si="22"/>
        <v>14383.579709999984</v>
      </c>
      <c r="O81" s="30">
        <f t="shared" si="22"/>
        <v>12132</v>
      </c>
      <c r="P81" s="30">
        <f t="shared" si="22"/>
        <v>12744</v>
      </c>
      <c r="Q81" s="30"/>
      <c r="R81" s="30"/>
      <c r="S81" s="35">
        <f t="shared" si="14"/>
        <v>5.3201999707108705</v>
      </c>
      <c r="T81" s="35">
        <f t="shared" si="14"/>
        <v>-15.653820226925873</v>
      </c>
      <c r="U81" s="35">
        <f t="shared" si="14"/>
        <v>5.0445103857566842</v>
      </c>
    </row>
    <row r="82" spans="1:21" x14ac:dyDescent="0.2">
      <c r="A82" s="28" t="s">
        <v>57</v>
      </c>
      <c r="B82" s="30"/>
      <c r="C82" s="30"/>
      <c r="D82" s="30"/>
      <c r="E82" s="30"/>
      <c r="F82" s="30"/>
      <c r="G82" s="30">
        <f t="shared" si="22"/>
        <v>4524.2</v>
      </c>
      <c r="H82" s="30">
        <f t="shared" si="22"/>
        <v>4374.2</v>
      </c>
      <c r="I82" s="30">
        <f t="shared" si="22"/>
        <v>6250.4</v>
      </c>
      <c r="J82" s="30">
        <f t="shared" si="22"/>
        <v>9520.2000000000007</v>
      </c>
      <c r="K82" s="30">
        <f t="shared" si="22"/>
        <v>8701.6</v>
      </c>
      <c r="L82" s="30">
        <f t="shared" si="22"/>
        <v>9210.7999999999993</v>
      </c>
      <c r="M82" s="30">
        <f t="shared" si="22"/>
        <v>9279</v>
      </c>
      <c r="N82" s="30">
        <f t="shared" si="22"/>
        <v>9572.80026</v>
      </c>
      <c r="O82" s="30">
        <f t="shared" si="22"/>
        <v>8229</v>
      </c>
      <c r="P82" s="30">
        <f t="shared" si="22"/>
        <v>10130</v>
      </c>
      <c r="Q82" s="30"/>
      <c r="R82" s="30"/>
      <c r="S82" s="35">
        <f t="shared" si="14"/>
        <v>3.1662922728742382</v>
      </c>
      <c r="T82" s="35">
        <f t="shared" si="14"/>
        <v>-14.037692456773353</v>
      </c>
      <c r="U82" s="35">
        <f t="shared" si="14"/>
        <v>23.101227366630205</v>
      </c>
    </row>
    <row r="83" spans="1:21" x14ac:dyDescent="0.2">
      <c r="A83" s="36" t="s">
        <v>58</v>
      </c>
      <c r="B83" s="479"/>
      <c r="C83" s="479"/>
      <c r="D83" s="479"/>
      <c r="E83" s="479"/>
      <c r="F83" s="479">
        <f>F38+F54+F68</f>
        <v>58183.5</v>
      </c>
      <c r="G83" s="479">
        <f t="shared" si="22"/>
        <v>59881.399999999994</v>
      </c>
      <c r="H83" s="479">
        <f t="shared" si="22"/>
        <v>59483.799999999996</v>
      </c>
      <c r="I83" s="479">
        <f t="shared" si="22"/>
        <v>60096.700000000004</v>
      </c>
      <c r="J83" s="479">
        <f t="shared" si="22"/>
        <v>64777.7</v>
      </c>
      <c r="K83" s="479">
        <f t="shared" si="22"/>
        <v>63462.8</v>
      </c>
      <c r="L83" s="479">
        <f t="shared" si="22"/>
        <v>65796.800000000003</v>
      </c>
      <c r="M83" s="479">
        <f t="shared" si="22"/>
        <v>65286</v>
      </c>
      <c r="N83" s="479">
        <f t="shared" si="22"/>
        <v>65783.579503999979</v>
      </c>
      <c r="O83" s="479">
        <f t="shared" si="22"/>
        <v>58372</v>
      </c>
      <c r="P83" s="479">
        <f t="shared" si="22"/>
        <v>63581</v>
      </c>
      <c r="Q83" s="93"/>
      <c r="R83" s="93"/>
      <c r="S83" s="35">
        <f t="shared" si="14"/>
        <v>0.76215345403298773</v>
      </c>
      <c r="T83" s="35">
        <f t="shared" si="14"/>
        <v>-11.266610239032849</v>
      </c>
      <c r="U83" s="35">
        <f t="shared" si="14"/>
        <v>8.9237990817515147</v>
      </c>
    </row>
    <row r="84" spans="1:21" x14ac:dyDescent="0.2">
      <c r="A84" s="12"/>
      <c r="S84" s="35"/>
      <c r="T84" s="35"/>
    </row>
    <row r="85" spans="1:2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259"/>
    </row>
    <row r="86" spans="1:21" x14ac:dyDescent="0.2">
      <c r="A86" s="28" t="s">
        <v>115</v>
      </c>
      <c r="B86" s="34">
        <v>1970</v>
      </c>
      <c r="C86" s="34">
        <v>1980</v>
      </c>
      <c r="D86" s="34">
        <v>1990</v>
      </c>
      <c r="E86" s="34">
        <v>1999</v>
      </c>
      <c r="F86" s="34">
        <v>2000</v>
      </c>
      <c r="G86" s="34">
        <v>2001</v>
      </c>
      <c r="H86" s="34">
        <v>2002</v>
      </c>
      <c r="I86" s="34">
        <v>2003</v>
      </c>
      <c r="J86" s="34">
        <v>2004</v>
      </c>
      <c r="K86" s="34">
        <v>2005</v>
      </c>
      <c r="L86" s="34">
        <v>2006</v>
      </c>
      <c r="M86" s="34">
        <v>2007</v>
      </c>
      <c r="N86" s="34">
        <v>2008</v>
      </c>
      <c r="O86" s="34">
        <v>2009</v>
      </c>
      <c r="P86" s="34">
        <v>2010</v>
      </c>
      <c r="Q86" s="34">
        <v>2011</v>
      </c>
      <c r="R86" s="34">
        <v>2012</v>
      </c>
      <c r="S86" s="64" t="s">
        <v>116</v>
      </c>
      <c r="T86" s="64" t="s">
        <v>337</v>
      </c>
      <c r="U86" t="s">
        <v>506</v>
      </c>
    </row>
    <row r="87" spans="1:21" x14ac:dyDescent="0.2">
      <c r="A87" s="28" t="s">
        <v>54</v>
      </c>
      <c r="B87" s="30"/>
      <c r="C87" s="30"/>
      <c r="D87" s="30"/>
      <c r="E87" s="30"/>
      <c r="F87" s="30"/>
      <c r="G87" s="30">
        <f>G42+G57+G71</f>
        <v>347795</v>
      </c>
      <c r="H87" s="30">
        <f t="shared" ref="H87:P91" si="23">H42+H57+H71</f>
        <v>359088</v>
      </c>
      <c r="I87" s="30">
        <f t="shared" si="23"/>
        <v>351751</v>
      </c>
      <c r="J87" s="30">
        <f t="shared" si="23"/>
        <v>333700</v>
      </c>
      <c r="K87" s="30">
        <f t="shared" si="23"/>
        <v>332410</v>
      </c>
      <c r="L87" s="30">
        <f t="shared" si="23"/>
        <v>343692</v>
      </c>
      <c r="M87" s="30">
        <f t="shared" si="23"/>
        <v>344636</v>
      </c>
      <c r="N87" s="30">
        <f t="shared" si="23"/>
        <v>319189</v>
      </c>
      <c r="O87" s="30">
        <f t="shared" si="23"/>
        <v>291143</v>
      </c>
      <c r="P87" s="30">
        <f t="shared" si="23"/>
        <v>315293</v>
      </c>
      <c r="Q87" s="30"/>
      <c r="R87" s="30"/>
      <c r="S87" s="35">
        <f t="shared" si="14"/>
        <v>-7.3837324017223978</v>
      </c>
      <c r="T87" s="35">
        <f t="shared" si="14"/>
        <v>-8.7866436500004692</v>
      </c>
      <c r="U87" s="35">
        <f>((P87/O87)-1)*100</f>
        <v>8.2948928876874994</v>
      </c>
    </row>
    <row r="88" spans="1:21" x14ac:dyDescent="0.2">
      <c r="A88" s="28" t="s">
        <v>55</v>
      </c>
      <c r="B88" s="30"/>
      <c r="C88" s="30"/>
      <c r="D88" s="30"/>
      <c r="E88" s="30"/>
      <c r="F88" s="30"/>
      <c r="G88" s="30">
        <f t="shared" ref="G88:M91" si="24">G43+G58+G72</f>
        <v>146463</v>
      </c>
      <c r="H88" s="30">
        <f t="shared" si="24"/>
        <v>145777</v>
      </c>
      <c r="I88" s="30">
        <f t="shared" si="24"/>
        <v>147382</v>
      </c>
      <c r="J88" s="30">
        <f t="shared" si="24"/>
        <v>158399</v>
      </c>
      <c r="K88" s="30">
        <f t="shared" si="24"/>
        <v>167787</v>
      </c>
      <c r="L88" s="30">
        <f t="shared" si="24"/>
        <v>165086</v>
      </c>
      <c r="M88" s="30">
        <f t="shared" si="24"/>
        <v>146865</v>
      </c>
      <c r="N88" s="30">
        <f t="shared" si="23"/>
        <v>149861</v>
      </c>
      <c r="O88" s="30">
        <f t="shared" si="23"/>
        <v>129521</v>
      </c>
      <c r="P88" s="30">
        <f t="shared" si="23"/>
        <v>149945</v>
      </c>
      <c r="Q88" s="30"/>
      <c r="R88" s="30"/>
      <c r="S88" s="35">
        <f t="shared" si="14"/>
        <v>2.03996867871854</v>
      </c>
      <c r="T88" s="35">
        <f t="shared" si="14"/>
        <v>-13.572577254922891</v>
      </c>
      <c r="U88" s="35">
        <f t="shared" si="14"/>
        <v>15.768871457138234</v>
      </c>
    </row>
    <row r="89" spans="1:21" x14ac:dyDescent="0.2">
      <c r="A89" s="28" t="s">
        <v>56</v>
      </c>
      <c r="B89" s="30"/>
      <c r="C89" s="30"/>
      <c r="D89" s="30"/>
      <c r="E89" s="30"/>
      <c r="F89" s="30"/>
      <c r="G89" s="30">
        <f t="shared" si="24"/>
        <v>150008</v>
      </c>
      <c r="H89" s="30">
        <f t="shared" si="24"/>
        <v>148161</v>
      </c>
      <c r="I89" s="30">
        <f t="shared" si="24"/>
        <v>147994</v>
      </c>
      <c r="J89" s="30">
        <f t="shared" si="24"/>
        <v>150454</v>
      </c>
      <c r="K89" s="30">
        <f t="shared" si="24"/>
        <v>150277</v>
      </c>
      <c r="L89" s="30">
        <f t="shared" si="24"/>
        <v>156510</v>
      </c>
      <c r="M89" s="30">
        <f t="shared" si="24"/>
        <v>138247</v>
      </c>
      <c r="N89" s="30">
        <f t="shared" si="23"/>
        <v>145691</v>
      </c>
      <c r="O89" s="30">
        <f t="shared" si="23"/>
        <v>123297</v>
      </c>
      <c r="P89" s="30">
        <f t="shared" si="23"/>
        <v>146879</v>
      </c>
      <c r="Q89" s="30"/>
      <c r="R89" s="30"/>
      <c r="S89" s="35">
        <f t="shared" si="14"/>
        <v>5.3845653070229371</v>
      </c>
      <c r="T89" s="35">
        <f t="shared" si="14"/>
        <v>-15.370887700681578</v>
      </c>
      <c r="U89" s="35">
        <f t="shared" si="14"/>
        <v>19.126175008313261</v>
      </c>
    </row>
    <row r="90" spans="1:21" x14ac:dyDescent="0.2">
      <c r="A90" s="28" t="s">
        <v>57</v>
      </c>
      <c r="B90" s="30"/>
      <c r="C90" s="30"/>
      <c r="D90" s="30"/>
      <c r="E90" s="30"/>
      <c r="F90" s="30"/>
      <c r="G90" s="30">
        <f t="shared" si="24"/>
        <v>24293</v>
      </c>
      <c r="H90" s="30">
        <f t="shared" si="24"/>
        <v>23630</v>
      </c>
      <c r="I90" s="30">
        <f t="shared" si="24"/>
        <v>32951</v>
      </c>
      <c r="J90" s="30">
        <f t="shared" si="24"/>
        <v>49288</v>
      </c>
      <c r="K90" s="30">
        <f t="shared" si="24"/>
        <v>45603</v>
      </c>
      <c r="L90" s="30">
        <f t="shared" si="24"/>
        <v>48301</v>
      </c>
      <c r="M90" s="30">
        <f t="shared" si="24"/>
        <v>53519</v>
      </c>
      <c r="N90" s="30">
        <f t="shared" si="23"/>
        <v>54502</v>
      </c>
      <c r="O90" s="30">
        <f t="shared" si="23"/>
        <v>45417</v>
      </c>
      <c r="P90" s="30">
        <f t="shared" si="23"/>
        <v>56023</v>
      </c>
      <c r="Q90" s="30"/>
      <c r="R90" s="30"/>
      <c r="S90" s="35">
        <f t="shared" si="14"/>
        <v>1.8367308806218396</v>
      </c>
      <c r="T90" s="35">
        <f t="shared" si="14"/>
        <v>-16.669113060071194</v>
      </c>
      <c r="U90" s="35">
        <f t="shared" si="14"/>
        <v>23.352489156042889</v>
      </c>
    </row>
    <row r="91" spans="1:21" x14ac:dyDescent="0.2">
      <c r="A91" s="36" t="s">
        <v>58</v>
      </c>
      <c r="B91" s="479"/>
      <c r="C91" s="479"/>
      <c r="D91" s="479"/>
      <c r="E91" s="479"/>
      <c r="F91" s="479"/>
      <c r="G91" s="30">
        <f t="shared" si="24"/>
        <v>668559</v>
      </c>
      <c r="H91" s="30">
        <f t="shared" si="24"/>
        <v>676656</v>
      </c>
      <c r="I91" s="30">
        <f t="shared" si="24"/>
        <v>680078</v>
      </c>
      <c r="J91" s="30">
        <f t="shared" si="24"/>
        <v>691841</v>
      </c>
      <c r="K91" s="30">
        <f t="shared" si="24"/>
        <v>696077</v>
      </c>
      <c r="L91" s="30">
        <f t="shared" si="24"/>
        <v>713589</v>
      </c>
      <c r="M91" s="30">
        <f t="shared" si="24"/>
        <v>683267</v>
      </c>
      <c r="N91" s="30">
        <f t="shared" si="23"/>
        <v>669243.28579999995</v>
      </c>
      <c r="O91" s="30">
        <f t="shared" si="23"/>
        <v>589378</v>
      </c>
      <c r="P91" s="30">
        <f t="shared" si="23"/>
        <v>668140</v>
      </c>
      <c r="Q91" s="30"/>
      <c r="R91" s="30"/>
      <c r="S91" s="35">
        <f t="shared" si="14"/>
        <v>-2.0524500963752135</v>
      </c>
      <c r="T91" s="35">
        <f t="shared" si="14"/>
        <v>-11.933670085988323</v>
      </c>
      <c r="U91" s="35">
        <f t="shared" si="14"/>
        <v>13.363579909667479</v>
      </c>
    </row>
    <row r="92" spans="1:21" x14ac:dyDescent="0.2">
      <c r="A92" s="12"/>
    </row>
    <row r="94" spans="1:21" x14ac:dyDescent="0.2">
      <c r="A94" s="83"/>
    </row>
  </sheetData>
  <mergeCells count="16">
    <mergeCell ref="A29:M29"/>
    <mergeCell ref="K17:L17"/>
    <mergeCell ref="M17:N17"/>
    <mergeCell ref="O17:S17"/>
    <mergeCell ref="T17:U17"/>
    <mergeCell ref="B23:C23"/>
    <mergeCell ref="D23:E23"/>
    <mergeCell ref="F23:G23"/>
    <mergeCell ref="B8:C8"/>
    <mergeCell ref="D8:E8"/>
    <mergeCell ref="F8:G8"/>
    <mergeCell ref="H8:I8"/>
    <mergeCell ref="B16:C16"/>
    <mergeCell ref="D16:E16"/>
    <mergeCell ref="F16:G16"/>
    <mergeCell ref="H16:I16"/>
  </mergeCells>
  <hyperlinks>
    <hyperlink ref="H2" r:id="rId1"/>
  </hyperlinks>
  <pageMargins left="0.59055118110236227" right="0.59055118110236227" top="0.59055118110236227" bottom="0.59055118110236227" header="0.39370078740157483" footer="0.39370078740157483"/>
  <pageSetup orientation="landscape" r:id="rId2"/>
  <headerFooter alignWithMargins="0">
    <oddFooter>&amp;R&amp;8Studiedienst van de Vlaamse Regering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ySplit="5" topLeftCell="A6" activePane="bottomLeft" state="frozenSplit"/>
      <selection activeCell="H34" sqref="H34"/>
      <selection pane="bottomLeft" activeCell="P42" sqref="P42"/>
    </sheetView>
  </sheetViews>
  <sheetFormatPr defaultRowHeight="11.25" x14ac:dyDescent="0.2"/>
  <cols>
    <col min="1" max="1" width="24.140625" style="226" customWidth="1"/>
    <col min="2" max="4" width="6.28515625" style="227" customWidth="1"/>
    <col min="5" max="7" width="4.5703125" style="227" customWidth="1"/>
    <col min="8" max="9" width="5.42578125" style="227" customWidth="1"/>
    <col min="10" max="10" width="5.85546875" style="227" customWidth="1"/>
    <col min="11" max="12" width="4.5703125" style="227" customWidth="1"/>
    <col min="13" max="13" width="4.85546875" style="227" customWidth="1"/>
    <col min="14" max="16384" width="9.140625" style="226"/>
  </cols>
  <sheetData>
    <row r="1" spans="1:28" s="249" customFormat="1" ht="15" customHeight="1" x14ac:dyDescent="0.2">
      <c r="A1" s="419" t="s">
        <v>335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5"/>
      <c r="N1" s="250" t="s">
        <v>334</v>
      </c>
      <c r="P1" s="486" t="s">
        <v>507</v>
      </c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8"/>
    </row>
    <row r="2" spans="1:28" ht="24" customHeight="1" x14ac:dyDescent="0.2">
      <c r="A2" s="420" t="s">
        <v>333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2"/>
      <c r="P2" s="489" t="s">
        <v>508</v>
      </c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1"/>
    </row>
    <row r="3" spans="1:28" x14ac:dyDescent="0.2">
      <c r="A3" s="425"/>
      <c r="B3" s="423" t="s">
        <v>332</v>
      </c>
      <c r="C3" s="423"/>
      <c r="D3" s="423"/>
      <c r="E3" s="423"/>
      <c r="F3" s="423"/>
      <c r="G3" s="423"/>
      <c r="H3" s="423" t="s">
        <v>331</v>
      </c>
      <c r="I3" s="423"/>
      <c r="J3" s="423"/>
      <c r="K3" s="423"/>
      <c r="L3" s="423"/>
      <c r="M3" s="424"/>
      <c r="P3" s="492"/>
      <c r="Q3" s="493" t="s">
        <v>332</v>
      </c>
      <c r="R3" s="493"/>
      <c r="S3" s="493"/>
      <c r="T3" s="493"/>
      <c r="U3" s="493"/>
      <c r="V3" s="493"/>
      <c r="W3" s="493" t="s">
        <v>331</v>
      </c>
      <c r="X3" s="493"/>
      <c r="Y3" s="493"/>
      <c r="Z3" s="493"/>
      <c r="AA3" s="493"/>
      <c r="AB3" s="494"/>
    </row>
    <row r="4" spans="1:28" x14ac:dyDescent="0.2">
      <c r="A4" s="426"/>
      <c r="B4" s="427" t="s">
        <v>330</v>
      </c>
      <c r="C4" s="427"/>
      <c r="D4" s="427"/>
      <c r="E4" s="427" t="s">
        <v>8</v>
      </c>
      <c r="F4" s="427"/>
      <c r="G4" s="427"/>
      <c r="H4" s="427" t="s">
        <v>330</v>
      </c>
      <c r="I4" s="427"/>
      <c r="J4" s="427"/>
      <c r="K4" s="427" t="s">
        <v>8</v>
      </c>
      <c r="L4" s="427"/>
      <c r="M4" s="428"/>
      <c r="P4" s="495"/>
      <c r="Q4" s="496" t="s">
        <v>330</v>
      </c>
      <c r="R4" s="496"/>
      <c r="S4" s="496"/>
      <c r="T4" s="496" t="s">
        <v>8</v>
      </c>
      <c r="U4" s="496"/>
      <c r="V4" s="496"/>
      <c r="W4" s="496" t="s">
        <v>330</v>
      </c>
      <c r="X4" s="496"/>
      <c r="Y4" s="496"/>
      <c r="Z4" s="496" t="s">
        <v>8</v>
      </c>
      <c r="AA4" s="496"/>
      <c r="AB4" s="497"/>
    </row>
    <row r="5" spans="1:28" x14ac:dyDescent="0.2">
      <c r="A5" s="426"/>
      <c r="B5" s="248">
        <v>2007</v>
      </c>
      <c r="C5" s="248">
        <v>2008</v>
      </c>
      <c r="D5" s="248">
        <v>2009</v>
      </c>
      <c r="E5" s="248">
        <v>2007</v>
      </c>
      <c r="F5" s="248">
        <v>2008</v>
      </c>
      <c r="G5" s="248">
        <v>2009</v>
      </c>
      <c r="H5" s="248">
        <v>2007</v>
      </c>
      <c r="I5" s="248">
        <v>2008</v>
      </c>
      <c r="J5" s="248">
        <v>2009</v>
      </c>
      <c r="K5" s="248">
        <v>2007</v>
      </c>
      <c r="L5" s="248">
        <v>2008</v>
      </c>
      <c r="M5" s="247">
        <v>2009</v>
      </c>
      <c r="P5" s="495"/>
      <c r="Q5" s="498">
        <v>2008</v>
      </c>
      <c r="R5" s="498">
        <v>2009</v>
      </c>
      <c r="S5" s="498">
        <v>2010</v>
      </c>
      <c r="T5" s="498">
        <v>2008</v>
      </c>
      <c r="U5" s="498">
        <v>2009</v>
      </c>
      <c r="V5" s="498">
        <v>2010</v>
      </c>
      <c r="W5" s="498">
        <v>2008</v>
      </c>
      <c r="X5" s="498">
        <v>2009</v>
      </c>
      <c r="Y5" s="498">
        <v>2010</v>
      </c>
      <c r="Z5" s="498">
        <v>2008</v>
      </c>
      <c r="AA5" s="498">
        <v>2009</v>
      </c>
      <c r="AB5" s="499">
        <v>2010</v>
      </c>
    </row>
    <row r="6" spans="1:28" x14ac:dyDescent="0.2">
      <c r="A6" s="239"/>
      <c r="M6" s="246"/>
      <c r="P6" s="500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2"/>
    </row>
    <row r="7" spans="1:28" x14ac:dyDescent="0.2">
      <c r="A7" s="240" t="s">
        <v>329</v>
      </c>
      <c r="M7" s="246"/>
      <c r="P7" s="503" t="s">
        <v>329</v>
      </c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2"/>
    </row>
    <row r="8" spans="1:28" ht="22.5" x14ac:dyDescent="0.2">
      <c r="A8" s="238" t="s">
        <v>328</v>
      </c>
      <c r="B8" s="237">
        <v>284951</v>
      </c>
      <c r="C8" s="237">
        <v>259649.35670000006</v>
      </c>
      <c r="D8" s="237">
        <v>243143.60376600001</v>
      </c>
      <c r="E8" s="231">
        <v>82.68172796805905</v>
      </c>
      <c r="F8" s="231">
        <v>81.346495818167114</v>
      </c>
      <c r="G8" s="231"/>
      <c r="H8" s="245">
        <v>23809</v>
      </c>
      <c r="I8" s="245">
        <v>22505.486463999998</v>
      </c>
      <c r="J8" s="245">
        <v>21931.782476570959</v>
      </c>
      <c r="K8" s="231">
        <v>81.76729170959544</v>
      </c>
      <c r="L8" s="231">
        <v>79.700742814670377</v>
      </c>
      <c r="M8" s="236"/>
      <c r="P8" s="504" t="s">
        <v>328</v>
      </c>
      <c r="Q8" s="61">
        <v>259649.35670000006</v>
      </c>
      <c r="R8" s="61">
        <v>243143.60376600001</v>
      </c>
      <c r="S8" s="61">
        <v>252356</v>
      </c>
      <c r="T8" s="505">
        <v>81.346495818167114</v>
      </c>
      <c r="U8" s="501">
        <v>83.513577408760753</v>
      </c>
      <c r="V8" s="505"/>
      <c r="W8" s="60">
        <v>22505.486463999998</v>
      </c>
      <c r="X8" s="60">
        <v>21931.782476570959</v>
      </c>
      <c r="Y8" s="61">
        <v>22555</v>
      </c>
      <c r="Z8" s="505">
        <v>79.700742814670377</v>
      </c>
      <c r="AA8" s="501">
        <v>82.740266556139773</v>
      </c>
      <c r="AB8" s="506"/>
    </row>
    <row r="9" spans="1:28" x14ac:dyDescent="0.2">
      <c r="A9" s="239" t="s">
        <v>327</v>
      </c>
      <c r="B9" s="237">
        <v>76585</v>
      </c>
      <c r="C9" s="237">
        <v>81487.130699999965</v>
      </c>
      <c r="D9" s="237">
        <v>74723.7012230002</v>
      </c>
      <c r="E9" s="231">
        <v>52.146529125387261</v>
      </c>
      <c r="F9" s="231">
        <v>54.37509400828241</v>
      </c>
      <c r="G9" s="231"/>
      <c r="H9" s="245">
        <v>7658.5</v>
      </c>
      <c r="I9" s="245">
        <v>8148.7130699999962</v>
      </c>
      <c r="J9" s="245">
        <v>7472.3701223000207</v>
      </c>
      <c r="K9" s="231">
        <v>57.880814722442651</v>
      </c>
      <c r="L9" s="231">
        <v>59.962362913965471</v>
      </c>
      <c r="M9" s="236"/>
      <c r="P9" s="500" t="s">
        <v>327</v>
      </c>
      <c r="Q9" s="61">
        <v>81487.130699999965</v>
      </c>
      <c r="R9" s="61">
        <v>74723.7012230002</v>
      </c>
      <c r="S9" s="61">
        <v>76382</v>
      </c>
      <c r="T9" s="505">
        <v>54.37509400828241</v>
      </c>
      <c r="U9" s="501">
        <v>57.692477354910132</v>
      </c>
      <c r="V9" s="505"/>
      <c r="W9" s="60">
        <v>8148.7130699999962</v>
      </c>
      <c r="X9" s="60">
        <v>7472.3701223000207</v>
      </c>
      <c r="Y9" s="61">
        <v>7638</v>
      </c>
      <c r="Z9" s="505">
        <v>59.962362913965471</v>
      </c>
      <c r="AA9" s="501">
        <v>64.95809526126915</v>
      </c>
      <c r="AB9" s="506"/>
    </row>
    <row r="10" spans="1:28" x14ac:dyDescent="0.2">
      <c r="A10" s="239" t="s">
        <v>326</v>
      </c>
      <c r="B10" s="237">
        <v>89747</v>
      </c>
      <c r="C10" s="237">
        <v>94685.797099999836</v>
      </c>
      <c r="D10" s="237">
        <v>84828.090869999869</v>
      </c>
      <c r="E10" s="231">
        <v>64.917864402120841</v>
      </c>
      <c r="F10" s="231">
        <v>64.990925291601641</v>
      </c>
      <c r="G10" s="231"/>
      <c r="H10" s="245">
        <v>8974.7000000000007</v>
      </c>
      <c r="I10" s="245">
        <v>9468.5797099999836</v>
      </c>
      <c r="J10" s="245">
        <v>8482.8090869999869</v>
      </c>
      <c r="K10" s="231">
        <v>65.716461517057567</v>
      </c>
      <c r="L10" s="231">
        <v>65.829090538686174</v>
      </c>
      <c r="M10" s="236"/>
      <c r="P10" s="500" t="s">
        <v>326</v>
      </c>
      <c r="Q10" s="61">
        <v>94685.797099999836</v>
      </c>
      <c r="R10" s="61">
        <v>84828.090869999869</v>
      </c>
      <c r="S10" s="61">
        <v>87560</v>
      </c>
      <c r="T10" s="505">
        <v>64.990925291601641</v>
      </c>
      <c r="U10" s="501">
        <v>68.799750481898741</v>
      </c>
      <c r="V10" s="505"/>
      <c r="W10" s="60">
        <v>9468.5797099999836</v>
      </c>
      <c r="X10" s="60">
        <v>8482.8090869999869</v>
      </c>
      <c r="Y10" s="61">
        <v>8756</v>
      </c>
      <c r="Z10" s="505">
        <v>65.829090538686174</v>
      </c>
      <c r="AA10" s="501">
        <v>69.922045641897398</v>
      </c>
      <c r="AB10" s="506"/>
    </row>
    <row r="11" spans="1:28" ht="45" x14ac:dyDescent="0.2">
      <c r="A11" s="238" t="s">
        <v>325</v>
      </c>
      <c r="B11" s="237">
        <v>40619</v>
      </c>
      <c r="C11" s="237">
        <v>42229.001299999996</v>
      </c>
      <c r="D11" s="237">
        <v>37260.344716000101</v>
      </c>
      <c r="E11" s="231">
        <v>75.896410620527291</v>
      </c>
      <c r="F11" s="231">
        <v>77.481560846830774</v>
      </c>
      <c r="G11" s="231"/>
      <c r="H11" s="245">
        <v>8123.8</v>
      </c>
      <c r="I11" s="245">
        <v>8445.80026</v>
      </c>
      <c r="J11" s="245">
        <v>7452.0689432000199</v>
      </c>
      <c r="K11" s="231">
        <v>87.552269690046131</v>
      </c>
      <c r="L11" s="231">
        <v>88.227060323099224</v>
      </c>
      <c r="M11" s="236"/>
      <c r="P11" s="504" t="s">
        <v>325</v>
      </c>
      <c r="Q11" s="61">
        <v>42229.001299999996</v>
      </c>
      <c r="R11" s="61">
        <v>37260.344716000101</v>
      </c>
      <c r="S11" s="61">
        <v>46467</v>
      </c>
      <c r="T11" s="505">
        <v>77.481560846830774</v>
      </c>
      <c r="U11" s="501">
        <v>82.039901163296392</v>
      </c>
      <c r="V11" s="505"/>
      <c r="W11" s="60">
        <v>8445.80026</v>
      </c>
      <c r="X11" s="60">
        <v>7452.0689432000199</v>
      </c>
      <c r="Y11" s="61">
        <v>9293</v>
      </c>
      <c r="Z11" s="505">
        <v>88.227060323099224</v>
      </c>
      <c r="AA11" s="501">
        <v>90.557862555738296</v>
      </c>
      <c r="AB11" s="506"/>
    </row>
    <row r="12" spans="1:28" x14ac:dyDescent="0.2">
      <c r="A12" s="240" t="s">
        <v>324</v>
      </c>
      <c r="B12" s="243">
        <v>491902</v>
      </c>
      <c r="C12" s="243">
        <v>478051.2857999999</v>
      </c>
      <c r="D12" s="243">
        <f>SUM(D8:D11)</f>
        <v>439955.74057500012</v>
      </c>
      <c r="E12" s="242">
        <v>71.99264709110787</v>
      </c>
      <c r="F12" s="242">
        <v>71.431614771980435</v>
      </c>
      <c r="G12" s="242"/>
      <c r="H12" s="243">
        <v>48566</v>
      </c>
      <c r="I12" s="243">
        <v>48568.579503999979</v>
      </c>
      <c r="J12" s="243">
        <f>SUM(J8:J11)</f>
        <v>45339.030629070985</v>
      </c>
      <c r="K12" s="242">
        <v>74.390748257639586</v>
      </c>
      <c r="L12" s="242">
        <v>73.830855466061649</v>
      </c>
      <c r="M12" s="241"/>
      <c r="P12" s="503" t="s">
        <v>324</v>
      </c>
      <c r="Q12" s="62">
        <v>478051.2857999999</v>
      </c>
      <c r="R12" s="62">
        <f>SUM(R8:R11)</f>
        <v>439955.74057500012</v>
      </c>
      <c r="S12" s="62">
        <v>462765</v>
      </c>
      <c r="T12" s="507">
        <v>71.431614771980435</v>
      </c>
      <c r="U12" s="508">
        <v>74.64749858821898</v>
      </c>
      <c r="V12" s="507"/>
      <c r="W12" s="62">
        <v>48568.579503999979</v>
      </c>
      <c r="X12" s="62">
        <f>SUM(X8:X11)</f>
        <v>45339.030629070985</v>
      </c>
      <c r="Y12" s="62">
        <v>48242</v>
      </c>
      <c r="Z12" s="507">
        <v>73.830855466061649</v>
      </c>
      <c r="AA12" s="508">
        <v>77.672525934862406</v>
      </c>
      <c r="AB12" s="509"/>
    </row>
    <row r="13" spans="1:28" x14ac:dyDescent="0.2">
      <c r="A13" s="239"/>
      <c r="B13" s="237"/>
      <c r="C13" s="237"/>
      <c r="D13" s="237"/>
      <c r="E13" s="231"/>
      <c r="F13" s="231"/>
      <c r="G13" s="231"/>
      <c r="H13" s="237"/>
      <c r="I13" s="237"/>
      <c r="J13" s="237"/>
      <c r="K13" s="231"/>
      <c r="L13" s="231"/>
      <c r="M13" s="236"/>
      <c r="P13" s="500"/>
      <c r="Q13" s="61"/>
      <c r="R13" s="61"/>
      <c r="S13" s="61"/>
      <c r="T13" s="505"/>
      <c r="U13" s="505"/>
      <c r="V13" s="505"/>
      <c r="W13" s="61"/>
      <c r="X13" s="61"/>
      <c r="Y13" s="61"/>
      <c r="Z13" s="505"/>
      <c r="AA13" s="505"/>
      <c r="AB13" s="506"/>
    </row>
    <row r="14" spans="1:28" x14ac:dyDescent="0.2">
      <c r="A14" s="240" t="s">
        <v>323</v>
      </c>
      <c r="B14" s="237"/>
      <c r="C14" s="237"/>
      <c r="D14" s="237"/>
      <c r="E14" s="231"/>
      <c r="F14" s="231"/>
      <c r="G14" s="231"/>
      <c r="H14" s="237"/>
      <c r="I14" s="237"/>
      <c r="J14" s="237"/>
      <c r="K14" s="231"/>
      <c r="L14" s="231"/>
      <c r="M14" s="236"/>
      <c r="P14" s="503" t="s">
        <v>323</v>
      </c>
      <c r="Q14" s="61"/>
      <c r="R14" s="61"/>
      <c r="S14" s="61"/>
      <c r="T14" s="505"/>
      <c r="U14" s="505"/>
      <c r="V14" s="505"/>
      <c r="W14" s="61"/>
      <c r="X14" s="61"/>
      <c r="Y14" s="61"/>
      <c r="Z14" s="505"/>
      <c r="AA14" s="505"/>
      <c r="AB14" s="506"/>
    </row>
    <row r="15" spans="1:28" ht="12.75" customHeight="1" x14ac:dyDescent="0.2">
      <c r="A15" s="238" t="s">
        <v>322</v>
      </c>
      <c r="B15" s="237">
        <v>38643</v>
      </c>
      <c r="C15" s="237">
        <v>36772</v>
      </c>
      <c r="D15" s="244"/>
      <c r="E15" s="231">
        <v>11.212699775995544</v>
      </c>
      <c r="F15" s="231">
        <v>11.520434258890813</v>
      </c>
      <c r="G15" s="231"/>
      <c r="H15" s="237">
        <v>3406</v>
      </c>
      <c r="I15" s="237">
        <v>3498</v>
      </c>
      <c r="J15" s="237"/>
      <c r="K15" s="231">
        <v>11.697231952744007</v>
      </c>
      <c r="L15" s="231">
        <v>12.387788142756984</v>
      </c>
      <c r="M15" s="236"/>
      <c r="P15" s="504" t="s">
        <v>322</v>
      </c>
      <c r="Q15" s="61">
        <v>36772</v>
      </c>
      <c r="R15" s="63">
        <v>33662</v>
      </c>
      <c r="S15" s="501"/>
      <c r="T15" s="505">
        <v>11.520434258890813</v>
      </c>
      <c r="U15" s="510">
        <v>11.562031652040575</v>
      </c>
      <c r="V15" s="505"/>
      <c r="W15" s="61">
        <v>3498</v>
      </c>
      <c r="X15" s="510">
        <v>2894</v>
      </c>
      <c r="Y15" s="61"/>
      <c r="Z15" s="505">
        <v>12.387788142756984</v>
      </c>
      <c r="AA15" s="501">
        <v>10.917960346782841</v>
      </c>
      <c r="AB15" s="506"/>
    </row>
    <row r="16" spans="1:28" x14ac:dyDescent="0.2">
      <c r="A16" s="239" t="s">
        <v>321</v>
      </c>
      <c r="B16" s="237">
        <v>56302</v>
      </c>
      <c r="C16" s="237">
        <v>53472</v>
      </c>
      <c r="D16" s="237"/>
      <c r="E16" s="231">
        <v>38.335886698668844</v>
      </c>
      <c r="F16" s="231">
        <v>35.681033334149269</v>
      </c>
      <c r="G16" s="231"/>
      <c r="H16" s="237">
        <v>3363</v>
      </c>
      <c r="I16" s="237">
        <v>3090</v>
      </c>
      <c r="J16" s="237"/>
      <c r="K16" s="231">
        <v>25.416619430903527</v>
      </c>
      <c r="L16" s="231">
        <v>22.737786913406854</v>
      </c>
      <c r="M16" s="236"/>
      <c r="P16" s="500" t="s">
        <v>321</v>
      </c>
      <c r="Q16" s="61">
        <v>53472</v>
      </c>
      <c r="R16" s="61">
        <v>44196</v>
      </c>
      <c r="S16" s="501"/>
      <c r="T16" s="505">
        <v>35.681033334149269</v>
      </c>
      <c r="U16" s="501">
        <v>34.122730638947239</v>
      </c>
      <c r="V16" s="505"/>
      <c r="W16" s="61">
        <v>3090</v>
      </c>
      <c r="X16" s="510">
        <v>2414</v>
      </c>
      <c r="Y16" s="61"/>
      <c r="Z16" s="505">
        <v>22.737786913406854</v>
      </c>
      <c r="AA16" s="501">
        <v>20.985154561968812</v>
      </c>
      <c r="AB16" s="506"/>
    </row>
    <row r="17" spans="1:28" x14ac:dyDescent="0.2">
      <c r="A17" s="239" t="s">
        <v>43</v>
      </c>
      <c r="B17" s="237">
        <v>28842</v>
      </c>
      <c r="C17" s="237">
        <v>29943</v>
      </c>
      <c r="D17" s="237"/>
      <c r="E17" s="231">
        <v>20.862658864206818</v>
      </c>
      <c r="F17" s="231">
        <v>20.55243062432255</v>
      </c>
      <c r="G17" s="231"/>
      <c r="H17" s="237">
        <v>1439</v>
      </c>
      <c r="I17" s="237">
        <v>1425</v>
      </c>
      <c r="J17" s="237"/>
      <c r="K17" s="231">
        <v>10.536952558085041</v>
      </c>
      <c r="L17" s="231">
        <v>9.9071304135040084</v>
      </c>
      <c r="M17" s="236"/>
      <c r="P17" s="500" t="s">
        <v>43</v>
      </c>
      <c r="Q17" s="61">
        <v>29943</v>
      </c>
      <c r="R17" s="61">
        <v>23530</v>
      </c>
      <c r="S17" s="501"/>
      <c r="T17" s="505">
        <v>20.55243062432255</v>
      </c>
      <c r="U17" s="501">
        <v>19.08398635683076</v>
      </c>
      <c r="V17" s="505"/>
      <c r="W17" s="61">
        <v>1425</v>
      </c>
      <c r="X17" s="510">
        <v>1220</v>
      </c>
      <c r="Y17" s="61"/>
      <c r="Z17" s="505">
        <v>9.9071304135040084</v>
      </c>
      <c r="AA17" s="501">
        <v>10.056208363081714</v>
      </c>
      <c r="AB17" s="506"/>
    </row>
    <row r="18" spans="1:28" ht="33.75" x14ac:dyDescent="0.2">
      <c r="A18" s="238" t="s">
        <v>320</v>
      </c>
      <c r="B18" s="237">
        <v>10858</v>
      </c>
      <c r="C18" s="237">
        <v>10163</v>
      </c>
      <c r="D18" s="237"/>
      <c r="E18" s="231">
        <v>20.288121975373233</v>
      </c>
      <c r="F18" s="231">
        <v>18.647021682853325</v>
      </c>
      <c r="G18" s="231"/>
      <c r="H18" s="237">
        <v>798</v>
      </c>
      <c r="I18" s="237">
        <v>733</v>
      </c>
      <c r="J18" s="237"/>
      <c r="K18" s="231">
        <v>8.6002500323317665</v>
      </c>
      <c r="L18" s="231">
        <v>7.6571116088449545</v>
      </c>
      <c r="M18" s="236"/>
      <c r="P18" s="504" t="s">
        <v>320</v>
      </c>
      <c r="Q18" s="61">
        <v>10163</v>
      </c>
      <c r="R18" s="61">
        <v>6854</v>
      </c>
      <c r="S18" s="501"/>
      <c r="T18" s="505">
        <v>18.647021682853325</v>
      </c>
      <c r="U18" s="501">
        <v>15.091150843050938</v>
      </c>
      <c r="V18" s="505"/>
      <c r="W18" s="61">
        <v>733</v>
      </c>
      <c r="X18" s="510">
        <v>558</v>
      </c>
      <c r="Y18" s="61"/>
      <c r="Z18" s="505">
        <v>7.6571116088449545</v>
      </c>
      <c r="AA18" s="501">
        <v>6.780840017886784</v>
      </c>
      <c r="AB18" s="506"/>
    </row>
    <row r="19" spans="1:28" x14ac:dyDescent="0.2">
      <c r="A19" s="240" t="s">
        <v>5</v>
      </c>
      <c r="B19" s="243">
        <v>134645</v>
      </c>
      <c r="C19" s="243">
        <v>130350</v>
      </c>
      <c r="D19" s="243"/>
      <c r="E19" s="242">
        <v>19.706059271119489</v>
      </c>
      <c r="F19" s="242">
        <v>19.477221925982008</v>
      </c>
      <c r="G19" s="242"/>
      <c r="H19" s="243">
        <v>9006</v>
      </c>
      <c r="I19" s="243">
        <v>8746</v>
      </c>
      <c r="J19" s="243"/>
      <c r="K19" s="242">
        <v>13.794899287738376</v>
      </c>
      <c r="L19" s="242">
        <v>13.295111129469927</v>
      </c>
      <c r="M19" s="241"/>
      <c r="P19" s="503" t="s">
        <v>5</v>
      </c>
      <c r="Q19" s="62">
        <v>130350</v>
      </c>
      <c r="R19" s="62">
        <v>108242</v>
      </c>
      <c r="S19" s="501"/>
      <c r="T19" s="507">
        <v>19.477221925982008</v>
      </c>
      <c r="U19" s="508">
        <v>18.365471334970763</v>
      </c>
      <c r="V19" s="507"/>
      <c r="W19" s="62">
        <v>8746</v>
      </c>
      <c r="X19" s="511">
        <v>7086</v>
      </c>
      <c r="Y19" s="62"/>
      <c r="Z19" s="507">
        <v>13.295111129469927</v>
      </c>
      <c r="AA19" s="508">
        <v>12.139375525632243</v>
      </c>
      <c r="AB19" s="509"/>
    </row>
    <row r="20" spans="1:28" x14ac:dyDescent="0.2">
      <c r="A20" s="239"/>
      <c r="B20" s="237"/>
      <c r="C20" s="237"/>
      <c r="D20" s="237"/>
      <c r="E20" s="231"/>
      <c r="F20" s="231"/>
      <c r="G20" s="231"/>
      <c r="H20" s="237"/>
      <c r="I20" s="237"/>
      <c r="J20" s="237"/>
      <c r="K20" s="231"/>
      <c r="L20" s="231"/>
      <c r="M20" s="236"/>
      <c r="P20" s="500"/>
      <c r="Q20" s="61"/>
      <c r="R20" s="501"/>
      <c r="S20" s="61"/>
      <c r="T20" s="505"/>
      <c r="U20" s="505"/>
      <c r="V20" s="505"/>
      <c r="W20" s="61"/>
      <c r="X20" s="61"/>
      <c r="Y20" s="61"/>
      <c r="Z20" s="505"/>
      <c r="AA20" s="505"/>
      <c r="AB20" s="506"/>
    </row>
    <row r="21" spans="1:28" x14ac:dyDescent="0.2">
      <c r="A21" s="240" t="s">
        <v>13</v>
      </c>
      <c r="B21" s="237"/>
      <c r="C21" s="237"/>
      <c r="D21" s="237"/>
      <c r="E21" s="231"/>
      <c r="F21" s="231"/>
      <c r="G21" s="231"/>
      <c r="H21" s="237"/>
      <c r="I21" s="237"/>
      <c r="J21" s="237"/>
      <c r="K21" s="231"/>
      <c r="L21" s="231"/>
      <c r="M21" s="236"/>
      <c r="P21" s="503" t="s">
        <v>13</v>
      </c>
      <c r="Q21" s="61"/>
      <c r="R21" s="61"/>
      <c r="S21" s="61"/>
      <c r="T21" s="505"/>
      <c r="U21" s="505"/>
      <c r="V21" s="505"/>
      <c r="W21" s="61"/>
      <c r="X21" s="61"/>
      <c r="Y21" s="61"/>
      <c r="Z21" s="505"/>
      <c r="AA21" s="505"/>
      <c r="AB21" s="506"/>
    </row>
    <row r="22" spans="1:28" ht="12.75" customHeight="1" x14ac:dyDescent="0.2">
      <c r="A22" s="238" t="s">
        <v>322</v>
      </c>
      <c r="B22" s="237">
        <v>21042</v>
      </c>
      <c r="C22" s="237">
        <v>22768</v>
      </c>
      <c r="D22" s="237">
        <v>14337</v>
      </c>
      <c r="E22" s="231">
        <v>6.1055722559454031</v>
      </c>
      <c r="F22" s="231">
        <v>7.1330699229420755</v>
      </c>
      <c r="G22" s="231"/>
      <c r="H22" s="237">
        <v>1903</v>
      </c>
      <c r="I22" s="237">
        <v>2234</v>
      </c>
      <c r="J22" s="237">
        <v>1681</v>
      </c>
      <c r="K22" s="231">
        <v>6.5354763376605538</v>
      </c>
      <c r="L22" s="231">
        <v>7.9114690425726417</v>
      </c>
      <c r="M22" s="236"/>
      <c r="P22" s="504" t="s">
        <v>322</v>
      </c>
      <c r="Q22" s="61">
        <v>22768</v>
      </c>
      <c r="R22" s="61">
        <v>14337</v>
      </c>
      <c r="S22" s="61">
        <v>16387</v>
      </c>
      <c r="T22" s="505">
        <v>7.1330699229420755</v>
      </c>
      <c r="U22" s="501">
        <v>4.9243909391986733</v>
      </c>
      <c r="V22" s="505"/>
      <c r="W22" s="61">
        <v>2234</v>
      </c>
      <c r="X22" s="61">
        <v>1681</v>
      </c>
      <c r="Y22" s="61">
        <v>1785</v>
      </c>
      <c r="Z22" s="505">
        <v>7.9114690425726417</v>
      </c>
      <c r="AA22" s="501">
        <v>6.341773097077386</v>
      </c>
      <c r="AB22" s="506"/>
    </row>
    <row r="23" spans="1:28" x14ac:dyDescent="0.2">
      <c r="A23" s="239" t="s">
        <v>321</v>
      </c>
      <c r="B23" s="237">
        <v>13978</v>
      </c>
      <c r="C23" s="237">
        <v>14902</v>
      </c>
      <c r="D23" s="237">
        <v>10601</v>
      </c>
      <c r="E23" s="231">
        <v>9.5175841759438935</v>
      </c>
      <c r="F23" s="231">
        <v>9.9438726575683063</v>
      </c>
      <c r="G23" s="231"/>
      <c r="H23" s="237">
        <v>2210</v>
      </c>
      <c r="I23" s="237">
        <v>2351</v>
      </c>
      <c r="J23" s="237">
        <v>1617</v>
      </c>
      <c r="K23" s="231">
        <v>16.702565846653819</v>
      </c>
      <c r="L23" s="231">
        <v>17.299850172627675</v>
      </c>
      <c r="M23" s="236"/>
      <c r="P23" s="500" t="s">
        <v>321</v>
      </c>
      <c r="Q23" s="61">
        <v>14902</v>
      </c>
      <c r="R23" s="61">
        <v>10601</v>
      </c>
      <c r="S23" s="61">
        <v>10986</v>
      </c>
      <c r="T23" s="505">
        <v>9.9438726575683063</v>
      </c>
      <c r="U23" s="501">
        <v>8.1847920061426294</v>
      </c>
      <c r="V23" s="505"/>
      <c r="W23" s="61">
        <v>2351</v>
      </c>
      <c r="X23" s="61">
        <v>1617</v>
      </c>
      <c r="Y23" s="61">
        <v>1873</v>
      </c>
      <c r="Z23" s="505">
        <v>17.299850172627675</v>
      </c>
      <c r="AA23" s="501">
        <v>14.056750176762042</v>
      </c>
      <c r="AB23" s="506"/>
    </row>
    <row r="24" spans="1:28" x14ac:dyDescent="0.2">
      <c r="A24" s="239" t="s">
        <v>43</v>
      </c>
      <c r="B24" s="237">
        <v>19658</v>
      </c>
      <c r="C24" s="237">
        <v>21062</v>
      </c>
      <c r="D24" s="237">
        <v>14939</v>
      </c>
      <c r="E24" s="231">
        <v>14.219476733672339</v>
      </c>
      <c r="F24" s="231">
        <v>14.456644084075796</v>
      </c>
      <c r="G24" s="231"/>
      <c r="H24" s="237">
        <v>3243</v>
      </c>
      <c r="I24" s="237">
        <v>3490</v>
      </c>
      <c r="J24" s="237">
        <v>2429</v>
      </c>
      <c r="K24" s="231">
        <v>23.746585924857396</v>
      </c>
      <c r="L24" s="231">
        <v>24.263779047809816</v>
      </c>
      <c r="M24" s="236"/>
      <c r="P24" s="500" t="s">
        <v>43</v>
      </c>
      <c r="Q24" s="61">
        <v>21062</v>
      </c>
      <c r="R24" s="61">
        <v>14939</v>
      </c>
      <c r="S24" s="61">
        <v>15076</v>
      </c>
      <c r="T24" s="505">
        <v>14.456644084075796</v>
      </c>
      <c r="U24" s="501">
        <v>12.116263161270494</v>
      </c>
      <c r="V24" s="505"/>
      <c r="W24" s="61">
        <v>3490</v>
      </c>
      <c r="X24" s="61">
        <v>2429</v>
      </c>
      <c r="Y24" s="61">
        <v>2393</v>
      </c>
      <c r="Z24" s="505">
        <v>24.263779047809816</v>
      </c>
      <c r="AA24" s="501">
        <v>20.021745995020886</v>
      </c>
      <c r="AB24" s="506"/>
    </row>
    <row r="25" spans="1:28" ht="33.75" x14ac:dyDescent="0.2">
      <c r="A25" s="238" t="s">
        <v>320</v>
      </c>
      <c r="B25" s="237">
        <v>2042</v>
      </c>
      <c r="C25" s="237">
        <v>2110</v>
      </c>
      <c r="D25" s="237">
        <v>1303</v>
      </c>
      <c r="E25" s="231">
        <v>3.8154674040994783</v>
      </c>
      <c r="F25" s="231">
        <v>3.8714174703159019</v>
      </c>
      <c r="G25" s="231"/>
      <c r="H25" s="237">
        <v>357</v>
      </c>
      <c r="I25" s="237">
        <v>394</v>
      </c>
      <c r="J25" s="237">
        <v>219</v>
      </c>
      <c r="K25" s="231">
        <v>3.8474802776221071</v>
      </c>
      <c r="L25" s="231">
        <v>4.1158280680558139</v>
      </c>
      <c r="M25" s="236"/>
      <c r="P25" s="504" t="s">
        <v>320</v>
      </c>
      <c r="Q25" s="61">
        <v>2110</v>
      </c>
      <c r="R25" s="61">
        <v>1303</v>
      </c>
      <c r="S25" s="61">
        <v>1331</v>
      </c>
      <c r="T25" s="505">
        <v>3.8714174703159019</v>
      </c>
      <c r="U25" s="501">
        <v>2.8689479936526658</v>
      </c>
      <c r="V25" s="505"/>
      <c r="W25" s="61">
        <v>394</v>
      </c>
      <c r="X25" s="61">
        <v>219</v>
      </c>
      <c r="Y25" s="61">
        <v>217</v>
      </c>
      <c r="Z25" s="505">
        <v>4.1158280680558139</v>
      </c>
      <c r="AA25" s="501">
        <v>2.6612974263749205</v>
      </c>
      <c r="AB25" s="506"/>
    </row>
    <row r="26" spans="1:28" x14ac:dyDescent="0.2">
      <c r="A26" s="240" t="s">
        <v>5</v>
      </c>
      <c r="B26" s="243">
        <v>56720</v>
      </c>
      <c r="C26" s="243">
        <v>60842</v>
      </c>
      <c r="D26" s="243">
        <v>41180</v>
      </c>
      <c r="E26" s="242">
        <v>8.301293637772643</v>
      </c>
      <c r="F26" s="242">
        <v>9.0911633020375699</v>
      </c>
      <c r="G26" s="242"/>
      <c r="H26" s="243">
        <v>7713</v>
      </c>
      <c r="I26" s="243">
        <v>8469</v>
      </c>
      <c r="J26" s="243">
        <v>5947</v>
      </c>
      <c r="K26" s="242">
        <v>11.814352454622041</v>
      </c>
      <c r="L26" s="242">
        <v>12.87403340446842</v>
      </c>
      <c r="M26" s="241"/>
      <c r="P26" s="503" t="s">
        <v>5</v>
      </c>
      <c r="Q26" s="62">
        <v>60842</v>
      </c>
      <c r="R26" s="62">
        <v>41180</v>
      </c>
      <c r="S26" s="62">
        <v>43780</v>
      </c>
      <c r="T26" s="507">
        <v>9.0911633020375699</v>
      </c>
      <c r="U26" s="508">
        <v>6.9870300768102576</v>
      </c>
      <c r="V26" s="507"/>
      <c r="W26" s="62">
        <v>8469</v>
      </c>
      <c r="X26" s="62">
        <v>5947</v>
      </c>
      <c r="Y26" s="62">
        <v>6268</v>
      </c>
      <c r="Z26" s="507">
        <v>12.87403340446842</v>
      </c>
      <c r="AA26" s="508">
        <v>10.188098539505356</v>
      </c>
      <c r="AB26" s="509"/>
    </row>
    <row r="27" spans="1:28" x14ac:dyDescent="0.2">
      <c r="A27" s="239"/>
      <c r="B27" s="237"/>
      <c r="C27" s="237"/>
      <c r="D27" s="237"/>
      <c r="E27" s="231"/>
      <c r="F27" s="231"/>
      <c r="G27" s="231"/>
      <c r="H27" s="237"/>
      <c r="I27" s="237"/>
      <c r="J27" s="237"/>
      <c r="K27" s="231"/>
      <c r="L27" s="231"/>
      <c r="M27" s="236"/>
      <c r="P27" s="500"/>
      <c r="Q27" s="61"/>
      <c r="R27" s="61"/>
      <c r="S27" s="61"/>
      <c r="T27" s="505"/>
      <c r="U27" s="505"/>
      <c r="V27" s="505"/>
      <c r="W27" s="61"/>
      <c r="X27" s="61"/>
      <c r="Y27" s="61"/>
      <c r="Z27" s="505"/>
      <c r="AA27" s="505"/>
      <c r="AB27" s="506"/>
    </row>
    <row r="28" spans="1:28" x14ac:dyDescent="0.2">
      <c r="A28" s="240" t="s">
        <v>289</v>
      </c>
      <c r="B28" s="237"/>
      <c r="C28" s="237"/>
      <c r="D28" s="237"/>
      <c r="E28" s="231"/>
      <c r="F28" s="231"/>
      <c r="G28" s="231"/>
      <c r="H28" s="237"/>
      <c r="I28" s="237"/>
      <c r="J28" s="237"/>
      <c r="K28" s="231"/>
      <c r="L28" s="231"/>
      <c r="M28" s="236"/>
      <c r="P28" s="503" t="s">
        <v>289</v>
      </c>
      <c r="Q28" s="61"/>
      <c r="R28" s="61"/>
      <c r="S28" s="61"/>
      <c r="T28" s="505"/>
      <c r="U28" s="505"/>
      <c r="V28" s="505"/>
      <c r="W28" s="61"/>
      <c r="X28" s="61"/>
      <c r="Y28" s="61"/>
      <c r="Z28" s="505"/>
      <c r="AA28" s="505"/>
      <c r="AB28" s="506"/>
    </row>
    <row r="29" spans="1:28" ht="12.75" customHeight="1" x14ac:dyDescent="0.2">
      <c r="A29" s="238" t="s">
        <v>322</v>
      </c>
      <c r="B29" s="237">
        <v>344636</v>
      </c>
      <c r="C29" s="237">
        <v>319189.35670000006</v>
      </c>
      <c r="D29" s="237"/>
      <c r="E29" s="231">
        <v>50.439432901047468</v>
      </c>
      <c r="F29" s="231">
        <v>47.694069327635852</v>
      </c>
      <c r="G29" s="231"/>
      <c r="H29" s="237">
        <v>29118</v>
      </c>
      <c r="I29" s="237">
        <v>28237.486463999998</v>
      </c>
      <c r="J29" s="237"/>
      <c r="K29" s="231">
        <v>44.60136325342728</v>
      </c>
      <c r="L29" s="231">
        <v>42.924825126432978</v>
      </c>
      <c r="M29" s="236"/>
      <c r="P29" s="504" t="s">
        <v>322</v>
      </c>
      <c r="Q29" s="61">
        <v>319189.35670000006</v>
      </c>
      <c r="R29" s="61">
        <v>291142.60376600001</v>
      </c>
      <c r="S29" s="501"/>
      <c r="T29" s="505">
        <v>47.694069327635852</v>
      </c>
      <c r="U29" s="501">
        <v>49.398303282027527</v>
      </c>
      <c r="V29" s="505"/>
      <c r="W29" s="61">
        <v>28237.486463999998</v>
      </c>
      <c r="X29" s="510">
        <v>26506.782476570959</v>
      </c>
      <c r="Y29" s="61"/>
      <c r="Z29" s="505">
        <v>42.924825126432978</v>
      </c>
      <c r="AA29" s="501">
        <v>45.410074295701826</v>
      </c>
      <c r="AB29" s="506"/>
    </row>
    <row r="30" spans="1:28" x14ac:dyDescent="0.2">
      <c r="A30" s="239" t="s">
        <v>321</v>
      </c>
      <c r="B30" s="237">
        <v>146865</v>
      </c>
      <c r="C30" s="237">
        <v>149861.13069999998</v>
      </c>
      <c r="D30" s="237"/>
      <c r="E30" s="231">
        <v>21.494525566140325</v>
      </c>
      <c r="F30" s="231">
        <v>22.392623710951245</v>
      </c>
      <c r="G30" s="231"/>
      <c r="H30" s="237">
        <v>13231.5</v>
      </c>
      <c r="I30" s="237">
        <v>13589.713069999996</v>
      </c>
      <c r="J30" s="237"/>
      <c r="K30" s="231">
        <v>20.267289576472393</v>
      </c>
      <c r="L30" s="231">
        <v>20.658214667649201</v>
      </c>
      <c r="M30" s="236"/>
      <c r="P30" s="500" t="s">
        <v>321</v>
      </c>
      <c r="Q30" s="61">
        <v>149861.13069999998</v>
      </c>
      <c r="R30" s="61">
        <v>129520.7012230002</v>
      </c>
      <c r="S30" s="501"/>
      <c r="T30" s="505">
        <v>22.392623710951245</v>
      </c>
      <c r="U30" s="501">
        <v>21.975838635615773</v>
      </c>
      <c r="V30" s="505"/>
      <c r="W30" s="61">
        <v>13589.713069999996</v>
      </c>
      <c r="X30" s="510">
        <v>11503.370122300021</v>
      </c>
      <c r="Y30" s="61"/>
      <c r="Z30" s="505">
        <v>20.658214667649201</v>
      </c>
      <c r="AA30" s="501">
        <v>19.706989800301731</v>
      </c>
      <c r="AB30" s="506"/>
    </row>
    <row r="31" spans="1:28" x14ac:dyDescent="0.2">
      <c r="A31" s="239" t="s">
        <v>43</v>
      </c>
      <c r="B31" s="237">
        <v>138247</v>
      </c>
      <c r="C31" s="237">
        <v>145690.79709999985</v>
      </c>
      <c r="D31" s="237"/>
      <c r="E31" s="231">
        <v>20.233232396705827</v>
      </c>
      <c r="F31" s="231">
        <v>21.769482068967495</v>
      </c>
      <c r="G31" s="231"/>
      <c r="H31" s="237">
        <v>13656.7</v>
      </c>
      <c r="I31" s="237">
        <v>14383.579709999984</v>
      </c>
      <c r="J31" s="237"/>
      <c r="K31" s="231">
        <v>20.918587730719153</v>
      </c>
      <c r="L31" s="231">
        <v>21.865000078211597</v>
      </c>
      <c r="M31" s="236"/>
      <c r="P31" s="500" t="s">
        <v>43</v>
      </c>
      <c r="Q31" s="61">
        <v>145690.79709999985</v>
      </c>
      <c r="R31" s="61">
        <v>123297.09086999987</v>
      </c>
      <c r="S31" s="501"/>
      <c r="T31" s="505">
        <v>21.769482068967495</v>
      </c>
      <c r="U31" s="501">
        <v>20.919875723455476</v>
      </c>
      <c r="V31" s="505"/>
      <c r="W31" s="61">
        <v>14383.579709999984</v>
      </c>
      <c r="X31" s="510">
        <v>12131.809086999987</v>
      </c>
      <c r="Y31" s="61"/>
      <c r="Z31" s="505">
        <v>21.865000078211597</v>
      </c>
      <c r="AA31" s="501">
        <v>20.783599536038739</v>
      </c>
      <c r="AB31" s="506"/>
    </row>
    <row r="32" spans="1:28" ht="33.75" x14ac:dyDescent="0.2">
      <c r="A32" s="238" t="s">
        <v>320</v>
      </c>
      <c r="B32" s="237">
        <v>53519</v>
      </c>
      <c r="C32" s="237">
        <v>54502.001299999996</v>
      </c>
      <c r="D32" s="237"/>
      <c r="E32" s="231">
        <v>7.8328091361063832</v>
      </c>
      <c r="F32" s="231">
        <v>8.143824892445414</v>
      </c>
      <c r="G32" s="231"/>
      <c r="H32" s="237">
        <v>9278.7999999999993</v>
      </c>
      <c r="I32" s="237">
        <v>9572.80026</v>
      </c>
      <c r="J32" s="237"/>
      <c r="K32" s="231">
        <v>14.212759439381173</v>
      </c>
      <c r="L32" s="231">
        <v>14.551960127706224</v>
      </c>
      <c r="M32" s="236"/>
      <c r="P32" s="504" t="s">
        <v>320</v>
      </c>
      <c r="Q32" s="61">
        <v>54502.001299999996</v>
      </c>
      <c r="R32" s="61">
        <v>45417.344716000101</v>
      </c>
      <c r="S32" s="501"/>
      <c r="T32" s="505">
        <v>8.143824892445414</v>
      </c>
      <c r="U32" s="501">
        <v>7.7059823589012186</v>
      </c>
      <c r="V32" s="505"/>
      <c r="W32" s="61">
        <v>9572.80026</v>
      </c>
      <c r="X32" s="510">
        <v>8229.0689432000199</v>
      </c>
      <c r="Y32" s="61"/>
      <c r="Z32" s="505">
        <v>14.551960127706224</v>
      </c>
      <c r="AA32" s="501">
        <v>14.09762321871616</v>
      </c>
      <c r="AB32" s="506"/>
    </row>
    <row r="33" spans="1:28" x14ac:dyDescent="0.2">
      <c r="A33" s="235" t="s">
        <v>5</v>
      </c>
      <c r="B33" s="234">
        <v>683267</v>
      </c>
      <c r="C33" s="234">
        <v>669243.28579999984</v>
      </c>
      <c r="D33" s="234"/>
      <c r="E33" s="233">
        <v>100</v>
      </c>
      <c r="F33" s="233">
        <v>100</v>
      </c>
      <c r="G33" s="233"/>
      <c r="H33" s="234">
        <v>65285</v>
      </c>
      <c r="I33" s="234">
        <v>65783.579503999979</v>
      </c>
      <c r="J33" s="234"/>
      <c r="K33" s="233">
        <v>100</v>
      </c>
      <c r="L33" s="233">
        <v>100</v>
      </c>
      <c r="M33" s="232"/>
      <c r="P33" s="512" t="s">
        <v>5</v>
      </c>
      <c r="Q33" s="513">
        <v>669243.28579999984</v>
      </c>
      <c r="R33" s="513">
        <v>589377.74057500018</v>
      </c>
      <c r="S33" s="514"/>
      <c r="T33" s="515">
        <v>100</v>
      </c>
      <c r="U33" s="515">
        <v>100</v>
      </c>
      <c r="V33" s="515"/>
      <c r="W33" s="513">
        <v>65783.579503999979</v>
      </c>
      <c r="X33" s="516">
        <v>58372.030629070985</v>
      </c>
      <c r="Y33" s="513"/>
      <c r="Z33" s="515">
        <v>100</v>
      </c>
      <c r="AA33" s="515">
        <v>100</v>
      </c>
      <c r="AB33" s="517"/>
    </row>
    <row r="34" spans="1:28" x14ac:dyDescent="0.2">
      <c r="B34" s="230"/>
      <c r="C34" s="230"/>
      <c r="D34" s="230"/>
      <c r="E34" s="230"/>
      <c r="F34" s="230"/>
      <c r="G34" s="230"/>
      <c r="H34" s="230"/>
      <c r="I34" s="230"/>
      <c r="J34" s="230"/>
      <c r="K34" s="231"/>
      <c r="L34" s="230"/>
      <c r="M34" s="230"/>
      <c r="P34" s="518"/>
      <c r="Q34" s="519"/>
      <c r="R34" s="519"/>
      <c r="S34" s="519"/>
      <c r="T34" s="519"/>
      <c r="U34" s="519"/>
      <c r="V34" s="519"/>
      <c r="W34" s="519"/>
      <c r="X34" s="519"/>
      <c r="Y34" s="519"/>
      <c r="Z34" s="505"/>
      <c r="AA34" s="519"/>
      <c r="AB34" s="519"/>
    </row>
    <row r="35" spans="1:28" x14ac:dyDescent="0.2">
      <c r="A35" s="226" t="s">
        <v>71</v>
      </c>
      <c r="P35" s="518" t="s">
        <v>71</v>
      </c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</row>
    <row r="36" spans="1:28" x14ac:dyDescent="0.2">
      <c r="A36" s="229" t="s">
        <v>319</v>
      </c>
      <c r="P36" s="520" t="s">
        <v>319</v>
      </c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1"/>
    </row>
    <row r="37" spans="1:28" x14ac:dyDescent="0.2">
      <c r="A37" s="228" t="s">
        <v>318</v>
      </c>
      <c r="P37" s="521" t="s">
        <v>318</v>
      </c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</row>
    <row r="39" spans="1:28" x14ac:dyDescent="0.2">
      <c r="P39" s="522" t="s">
        <v>509</v>
      </c>
    </row>
    <row r="40" spans="1:28" x14ac:dyDescent="0.2">
      <c r="P40" s="522" t="s">
        <v>510</v>
      </c>
    </row>
    <row r="42" spans="1:28" x14ac:dyDescent="0.2">
      <c r="P42" s="522" t="s">
        <v>511</v>
      </c>
    </row>
  </sheetData>
  <mergeCells count="18">
    <mergeCell ref="W4:Y4"/>
    <mergeCell ref="Z4:AB4"/>
    <mergeCell ref="B4:D4"/>
    <mergeCell ref="E4:G4"/>
    <mergeCell ref="H4:J4"/>
    <mergeCell ref="K4:M4"/>
    <mergeCell ref="Q4:S4"/>
    <mergeCell ref="T4:V4"/>
    <mergeCell ref="A1:M1"/>
    <mergeCell ref="P1:AB1"/>
    <mergeCell ref="A2:M2"/>
    <mergeCell ref="P2:AB2"/>
    <mergeCell ref="A3:A5"/>
    <mergeCell ref="B3:G3"/>
    <mergeCell ref="H3:M3"/>
    <mergeCell ref="P3:P5"/>
    <mergeCell ref="Q3:V3"/>
    <mergeCell ref="W3:AB3"/>
  </mergeCells>
  <hyperlinks>
    <hyperlink ref="N1" location="Index!A1" display="Home"/>
  </hyperlinks>
  <printOptions horizontalCentered="1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opLeftCell="A4" workbookViewId="0">
      <selection activeCell="R31" sqref="R31"/>
    </sheetView>
  </sheetViews>
  <sheetFormatPr defaultRowHeight="12.75" x14ac:dyDescent="0.2"/>
  <cols>
    <col min="1" max="1" width="26.42578125" customWidth="1"/>
    <col min="3" max="3" width="12.28515625" bestFit="1" customWidth="1"/>
    <col min="10" max="10" width="12" customWidth="1"/>
  </cols>
  <sheetData>
    <row r="1" spans="1:18" s="12" customFormat="1" x14ac:dyDescent="0.2">
      <c r="A1" s="395" t="s">
        <v>512</v>
      </c>
      <c r="B1" s="395"/>
      <c r="C1" s="395"/>
      <c r="D1" s="395"/>
      <c r="E1" s="395"/>
      <c r="F1" s="430"/>
      <c r="G1" s="430"/>
      <c r="H1" s="430"/>
      <c r="I1" s="430"/>
      <c r="J1" s="430"/>
      <c r="K1" s="430"/>
      <c r="L1" s="383"/>
      <c r="M1" s="383"/>
      <c r="N1" s="383"/>
      <c r="O1" s="383"/>
      <c r="P1" s="383"/>
      <c r="Q1" s="383"/>
    </row>
    <row r="2" spans="1:18" s="12" customFormat="1" x14ac:dyDescent="0.2">
      <c r="A2" s="395" t="s">
        <v>502</v>
      </c>
      <c r="B2" s="395"/>
      <c r="C2" s="395"/>
      <c r="D2" s="395"/>
      <c r="E2" s="395"/>
      <c r="F2" s="395"/>
      <c r="G2" s="395"/>
      <c r="H2" s="395"/>
      <c r="I2" s="395"/>
      <c r="J2" s="395"/>
      <c r="K2" s="383"/>
      <c r="L2" s="383"/>
      <c r="M2" s="383"/>
      <c r="N2" s="383"/>
      <c r="O2" s="383"/>
      <c r="P2" s="383"/>
      <c r="Q2" s="383"/>
    </row>
    <row r="3" spans="1:18" x14ac:dyDescent="0.2">
      <c r="A3" s="429" t="s">
        <v>66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1"/>
      <c r="M3" s="41"/>
      <c r="N3" s="41"/>
      <c r="O3" s="41"/>
      <c r="P3" s="41"/>
      <c r="Q3" s="41"/>
    </row>
    <row r="4" spans="1:18" s="12" customFormat="1" ht="20.25" customHeight="1" x14ac:dyDescent="0.2">
      <c r="A4" s="42" t="s">
        <v>67</v>
      </c>
      <c r="B4" s="34">
        <v>1970</v>
      </c>
      <c r="C4" s="34">
        <v>1980</v>
      </c>
      <c r="D4" s="34">
        <v>1990</v>
      </c>
      <c r="E4" s="34">
        <v>1999</v>
      </c>
      <c r="F4" s="34">
        <v>2000</v>
      </c>
      <c r="G4" s="34">
        <v>2001</v>
      </c>
      <c r="H4" s="34">
        <v>2002</v>
      </c>
      <c r="I4" s="34">
        <v>2003</v>
      </c>
      <c r="J4" s="34">
        <v>2004</v>
      </c>
      <c r="K4" s="34">
        <v>2005</v>
      </c>
      <c r="L4" s="34">
        <v>2006</v>
      </c>
      <c r="M4" s="34">
        <v>2007</v>
      </c>
      <c r="N4" s="34">
        <v>2008</v>
      </c>
      <c r="O4" s="34">
        <v>2009</v>
      </c>
      <c r="P4" s="34">
        <v>2010</v>
      </c>
      <c r="Q4" s="34">
        <v>2011</v>
      </c>
      <c r="R4" s="34"/>
    </row>
    <row r="5" spans="1:18" x14ac:dyDescent="0.2">
      <c r="A5" s="28" t="s">
        <v>54</v>
      </c>
      <c r="B5" s="43">
        <f>'[7]2-7,2-8'!B42</f>
        <v>298763</v>
      </c>
      <c r="C5" s="43">
        <f>'[7]2-7,2-8'!C42</f>
        <v>310711</v>
      </c>
      <c r="D5" s="43">
        <f>'[7]2-7,2-8'!D42</f>
        <v>276870</v>
      </c>
      <c r="E5" s="43">
        <f>'[7]2-7,2-8'!E42</f>
        <v>267490</v>
      </c>
      <c r="F5" s="43">
        <f>'[7]2-7,2-8'!F42</f>
        <v>320494</v>
      </c>
      <c r="G5" s="43">
        <f>'[7]2-7,2-8'!G42</f>
        <v>297596</v>
      </c>
      <c r="H5" s="43">
        <f>'[7]2-7,2-8'!H42</f>
        <v>306290</v>
      </c>
      <c r="I5" s="43">
        <f>'[7]2-7,2-8'!I42</f>
        <v>299199</v>
      </c>
      <c r="J5" s="43">
        <f>'[7]2-7,2-8'!J42</f>
        <v>274580</v>
      </c>
      <c r="K5" s="43">
        <f>'[7]2-7,2-8'!K42</f>
        <v>271903</v>
      </c>
      <c r="L5" s="43">
        <f>'[7]2-7,2-8'!L42</f>
        <v>281229</v>
      </c>
      <c r="M5" s="43">
        <f>'[7]2-7,2-8'!M42</f>
        <v>284951</v>
      </c>
      <c r="N5" s="43">
        <f>'[7]2-7,2-8'!N42</f>
        <v>259649</v>
      </c>
      <c r="O5" s="43">
        <f>'[7]2-7,2-8'!O42</f>
        <v>243144</v>
      </c>
      <c r="P5" s="523">
        <f>'[7]2-7,2-8'!P42</f>
        <v>252356</v>
      </c>
      <c r="Q5" s="523">
        <f>'[7]2-7,2-8'!Q42</f>
        <v>246535</v>
      </c>
    </row>
    <row r="6" spans="1:18" x14ac:dyDescent="0.2">
      <c r="A6" s="28" t="s">
        <v>55</v>
      </c>
      <c r="B6" s="43">
        <f>'[7]2-7,2-8'!B43</f>
        <v>16499</v>
      </c>
      <c r="C6" s="43">
        <f>'[7]2-7,2-8'!C43</f>
        <v>25989</v>
      </c>
      <c r="D6" s="43">
        <f>'[7]2-7,2-8'!D43</f>
        <v>52624</v>
      </c>
      <c r="E6" s="43">
        <f>'[7]2-7,2-8'!E43</f>
        <v>61661</v>
      </c>
      <c r="F6" s="43">
        <f>'[7]2-7,2-8'!F43</f>
        <v>74905</v>
      </c>
      <c r="G6" s="43">
        <f>'[7]2-7,2-8'!G43</f>
        <v>74092</v>
      </c>
      <c r="H6" s="43">
        <f>'[7]2-7,2-8'!H43</f>
        <v>72710</v>
      </c>
      <c r="I6" s="43">
        <f>'[7]2-7,2-8'!I43</f>
        <v>73317</v>
      </c>
      <c r="J6" s="43">
        <f>'[7]2-7,2-8'!J43</f>
        <v>78828</v>
      </c>
      <c r="K6" s="43">
        <f>'[7]2-7,2-8'!K43</f>
        <v>75234</v>
      </c>
      <c r="L6" s="43">
        <f>'[7]2-7,2-8'!L43</f>
        <v>76298</v>
      </c>
      <c r="M6" s="43">
        <f>'[7]2-7,2-8'!M43</f>
        <v>76585</v>
      </c>
      <c r="N6" s="43">
        <f>'[7]2-7,2-8'!N43</f>
        <v>81487</v>
      </c>
      <c r="O6" s="43">
        <f>'[7]2-7,2-8'!O43</f>
        <v>74724</v>
      </c>
      <c r="P6" s="523">
        <f>'[7]2-7,2-8'!P43</f>
        <v>76382</v>
      </c>
      <c r="Q6" s="523">
        <f>'[7]2-7,2-8'!Q43</f>
        <v>76561</v>
      </c>
    </row>
    <row r="7" spans="1:18" x14ac:dyDescent="0.2">
      <c r="A7" s="28" t="s">
        <v>56</v>
      </c>
      <c r="B7" s="43">
        <f>'[7]2-7,2-8'!B44</f>
        <v>16499</v>
      </c>
      <c r="C7" s="43">
        <f>'[7]2-7,2-8'!C44</f>
        <v>25989</v>
      </c>
      <c r="D7" s="43">
        <f>'[7]2-7,2-8'!D44</f>
        <v>52624</v>
      </c>
      <c r="E7" s="43">
        <f>'[7]2-7,2-8'!E44</f>
        <v>74387</v>
      </c>
      <c r="F7" s="43">
        <f>'[7]2-7,2-8'!F44</f>
        <v>90556</v>
      </c>
      <c r="G7" s="43">
        <f>'[7]2-7,2-8'!G44</f>
        <v>92740</v>
      </c>
      <c r="H7" s="43">
        <f>'[7]2-7,2-8'!H44</f>
        <v>87936</v>
      </c>
      <c r="I7" s="43">
        <f>'[7]2-7,2-8'!I44</f>
        <v>86836</v>
      </c>
      <c r="J7" s="43">
        <f>'[7]2-7,2-8'!J44</f>
        <v>88977</v>
      </c>
      <c r="K7" s="43">
        <f>'[7]2-7,2-8'!K44</f>
        <v>81568</v>
      </c>
      <c r="L7" s="43">
        <f>'[7]2-7,2-8'!L44</f>
        <v>86922</v>
      </c>
      <c r="M7" s="43">
        <f>'[7]2-7,2-8'!M44</f>
        <v>89747</v>
      </c>
      <c r="N7" s="43">
        <f>'[7]2-7,2-8'!N44</f>
        <v>94686</v>
      </c>
      <c r="O7" s="43">
        <f>'[7]2-7,2-8'!O44</f>
        <v>84828</v>
      </c>
      <c r="P7" s="523">
        <f>'[7]2-7,2-8'!P44</f>
        <v>87560</v>
      </c>
      <c r="Q7" s="523">
        <f>'[7]2-7,2-8'!Q44</f>
        <v>84406</v>
      </c>
    </row>
    <row r="8" spans="1:18" x14ac:dyDescent="0.2">
      <c r="A8" s="27" t="s">
        <v>57</v>
      </c>
      <c r="B8" s="43">
        <f>'[7]2-7,2-8'!B45</f>
        <v>4187</v>
      </c>
      <c r="C8" s="43">
        <f>'[7]2-7,2-8'!C45</f>
        <v>8574</v>
      </c>
      <c r="D8" s="43">
        <f>'[7]2-7,2-8'!D45</f>
        <v>16505</v>
      </c>
      <c r="E8" s="43">
        <f>'[7]2-7,2-8'!E45</f>
        <v>18491</v>
      </c>
      <c r="F8" s="43">
        <f>'[7]2-7,2-8'!F45</f>
        <v>16057</v>
      </c>
      <c r="G8" s="43">
        <f>'[7]2-7,2-8'!G45</f>
        <v>18521</v>
      </c>
      <c r="H8" s="43">
        <f>'[7]2-7,2-8'!H45</f>
        <v>17406</v>
      </c>
      <c r="I8" s="43">
        <f>'[7]2-7,2-8'!I45</f>
        <v>27237</v>
      </c>
      <c r="J8" s="43">
        <f>'[7]2-7,2-8'!J45</f>
        <v>43236</v>
      </c>
      <c r="K8" s="43">
        <f>'[7]2-7,2-8'!K45</f>
        <v>38303</v>
      </c>
      <c r="L8" s="43">
        <f>'[7]2-7,2-8'!L45</f>
        <v>40504</v>
      </c>
      <c r="M8" s="43">
        <f>'[7]2-7,2-8'!M45</f>
        <v>40619</v>
      </c>
      <c r="N8" s="43">
        <f>'[7]2-7,2-8'!N45</f>
        <v>42229</v>
      </c>
      <c r="O8" s="43">
        <f>'[7]2-7,2-8'!O45</f>
        <v>37260</v>
      </c>
      <c r="P8" s="523">
        <f>'[7]2-7,2-8'!P45</f>
        <v>46467</v>
      </c>
      <c r="Q8" s="523">
        <f>'[7]2-7,2-8'!Q45</f>
        <v>43988</v>
      </c>
    </row>
    <row r="9" spans="1:18" x14ac:dyDescent="0.2">
      <c r="A9" s="36" t="s">
        <v>58</v>
      </c>
      <c r="B9" s="43">
        <f>'[7]2-7,2-8'!B46</f>
        <v>335948</v>
      </c>
      <c r="C9" s="43">
        <f>'[7]2-7,2-8'!C46</f>
        <v>371263</v>
      </c>
      <c r="D9" s="43">
        <f>'[7]2-7,2-8'!D46</f>
        <v>398623</v>
      </c>
      <c r="E9" s="43">
        <f>'[7]2-7,2-8'!E46</f>
        <v>422029</v>
      </c>
      <c r="F9" s="43">
        <f>'[7]2-7,2-8'!F46</f>
        <v>502012</v>
      </c>
      <c r="G9" s="43">
        <f>'[7]2-7,2-8'!G46</f>
        <v>482949</v>
      </c>
      <c r="H9" s="43">
        <f>'[7]2-7,2-8'!H46</f>
        <v>484342</v>
      </c>
      <c r="I9" s="43">
        <f>'[7]2-7,2-8'!I46</f>
        <v>486589</v>
      </c>
      <c r="J9" s="43">
        <f>'[7]2-7,2-8'!J46</f>
        <v>485621</v>
      </c>
      <c r="K9" s="43">
        <f>'[7]2-7,2-8'!K46</f>
        <v>467008</v>
      </c>
      <c r="L9" s="43">
        <f>'[7]2-7,2-8'!L46</f>
        <v>484953</v>
      </c>
      <c r="M9" s="43">
        <f>'[7]2-7,2-8'!M46</f>
        <v>491902</v>
      </c>
      <c r="N9" s="43">
        <f>'[7]2-7,2-8'!N46</f>
        <v>478051.2857999999</v>
      </c>
      <c r="O9" s="43">
        <f>'[7]2-7,2-8'!O46</f>
        <v>439956</v>
      </c>
      <c r="P9" s="523">
        <f>SUM(P5:P8)</f>
        <v>462765</v>
      </c>
      <c r="Q9" s="523">
        <f>SUM(Q5:Q8)</f>
        <v>451490</v>
      </c>
    </row>
    <row r="10" spans="1:18" x14ac:dyDescent="0.2">
      <c r="A10" s="12"/>
      <c r="B10" s="44"/>
      <c r="C10" s="44"/>
      <c r="D10" s="44"/>
      <c r="E10" s="44"/>
      <c r="F10" s="44"/>
      <c r="G10" s="44"/>
      <c r="H10" s="44"/>
      <c r="I10" s="44"/>
      <c r="J10" s="44"/>
    </row>
    <row r="11" spans="1:18" x14ac:dyDescent="0.2">
      <c r="A11" s="429" t="s">
        <v>68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1"/>
      <c r="M11" s="41"/>
      <c r="N11" s="41"/>
      <c r="O11" s="41"/>
      <c r="P11" s="41"/>
      <c r="Q11" s="41"/>
    </row>
    <row r="12" spans="1:18" s="12" customFormat="1" ht="21" customHeight="1" x14ac:dyDescent="0.2">
      <c r="A12" s="42" t="s">
        <v>69</v>
      </c>
      <c r="B12" s="34">
        <v>1970</v>
      </c>
      <c r="C12" s="34">
        <v>1980</v>
      </c>
      <c r="D12" s="34">
        <v>1990</v>
      </c>
      <c r="E12" s="34">
        <v>1999</v>
      </c>
      <c r="F12" s="34">
        <v>2000</v>
      </c>
      <c r="G12" s="34">
        <v>2001</v>
      </c>
      <c r="H12" s="34">
        <v>2002</v>
      </c>
      <c r="I12" s="34">
        <v>2003</v>
      </c>
      <c r="J12" s="34">
        <v>2004</v>
      </c>
      <c r="K12" s="34">
        <v>2005</v>
      </c>
      <c r="L12" s="34">
        <v>2006</v>
      </c>
      <c r="M12" s="34">
        <v>2007</v>
      </c>
      <c r="N12" s="34">
        <v>2008</v>
      </c>
      <c r="O12" s="34">
        <v>2009</v>
      </c>
      <c r="P12" s="34">
        <v>2010</v>
      </c>
      <c r="Q12" s="34">
        <v>2011</v>
      </c>
    </row>
    <row r="13" spans="1:18" x14ac:dyDescent="0.2">
      <c r="A13" s="28" t="s">
        <v>54</v>
      </c>
      <c r="B13" s="45">
        <f>'[7]2-7,2-8'!B34</f>
        <v>9194</v>
      </c>
      <c r="C13" s="45">
        <f>'[7]2-7,2-8'!C34</f>
        <v>10315</v>
      </c>
      <c r="D13" s="45">
        <f>'[7]2-7,2-8'!D34</f>
        <v>12616</v>
      </c>
      <c r="E13" s="45">
        <f>'[7]2-7,2-8'!E34</f>
        <v>19033</v>
      </c>
      <c r="F13" s="45">
        <f>'[7]2-7,2-8'!F34</f>
        <v>23539</v>
      </c>
      <c r="G13" s="43">
        <f>'[7]2-7,2-8'!G34</f>
        <v>24681</v>
      </c>
      <c r="H13" s="45">
        <f>'[7]2-7,2-8'!H34</f>
        <v>24491</v>
      </c>
      <c r="I13" s="45">
        <f>'[7]2-7,2-8'!I34</f>
        <v>23038</v>
      </c>
      <c r="J13" s="45">
        <f>'[7]2-7,2-8'!J34</f>
        <v>23200</v>
      </c>
      <c r="K13" s="45">
        <f>'[7]2-7,2-8'!K34</f>
        <v>23272</v>
      </c>
      <c r="L13" s="45">
        <f>'[7]2-7,2-8'!L34</f>
        <v>23829</v>
      </c>
      <c r="M13" s="45">
        <f>'[7]2-7,2-8'!M34</f>
        <v>23809</v>
      </c>
      <c r="N13" s="45">
        <f>'[7]2-7,2-8'!N34</f>
        <v>22505.486463999998</v>
      </c>
      <c r="O13" s="45">
        <f>'[7]2-7,2-8'!O34</f>
        <v>21932</v>
      </c>
      <c r="P13" s="43">
        <f>'[7]2-7,2-8'!P34</f>
        <v>22555</v>
      </c>
      <c r="Q13" s="43">
        <f>'[7]2-7,2-8'!Q34</f>
        <v>22445</v>
      </c>
      <c r="R13" s="15"/>
    </row>
    <row r="14" spans="1:18" x14ac:dyDescent="0.2">
      <c r="A14" s="28" t="s">
        <v>55</v>
      </c>
      <c r="B14" s="45">
        <f>'[7]2-7,2-8'!B35</f>
        <v>1649.9</v>
      </c>
      <c r="C14" s="45">
        <f>'[7]2-7,2-8'!C35</f>
        <v>2598.9</v>
      </c>
      <c r="D14" s="45">
        <f>'[7]2-7,2-8'!D35</f>
        <v>5262.4</v>
      </c>
      <c r="E14" s="45">
        <f>'[7]2-7,2-8'!E35</f>
        <v>6166</v>
      </c>
      <c r="F14" s="45">
        <f>'[7]2-7,2-8'!F35</f>
        <v>7490.5</v>
      </c>
      <c r="G14" s="43">
        <f>'[7]2-7,2-8'!G35</f>
        <v>7409.2</v>
      </c>
      <c r="H14" s="45">
        <f>'[7]2-7,2-8'!H35</f>
        <v>7271</v>
      </c>
      <c r="I14" s="45">
        <f>'[7]2-7,2-8'!I35</f>
        <v>7331.7</v>
      </c>
      <c r="J14" s="45">
        <f>'[7]2-7,2-8'!J35</f>
        <v>7882.8</v>
      </c>
      <c r="K14" s="45">
        <f>'[7]2-7,2-8'!K35</f>
        <v>7523.4</v>
      </c>
      <c r="L14" s="45">
        <f>'[7]2-7,2-8'!L35</f>
        <v>7629.8</v>
      </c>
      <c r="M14" s="45">
        <f>'[7]2-7,2-8'!M35</f>
        <v>7659</v>
      </c>
      <c r="N14" s="45">
        <f>'[7]2-7,2-8'!N35</f>
        <v>8148.7130699999962</v>
      </c>
      <c r="O14" s="45">
        <f>'[7]2-7,2-8'!O35</f>
        <v>7472</v>
      </c>
      <c r="P14" s="43">
        <f>'[7]2-7,2-8'!P35</f>
        <v>7638</v>
      </c>
      <c r="Q14" s="43">
        <f>'[7]2-7,2-8'!Q35</f>
        <v>7656</v>
      </c>
      <c r="R14" s="15"/>
    </row>
    <row r="15" spans="1:18" x14ac:dyDescent="0.2">
      <c r="A15" s="28" t="s">
        <v>56</v>
      </c>
      <c r="B15" s="45">
        <f>'[7]2-7,2-8'!B36</f>
        <v>1649.9</v>
      </c>
      <c r="C15" s="45">
        <f>'[7]2-7,2-8'!C36</f>
        <v>2598.9</v>
      </c>
      <c r="D15" s="45">
        <f>'[7]2-7,2-8'!D36</f>
        <v>5262.4</v>
      </c>
      <c r="E15" s="45">
        <f>'[7]2-7,2-8'!E36</f>
        <v>7439</v>
      </c>
      <c r="F15" s="45">
        <f>'[7]2-7,2-8'!F36</f>
        <v>9055.6</v>
      </c>
      <c r="G15" s="43">
        <f>'[7]2-7,2-8'!G36</f>
        <v>9274</v>
      </c>
      <c r="H15" s="45">
        <f>'[7]2-7,2-8'!H36</f>
        <v>8793.6</v>
      </c>
      <c r="I15" s="45">
        <f>'[7]2-7,2-8'!I36</f>
        <v>8683.6</v>
      </c>
      <c r="J15" s="45">
        <f>'[7]2-7,2-8'!J36</f>
        <v>8897.7000000000007</v>
      </c>
      <c r="K15" s="45">
        <f>'[7]2-7,2-8'!K36</f>
        <v>8156.8</v>
      </c>
      <c r="L15" s="45">
        <f>'[7]2-7,2-8'!L36</f>
        <v>8692.2000000000007</v>
      </c>
      <c r="M15" s="45">
        <f>'[7]2-7,2-8'!M36</f>
        <v>8975</v>
      </c>
      <c r="N15" s="45">
        <f>'[7]2-7,2-8'!N36</f>
        <v>9468.5797099999836</v>
      </c>
      <c r="O15" s="45">
        <f>'[7]2-7,2-8'!O36</f>
        <v>8483</v>
      </c>
      <c r="P15" s="43">
        <f>'[7]2-7,2-8'!P36</f>
        <v>8756</v>
      </c>
      <c r="Q15" s="43">
        <f>'[7]2-7,2-8'!Q36</f>
        <v>8441</v>
      </c>
      <c r="R15" s="15"/>
    </row>
    <row r="16" spans="1:18" x14ac:dyDescent="0.2">
      <c r="A16" s="27" t="s">
        <v>57</v>
      </c>
      <c r="B16" s="45">
        <f>'[7]2-7,2-8'!B37</f>
        <v>837.4</v>
      </c>
      <c r="C16" s="45">
        <f>'[7]2-7,2-8'!C37</f>
        <v>1714.8</v>
      </c>
      <c r="D16" s="45">
        <f>'[7]2-7,2-8'!D37</f>
        <v>3301</v>
      </c>
      <c r="E16" s="45">
        <f>'[7]2-7,2-8'!E37</f>
        <v>3698</v>
      </c>
      <c r="F16" s="45">
        <f>'[7]2-7,2-8'!F37</f>
        <v>3211.4</v>
      </c>
      <c r="G16" s="43">
        <f>'[7]2-7,2-8'!G37</f>
        <v>3704.2</v>
      </c>
      <c r="H16" s="45">
        <f>'[7]2-7,2-8'!H37</f>
        <v>3481.2</v>
      </c>
      <c r="I16" s="45">
        <f>'[7]2-7,2-8'!I37</f>
        <v>5447.4</v>
      </c>
      <c r="J16" s="45">
        <f>'[7]2-7,2-8'!J37</f>
        <v>8647.2000000000007</v>
      </c>
      <c r="K16" s="45">
        <f>'[7]2-7,2-8'!K37</f>
        <v>7660.6</v>
      </c>
      <c r="L16" s="45">
        <f>'[7]2-7,2-8'!L37</f>
        <v>8100.8</v>
      </c>
      <c r="M16" s="45">
        <f>'[7]2-7,2-8'!M37</f>
        <v>8124</v>
      </c>
      <c r="N16" s="45">
        <f>'[7]2-7,2-8'!N37</f>
        <v>8445.80026</v>
      </c>
      <c r="O16" s="45">
        <f>'[7]2-7,2-8'!O37</f>
        <v>7452</v>
      </c>
      <c r="P16" s="43">
        <f>'[7]2-7,2-8'!P37</f>
        <v>9293</v>
      </c>
      <c r="Q16" s="43">
        <f>'[7]2-7,2-8'!Q37</f>
        <v>8798</v>
      </c>
      <c r="R16" s="15"/>
    </row>
    <row r="17" spans="1:32" x14ac:dyDescent="0.2">
      <c r="A17" s="36" t="s">
        <v>58</v>
      </c>
      <c r="B17" s="45">
        <f>'[7]2-7,2-8'!B38</f>
        <v>13331.199999999999</v>
      </c>
      <c r="C17" s="45">
        <f>'[7]2-7,2-8'!C38</f>
        <v>17227.599999999999</v>
      </c>
      <c r="D17" s="45">
        <f>'[7]2-7,2-8'!D38</f>
        <v>26441.800000000003</v>
      </c>
      <c r="E17" s="45">
        <f>'[7]2-7,2-8'!E38</f>
        <v>36336</v>
      </c>
      <c r="F17" s="45">
        <f>'[7]2-7,2-8'!F38</f>
        <v>43296.5</v>
      </c>
      <c r="G17" s="43">
        <f>'[7]2-7,2-8'!G38</f>
        <v>45068.399999999994</v>
      </c>
      <c r="H17" s="45">
        <f>'[7]2-7,2-8'!H38</f>
        <v>44036.799999999996</v>
      </c>
      <c r="I17" s="45">
        <f>'[7]2-7,2-8'!I38</f>
        <v>44500.700000000004</v>
      </c>
      <c r="J17" s="45">
        <f>'[7]2-7,2-8'!J38</f>
        <v>48627.7</v>
      </c>
      <c r="K17" s="45">
        <f>'[7]2-7,2-8'!K38</f>
        <v>46612.800000000003</v>
      </c>
      <c r="L17" s="45">
        <f>'[7]2-7,2-8'!L38</f>
        <v>48251.8</v>
      </c>
      <c r="M17" s="45">
        <f>'[7]2-7,2-8'!M38</f>
        <v>48567</v>
      </c>
      <c r="N17" s="45">
        <f>'[7]2-7,2-8'!N38</f>
        <v>48568.579503999979</v>
      </c>
      <c r="O17" s="45">
        <f>'[7]2-7,2-8'!O38</f>
        <v>45339</v>
      </c>
      <c r="P17" s="52">
        <f>SUM(P13:P16)</f>
        <v>48242</v>
      </c>
      <c r="Q17" s="52">
        <f>SUM(Q13:Q16)</f>
        <v>47340</v>
      </c>
      <c r="R17" s="15"/>
    </row>
    <row r="18" spans="1:32" ht="12.75" customHeight="1" x14ac:dyDescent="0.2">
      <c r="A18" s="9" t="s">
        <v>70</v>
      </c>
    </row>
    <row r="19" spans="1:32" x14ac:dyDescent="0.2">
      <c r="A19" s="9" t="s">
        <v>71</v>
      </c>
    </row>
    <row r="20" spans="1:32" x14ac:dyDescent="0.2">
      <c r="A20" s="95" t="s">
        <v>148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2" x14ac:dyDescent="0.2">
      <c r="A21" s="19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2" x14ac:dyDescent="0.2">
      <c r="A22" s="19"/>
      <c r="B22" s="46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2" x14ac:dyDescent="0.2">
      <c r="A23" s="19"/>
      <c r="B23" s="46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2" x14ac:dyDescent="0.2">
      <c r="A24" s="19"/>
      <c r="B24" s="4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x14ac:dyDescent="0.2">
      <c r="A25" s="19"/>
      <c r="B25" s="46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2" x14ac:dyDescent="0.2">
      <c r="A26" s="19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2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31" spans="1:32" x14ac:dyDescent="0.2">
      <c r="D31" s="442" t="s">
        <v>513</v>
      </c>
    </row>
    <row r="34" spans="1:17" x14ac:dyDescent="0.2">
      <c r="B34" s="446"/>
    </row>
    <row r="35" spans="1:17" x14ac:dyDescent="0.2">
      <c r="B35" s="446"/>
    </row>
    <row r="36" spans="1:17" x14ac:dyDescent="0.2">
      <c r="B36" s="446"/>
    </row>
    <row r="39" spans="1:17" x14ac:dyDescent="0.2">
      <c r="G39" s="83"/>
    </row>
    <row r="43" spans="1:17" x14ac:dyDescent="0.2">
      <c r="A43" t="s">
        <v>514</v>
      </c>
      <c r="B43">
        <f>(B17*1000000)/(B9*1000)</f>
        <v>39.682331789443602</v>
      </c>
      <c r="C43">
        <f t="shared" ref="C43:Q43" si="0">(C17*1000000)/(C9*1000)</f>
        <v>46.402684889148659</v>
      </c>
      <c r="D43">
        <f t="shared" si="0"/>
        <v>66.332850839013318</v>
      </c>
      <c r="E43">
        <f t="shared" si="0"/>
        <v>86.098348691677586</v>
      </c>
      <c r="F43">
        <f t="shared" si="0"/>
        <v>86.245946312040346</v>
      </c>
      <c r="G43">
        <f t="shared" si="0"/>
        <v>93.319170347179494</v>
      </c>
      <c r="H43">
        <f t="shared" si="0"/>
        <v>90.920878222413066</v>
      </c>
      <c r="I43">
        <f t="shared" si="0"/>
        <v>91.45438963889444</v>
      </c>
      <c r="J43">
        <f t="shared" si="0"/>
        <v>100.13508476775098</v>
      </c>
      <c r="K43">
        <f t="shared" si="0"/>
        <v>99.81156639714952</v>
      </c>
      <c r="L43">
        <f t="shared" si="0"/>
        <v>99.497889486197636</v>
      </c>
      <c r="M43">
        <f t="shared" si="0"/>
        <v>98.73308097954471</v>
      </c>
      <c r="N43">
        <f t="shared" si="0"/>
        <v>101.59700631852162</v>
      </c>
      <c r="O43">
        <f t="shared" si="0"/>
        <v>103.05348716689851</v>
      </c>
      <c r="P43">
        <f t="shared" si="0"/>
        <v>104.24729614383111</v>
      </c>
      <c r="Q43">
        <f t="shared" si="0"/>
        <v>104.85282066047975</v>
      </c>
    </row>
    <row r="46" spans="1:17" x14ac:dyDescent="0.2">
      <c r="C46" s="446" t="s">
        <v>515</v>
      </c>
    </row>
  </sheetData>
  <mergeCells count="5">
    <mergeCell ref="A1:K1"/>
    <mergeCell ref="A2:E2"/>
    <mergeCell ref="F2:J2"/>
    <mergeCell ref="A3:K3"/>
    <mergeCell ref="A11:K11"/>
  </mergeCells>
  <pageMargins left="0.75" right="0.75" top="1" bottom="1" header="0.5" footer="0.5"/>
  <pageSetup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workbookViewId="0">
      <selection activeCell="N22" sqref="N22"/>
    </sheetView>
  </sheetViews>
  <sheetFormatPr defaultRowHeight="12.75" x14ac:dyDescent="0.2"/>
  <cols>
    <col min="2" max="2" width="10.5703125" bestFit="1" customWidth="1"/>
    <col min="4" max="4" width="9.5703125" bestFit="1" customWidth="1"/>
    <col min="6" max="6" width="14.42578125" bestFit="1" customWidth="1"/>
    <col min="7" max="7" width="13.85546875" bestFit="1" customWidth="1"/>
    <col min="8" max="8" width="31.7109375" bestFit="1" customWidth="1"/>
  </cols>
  <sheetData>
    <row r="1" spans="1:8" x14ac:dyDescent="0.2">
      <c r="A1" t="s">
        <v>382</v>
      </c>
    </row>
    <row r="2" spans="1:8" x14ac:dyDescent="0.2">
      <c r="A2" t="s">
        <v>372</v>
      </c>
    </row>
    <row r="4" spans="1:8" x14ac:dyDescent="0.2">
      <c r="A4" s="318"/>
      <c r="B4" s="431" t="s">
        <v>373</v>
      </c>
      <c r="C4" s="431"/>
      <c r="D4" s="431"/>
      <c r="E4" s="319"/>
      <c r="F4" s="431" t="s">
        <v>374</v>
      </c>
      <c r="G4" s="431"/>
      <c r="H4" s="431"/>
    </row>
    <row r="5" spans="1:8" x14ac:dyDescent="0.2">
      <c r="A5" s="320"/>
      <c r="B5" s="320" t="s">
        <v>383</v>
      </c>
      <c r="C5" s="320" t="s">
        <v>78</v>
      </c>
      <c r="D5" s="320" t="s">
        <v>77</v>
      </c>
      <c r="E5" s="320"/>
      <c r="F5" s="320" t="s">
        <v>375</v>
      </c>
      <c r="G5" s="320" t="s">
        <v>376</v>
      </c>
      <c r="H5" s="320" t="s">
        <v>431</v>
      </c>
    </row>
    <row r="6" spans="1:8" x14ac:dyDescent="0.2">
      <c r="A6" s="314">
        <v>1995</v>
      </c>
      <c r="B6" s="298">
        <v>441.81900000000002</v>
      </c>
      <c r="C6" s="298">
        <v>10.807</v>
      </c>
      <c r="D6" s="298">
        <v>81.514271999999991</v>
      </c>
      <c r="E6" s="297"/>
      <c r="F6" s="321">
        <f>100*B6/$B$6</f>
        <v>100</v>
      </c>
      <c r="G6" s="321">
        <f>100*C6/$C$6</f>
        <v>100</v>
      </c>
      <c r="H6" s="321">
        <f>100*D6/$D$6</f>
        <v>100</v>
      </c>
    </row>
    <row r="7" spans="1:8" x14ac:dyDescent="0.2">
      <c r="A7" s="314">
        <v>1996</v>
      </c>
      <c r="B7" s="298">
        <v>464.27699999999999</v>
      </c>
      <c r="C7" s="298">
        <v>9.8829999999999991</v>
      </c>
      <c r="D7" s="298">
        <v>91.768659999999997</v>
      </c>
      <c r="E7" s="297"/>
      <c r="F7" s="321">
        <f>100*B7/$B$6</f>
        <v>105.08307700664751</v>
      </c>
      <c r="G7" s="321">
        <f>100*C7/$C$6</f>
        <v>91.449986120107326</v>
      </c>
      <c r="H7" s="321">
        <f>100*D7/$D$6</f>
        <v>112.57986822234027</v>
      </c>
    </row>
    <row r="8" spans="1:8" x14ac:dyDescent="0.2">
      <c r="A8" s="314">
        <v>1997</v>
      </c>
      <c r="B8" s="298">
        <v>531.01099999999997</v>
      </c>
      <c r="C8" s="298">
        <v>8.01</v>
      </c>
      <c r="D8" s="298">
        <v>105.699223</v>
      </c>
      <c r="E8" s="297"/>
      <c r="F8" s="321">
        <f>100*B8/$B$6</f>
        <v>120.18745232776317</v>
      </c>
      <c r="G8" s="321">
        <f t="shared" ref="G8:G24" si="0">100*C8/$C$6</f>
        <v>74.118626815952624</v>
      </c>
      <c r="H8" s="321">
        <f t="shared" ref="H8:H24" si="1">100*D8/$D$6</f>
        <v>129.66959086624735</v>
      </c>
    </row>
    <row r="9" spans="1:8" x14ac:dyDescent="0.2">
      <c r="A9" s="314">
        <v>1998</v>
      </c>
      <c r="B9" s="298">
        <v>595.39499999999998</v>
      </c>
      <c r="C9" s="298">
        <v>6.86</v>
      </c>
      <c r="D9" s="298">
        <v>87.868251999999998</v>
      </c>
      <c r="E9" s="297"/>
      <c r="F9" s="321">
        <f t="shared" ref="F9:F24" si="2">100*B9/$B$6</f>
        <v>134.75993562974884</v>
      </c>
      <c r="G9" s="321">
        <f t="shared" si="0"/>
        <v>63.47737577496067</v>
      </c>
      <c r="H9" s="321">
        <f t="shared" si="1"/>
        <v>107.79492945726118</v>
      </c>
    </row>
    <row r="10" spans="1:8" x14ac:dyDescent="0.2">
      <c r="A10" s="314">
        <v>1999</v>
      </c>
      <c r="B10" s="298">
        <v>674.83699999999999</v>
      </c>
      <c r="C10" s="298">
        <v>7.2809999999999997</v>
      </c>
      <c r="D10" s="298">
        <v>107.98494500000001</v>
      </c>
      <c r="E10" s="297"/>
      <c r="F10" s="321">
        <f t="shared" si="2"/>
        <v>152.74060192069601</v>
      </c>
      <c r="G10" s="321">
        <f t="shared" si="0"/>
        <v>67.372998982141198</v>
      </c>
      <c r="H10" s="321">
        <f t="shared" si="1"/>
        <v>132.47366669728709</v>
      </c>
    </row>
    <row r="11" spans="1:8" x14ac:dyDescent="0.2">
      <c r="A11" s="314">
        <v>2000</v>
      </c>
      <c r="B11" s="298">
        <v>687.38499999999999</v>
      </c>
      <c r="C11" s="298">
        <v>7.9969999999999999</v>
      </c>
      <c r="D11" s="298">
        <v>93.471742000000006</v>
      </c>
      <c r="E11" s="297"/>
      <c r="F11" s="321">
        <f t="shared" si="2"/>
        <v>155.58067896582085</v>
      </c>
      <c r="G11" s="321">
        <f t="shared" si="0"/>
        <v>73.998334412880538</v>
      </c>
      <c r="H11" s="321">
        <f t="shared" si="1"/>
        <v>114.66917351601941</v>
      </c>
    </row>
    <row r="12" spans="1:8" x14ac:dyDescent="0.2">
      <c r="A12" s="314">
        <v>2001</v>
      </c>
      <c r="B12" s="298">
        <v>583.72868200000005</v>
      </c>
      <c r="C12" s="298">
        <v>6.6840000000000002</v>
      </c>
      <c r="D12" s="298">
        <v>88.778000000000006</v>
      </c>
      <c r="E12" s="297"/>
      <c r="F12" s="321">
        <f t="shared" si="2"/>
        <v>132.11941586939449</v>
      </c>
      <c r="G12" s="321">
        <f t="shared" si="0"/>
        <v>61.848801702600163</v>
      </c>
      <c r="H12" s="321">
        <f t="shared" si="1"/>
        <v>108.9109892314318</v>
      </c>
    </row>
    <row r="13" spans="1:8" x14ac:dyDescent="0.2">
      <c r="A13" s="314">
        <v>2002</v>
      </c>
      <c r="B13" s="298">
        <v>536.82600000000002</v>
      </c>
      <c r="C13" s="298">
        <v>5.24</v>
      </c>
      <c r="D13" s="298">
        <v>57.131</v>
      </c>
      <c r="E13" s="297"/>
      <c r="F13" s="321">
        <f t="shared" si="2"/>
        <v>121.50360215382318</v>
      </c>
      <c r="G13" s="321">
        <f t="shared" si="0"/>
        <v>48.487091699824184</v>
      </c>
      <c r="H13" s="321">
        <f t="shared" si="1"/>
        <v>70.087113088613506</v>
      </c>
    </row>
    <row r="14" spans="1:8" x14ac:dyDescent="0.2">
      <c r="A14" s="314">
        <v>2003</v>
      </c>
      <c r="B14" s="298">
        <v>607.13599999999997</v>
      </c>
      <c r="C14" s="298">
        <v>4.9029999999999996</v>
      </c>
      <c r="D14" s="298">
        <v>78.066000000000003</v>
      </c>
      <c r="E14" s="297"/>
      <c r="F14" s="321">
        <f t="shared" si="2"/>
        <v>137.41735869213409</v>
      </c>
      <c r="G14" s="321">
        <f t="shared" si="0"/>
        <v>45.368742481724802</v>
      </c>
      <c r="H14" s="321">
        <f t="shared" si="1"/>
        <v>95.769732201006491</v>
      </c>
    </row>
    <row r="15" spans="1:8" x14ac:dyDescent="0.2">
      <c r="A15" s="314">
        <v>2004</v>
      </c>
      <c r="B15" s="298">
        <v>664.375</v>
      </c>
      <c r="C15" s="298">
        <v>4.2809999999999997</v>
      </c>
      <c r="D15" s="298">
        <v>97.584999999999994</v>
      </c>
      <c r="E15" s="297"/>
      <c r="F15" s="321">
        <f t="shared" si="2"/>
        <v>150.37266391893513</v>
      </c>
      <c r="G15" s="321">
        <f t="shared" si="0"/>
        <v>39.613213657814377</v>
      </c>
      <c r="H15" s="321">
        <f t="shared" si="1"/>
        <v>119.71523219884735</v>
      </c>
    </row>
    <row r="16" spans="1:8" x14ac:dyDescent="0.2">
      <c r="A16" s="314">
        <v>2005</v>
      </c>
      <c r="B16" s="298">
        <v>702.81899999999996</v>
      </c>
      <c r="C16" s="298">
        <v>4.6440000000000001</v>
      </c>
      <c r="D16" s="298">
        <v>108.26</v>
      </c>
      <c r="E16" s="297"/>
      <c r="F16" s="321">
        <f t="shared" si="2"/>
        <v>159.07396467784318</v>
      </c>
      <c r="G16" s="321">
        <f t="shared" si="0"/>
        <v>42.97214768205793</v>
      </c>
      <c r="H16" s="321">
        <f t="shared" si="1"/>
        <v>132.81109840495174</v>
      </c>
    </row>
    <row r="17" spans="1:8" x14ac:dyDescent="0.2">
      <c r="A17" s="314">
        <v>2006</v>
      </c>
      <c r="B17" s="298">
        <v>719.56100000000004</v>
      </c>
      <c r="C17" s="298">
        <v>6.8250000000000002</v>
      </c>
      <c r="D17" s="298">
        <v>98.525000000000006</v>
      </c>
      <c r="E17" s="297"/>
      <c r="F17" s="321">
        <f t="shared" si="2"/>
        <v>162.863299224343</v>
      </c>
      <c r="G17" s="321">
        <f t="shared" si="0"/>
        <v>63.153511612843523</v>
      </c>
      <c r="H17" s="321">
        <f t="shared" si="1"/>
        <v>120.86840449240596</v>
      </c>
    </row>
    <row r="18" spans="1:8" x14ac:dyDescent="0.2">
      <c r="A18" s="314">
        <v>2007</v>
      </c>
      <c r="B18" s="298">
        <v>783.72699999999998</v>
      </c>
      <c r="C18" s="298">
        <v>5.3120000000000003</v>
      </c>
      <c r="D18" s="298">
        <v>108.953</v>
      </c>
      <c r="E18" s="297"/>
      <c r="F18" s="321">
        <f t="shared" si="2"/>
        <v>177.38644105391572</v>
      </c>
      <c r="G18" s="321">
        <f t="shared" si="0"/>
        <v>49.153326547608032</v>
      </c>
      <c r="H18" s="321">
        <f t="shared" si="1"/>
        <v>133.66125627669228</v>
      </c>
    </row>
    <row r="19" spans="1:8" x14ac:dyDescent="0.2">
      <c r="A19" s="314">
        <v>2008</v>
      </c>
      <c r="B19" s="298">
        <v>661.14300000000003</v>
      </c>
      <c r="C19" s="298">
        <v>5.5620000000000003</v>
      </c>
      <c r="D19" s="298">
        <v>82.92</v>
      </c>
      <c r="E19" s="297"/>
      <c r="F19" s="321">
        <f t="shared" si="2"/>
        <v>149.64114263985931</v>
      </c>
      <c r="G19" s="321">
        <f t="shared" si="0"/>
        <v>51.466641991301934</v>
      </c>
      <c r="H19" s="321">
        <f t="shared" si="1"/>
        <v>101.72451764029741</v>
      </c>
    </row>
    <row r="20" spans="1:8" x14ac:dyDescent="0.2">
      <c r="A20" s="314">
        <v>2009</v>
      </c>
      <c r="B20" s="298">
        <v>449.13200000000001</v>
      </c>
      <c r="C20" s="298">
        <v>4.5919999999999996</v>
      </c>
      <c r="D20" s="298">
        <v>74.147999999999996</v>
      </c>
      <c r="E20" s="297"/>
      <c r="F20" s="321">
        <f t="shared" si="2"/>
        <v>101.65520269612668</v>
      </c>
      <c r="G20" s="321">
        <f t="shared" si="0"/>
        <v>42.490978069769589</v>
      </c>
      <c r="H20" s="321">
        <f t="shared" si="1"/>
        <v>90.963211939131341</v>
      </c>
    </row>
    <row r="21" spans="1:8" x14ac:dyDescent="0.2">
      <c r="A21" s="314">
        <v>2010</v>
      </c>
      <c r="B21" s="298">
        <v>476.13499999999999</v>
      </c>
      <c r="C21" s="298">
        <v>4.2130000000000001</v>
      </c>
      <c r="D21" s="298">
        <v>64.040999999999997</v>
      </c>
      <c r="E21" s="297"/>
      <c r="F21" s="321">
        <f t="shared" si="2"/>
        <v>107.76698150147458</v>
      </c>
      <c r="G21" s="321">
        <f t="shared" si="0"/>
        <v>38.983991857129638</v>
      </c>
      <c r="H21" s="321">
        <f t="shared" si="1"/>
        <v>78.564156225304941</v>
      </c>
    </row>
    <row r="22" spans="1:8" x14ac:dyDescent="0.2">
      <c r="A22" s="314">
        <v>2011</v>
      </c>
      <c r="B22" s="309">
        <v>475.12400000000002</v>
      </c>
      <c r="C22" s="309">
        <v>4.234</v>
      </c>
      <c r="D22" s="309">
        <v>57.381</v>
      </c>
      <c r="E22" s="297"/>
      <c r="F22" s="321">
        <f t="shared" si="2"/>
        <v>107.53815476473397</v>
      </c>
      <c r="G22" s="321">
        <f t="shared" si="0"/>
        <v>39.178310354399919</v>
      </c>
      <c r="H22" s="321">
        <f t="shared" si="1"/>
        <v>70.393807847538667</v>
      </c>
    </row>
    <row r="23" spans="1:8" x14ac:dyDescent="0.2">
      <c r="A23" s="314">
        <v>2012</v>
      </c>
      <c r="B23" s="309">
        <v>459.26499999999999</v>
      </c>
      <c r="C23" s="309">
        <v>4.2859999999999996</v>
      </c>
      <c r="D23" s="309">
        <v>53.165999999999997</v>
      </c>
      <c r="E23" s="297"/>
      <c r="F23" s="321">
        <f t="shared" si="2"/>
        <v>103.9486758152094</v>
      </c>
      <c r="G23" s="321">
        <f t="shared" si="0"/>
        <v>39.659479966688252</v>
      </c>
      <c r="H23" s="321">
        <f t="shared" si="1"/>
        <v>65.222934212060437</v>
      </c>
    </row>
    <row r="24" spans="1:8" x14ac:dyDescent="0.2">
      <c r="A24" s="314">
        <v>2013</v>
      </c>
      <c r="B24" s="315">
        <v>429.93799999999999</v>
      </c>
      <c r="C24" s="316">
        <v>3.57</v>
      </c>
      <c r="D24" s="316">
        <v>46.484999999999999</v>
      </c>
      <c r="E24" s="57"/>
      <c r="F24" s="317">
        <f t="shared" si="2"/>
        <v>97.310889753496326</v>
      </c>
      <c r="G24" s="317">
        <f t="shared" si="0"/>
        <v>33.034144535948919</v>
      </c>
      <c r="H24" s="317">
        <f t="shared" si="1"/>
        <v>57.026823474544436</v>
      </c>
    </row>
  </sheetData>
  <mergeCells count="2">
    <mergeCell ref="B4:D4"/>
    <mergeCell ref="F4:H4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4"/>
  <sheetViews>
    <sheetView workbookViewId="0">
      <selection activeCell="O30" sqref="O30"/>
    </sheetView>
  </sheetViews>
  <sheetFormatPr defaultRowHeight="12.75" x14ac:dyDescent="0.2"/>
  <sheetData>
    <row r="1" spans="1:10" x14ac:dyDescent="0.2">
      <c r="A1" t="s">
        <v>384</v>
      </c>
    </row>
    <row r="2" spans="1:10" x14ac:dyDescent="0.2">
      <c r="A2" t="s">
        <v>385</v>
      </c>
    </row>
    <row r="4" spans="1:10" x14ac:dyDescent="0.2">
      <c r="A4" s="318"/>
      <c r="B4" s="432" t="s">
        <v>72</v>
      </c>
      <c r="C4" s="432"/>
      <c r="D4" s="432"/>
      <c r="E4" s="432"/>
      <c r="F4" s="319"/>
      <c r="G4" s="431" t="s">
        <v>73</v>
      </c>
      <c r="H4" s="431"/>
      <c r="I4" s="431"/>
      <c r="J4" s="431"/>
    </row>
    <row r="5" spans="1:10" x14ac:dyDescent="0.2">
      <c r="A5" s="320"/>
      <c r="B5" s="324" t="s">
        <v>74</v>
      </c>
      <c r="C5" s="324" t="s">
        <v>75</v>
      </c>
      <c r="D5" s="324" t="s">
        <v>76</v>
      </c>
      <c r="E5" s="324" t="s">
        <v>77</v>
      </c>
      <c r="F5" s="320"/>
      <c r="G5" s="320" t="s">
        <v>74</v>
      </c>
      <c r="H5" s="320" t="s">
        <v>75</v>
      </c>
      <c r="I5" s="320" t="s">
        <v>76</v>
      </c>
      <c r="J5" s="320" t="s">
        <v>77</v>
      </c>
    </row>
    <row r="6" spans="1:10" x14ac:dyDescent="0.2">
      <c r="A6" s="314">
        <v>1995</v>
      </c>
      <c r="B6" s="297">
        <v>108073</v>
      </c>
      <c r="C6" s="297">
        <v>30573</v>
      </c>
      <c r="D6" s="297">
        <v>21582.451000000001</v>
      </c>
      <c r="E6" s="297">
        <v>4593</v>
      </c>
      <c r="F6" s="297"/>
      <c r="G6" s="322">
        <f t="shared" ref="G6:G24" si="0">100*B6/$B$6</f>
        <v>100</v>
      </c>
      <c r="H6" s="322">
        <f t="shared" ref="H6:H24" si="1">100*C6/$C$6</f>
        <v>100</v>
      </c>
      <c r="I6" s="322">
        <f>100*D6/$D$6</f>
        <v>100</v>
      </c>
      <c r="J6" s="322">
        <f>100*E6/$E$6</f>
        <v>100</v>
      </c>
    </row>
    <row r="7" spans="1:10" x14ac:dyDescent="0.2">
      <c r="A7" s="314">
        <v>1996</v>
      </c>
      <c r="B7" s="297">
        <v>106526</v>
      </c>
      <c r="C7" s="297">
        <v>28500</v>
      </c>
      <c r="D7" s="297">
        <v>21007.98</v>
      </c>
      <c r="E7" s="297">
        <v>4466.4090000000006</v>
      </c>
      <c r="F7" s="297"/>
      <c r="G7" s="322">
        <f t="shared" si="0"/>
        <v>98.568560139905429</v>
      </c>
      <c r="H7" s="322">
        <f t="shared" si="1"/>
        <v>93.219507408497691</v>
      </c>
      <c r="I7" s="322">
        <f>100*D7/$D$6</f>
        <v>97.338249487975204</v>
      </c>
      <c r="J7" s="322">
        <f>100*E7/$E$6</f>
        <v>97.24382756368388</v>
      </c>
    </row>
    <row r="8" spans="1:10" x14ac:dyDescent="0.2">
      <c r="A8" s="314">
        <v>1997</v>
      </c>
      <c r="B8" s="297">
        <v>111895</v>
      </c>
      <c r="C8" s="297">
        <v>32407.761999999999</v>
      </c>
      <c r="D8" s="297">
        <v>22975</v>
      </c>
      <c r="E8" s="297">
        <v>4278</v>
      </c>
      <c r="F8" s="297"/>
      <c r="G8" s="322">
        <f t="shared" si="0"/>
        <v>103.5364984778807</v>
      </c>
      <c r="H8" s="322">
        <f t="shared" si="1"/>
        <v>106.00124946848526</v>
      </c>
      <c r="I8" s="322">
        <f>100*D8/$D$6</f>
        <v>106.45222824784821</v>
      </c>
      <c r="J8" s="322">
        <f t="shared" ref="J8:J14" si="2">100*E8/$E$6</f>
        <v>93.141737426518617</v>
      </c>
    </row>
    <row r="9" spans="1:10" x14ac:dyDescent="0.2">
      <c r="A9" s="314">
        <v>1998</v>
      </c>
      <c r="B9" s="297">
        <v>119789</v>
      </c>
      <c r="C9" s="297">
        <v>33283</v>
      </c>
      <c r="D9" s="297">
        <v>23632</v>
      </c>
      <c r="E9" s="297">
        <v>3937.5839999999998</v>
      </c>
      <c r="F9" s="297"/>
      <c r="G9" s="322">
        <f t="shared" si="0"/>
        <v>110.84082055647572</v>
      </c>
      <c r="H9" s="322">
        <f t="shared" si="1"/>
        <v>108.86403035357996</v>
      </c>
      <c r="I9" s="322">
        <f t="shared" ref="I9:I14" si="3">100*D9/$D$6</f>
        <v>109.49636813724261</v>
      </c>
      <c r="J9" s="322">
        <f t="shared" si="2"/>
        <v>85.73011103853689</v>
      </c>
    </row>
    <row r="10" spans="1:10" x14ac:dyDescent="0.2">
      <c r="A10" s="314">
        <v>1999</v>
      </c>
      <c r="B10" s="297">
        <v>115654</v>
      </c>
      <c r="C10" s="297">
        <v>35440</v>
      </c>
      <c r="D10" s="297">
        <v>23905</v>
      </c>
      <c r="E10" s="297">
        <v>3108</v>
      </c>
      <c r="F10" s="297"/>
      <c r="G10" s="322">
        <f t="shared" si="0"/>
        <v>107.0147030248073</v>
      </c>
      <c r="H10" s="322">
        <f t="shared" si="1"/>
        <v>115.91927517744415</v>
      </c>
      <c r="I10" s="322">
        <f t="shared" si="3"/>
        <v>110.76128471228778</v>
      </c>
      <c r="J10" s="322">
        <f t="shared" si="2"/>
        <v>67.668190725016331</v>
      </c>
    </row>
    <row r="11" spans="1:10" x14ac:dyDescent="0.2">
      <c r="A11" s="314">
        <v>2000</v>
      </c>
      <c r="B11" s="297">
        <v>130531</v>
      </c>
      <c r="C11" s="297">
        <v>35475</v>
      </c>
      <c r="D11" s="297">
        <v>24040</v>
      </c>
      <c r="E11" s="297">
        <v>4307</v>
      </c>
      <c r="F11" s="297"/>
      <c r="G11" s="322">
        <f t="shared" si="0"/>
        <v>120.78039843439157</v>
      </c>
      <c r="H11" s="322">
        <f t="shared" si="1"/>
        <v>116.03375527426161</v>
      </c>
      <c r="I11" s="322">
        <f t="shared" si="3"/>
        <v>111.38679290873867</v>
      </c>
      <c r="J11" s="322">
        <f t="shared" si="2"/>
        <v>93.77313302852167</v>
      </c>
    </row>
    <row r="12" spans="1:10" x14ac:dyDescent="0.2">
      <c r="A12" s="314">
        <v>2001</v>
      </c>
      <c r="B12" s="297">
        <v>130051</v>
      </c>
      <c r="C12" s="297">
        <v>32081</v>
      </c>
      <c r="D12" s="297">
        <v>23456</v>
      </c>
      <c r="E12" s="297">
        <v>4828</v>
      </c>
      <c r="F12" s="297"/>
      <c r="G12" s="322">
        <f t="shared" si="0"/>
        <v>120.33625419855098</v>
      </c>
      <c r="H12" s="322">
        <f t="shared" si="1"/>
        <v>104.9324567428777</v>
      </c>
      <c r="I12" s="322">
        <f t="shared" si="3"/>
        <v>108.68089078483254</v>
      </c>
      <c r="J12" s="322">
        <f t="shared" si="2"/>
        <v>105.1164816024385</v>
      </c>
    </row>
    <row r="13" spans="1:10" x14ac:dyDescent="0.2">
      <c r="A13" s="314">
        <v>2002</v>
      </c>
      <c r="B13" s="297">
        <v>131628.81599999999</v>
      </c>
      <c r="C13" s="297">
        <v>32936</v>
      </c>
      <c r="D13" s="297">
        <v>23981</v>
      </c>
      <c r="E13" s="297">
        <v>6239</v>
      </c>
      <c r="F13" s="297"/>
      <c r="G13" s="322">
        <f t="shared" si="0"/>
        <v>121.79620811858651</v>
      </c>
      <c r="H13" s="322">
        <f t="shared" si="1"/>
        <v>107.72904196513264</v>
      </c>
      <c r="I13" s="322">
        <f t="shared" si="3"/>
        <v>111.11342265991939</v>
      </c>
      <c r="J13" s="322">
        <f t="shared" si="2"/>
        <v>135.8371434792075</v>
      </c>
    </row>
    <row r="14" spans="1:10" x14ac:dyDescent="0.2">
      <c r="A14" s="314">
        <v>2003</v>
      </c>
      <c r="B14" s="297">
        <v>142875</v>
      </c>
      <c r="C14" s="297">
        <v>30569</v>
      </c>
      <c r="D14" s="297">
        <v>23539</v>
      </c>
      <c r="E14" s="297">
        <v>7219</v>
      </c>
      <c r="F14" s="297"/>
      <c r="G14" s="322">
        <f t="shared" si="0"/>
        <v>132.20230769942538</v>
      </c>
      <c r="H14" s="322">
        <f t="shared" si="1"/>
        <v>99.986916560363724</v>
      </c>
      <c r="I14" s="322">
        <f t="shared" si="3"/>
        <v>109.06546249079865</v>
      </c>
      <c r="J14" s="322">
        <f t="shared" si="2"/>
        <v>157.1739603744829</v>
      </c>
    </row>
    <row r="15" spans="1:10" x14ac:dyDescent="0.2">
      <c r="A15" s="314">
        <v>2004</v>
      </c>
      <c r="B15" s="297">
        <v>152328</v>
      </c>
      <c r="C15" s="297">
        <v>31795</v>
      </c>
      <c r="D15" s="297">
        <v>24956</v>
      </c>
      <c r="E15" s="297">
        <v>7540</v>
      </c>
      <c r="F15" s="297"/>
      <c r="G15" s="322">
        <f t="shared" si="0"/>
        <v>140.94917324401098</v>
      </c>
      <c r="H15" s="322">
        <f t="shared" si="1"/>
        <v>103.99699080888365</v>
      </c>
      <c r="I15" s="322">
        <f t="shared" ref="I15:I24" si="4">100*D15/$D$6</f>
        <v>115.63098185650925</v>
      </c>
      <c r="J15" s="322">
        <f t="shared" ref="J15:J24" si="5">100*E15/$E$6</f>
        <v>164.1628565207925</v>
      </c>
    </row>
    <row r="16" spans="1:10" x14ac:dyDescent="0.2">
      <c r="A16" s="314">
        <v>2005</v>
      </c>
      <c r="B16" s="297">
        <v>160059</v>
      </c>
      <c r="C16" s="297">
        <v>34591</v>
      </c>
      <c r="D16" s="297">
        <v>22223</v>
      </c>
      <c r="E16" s="297">
        <v>7746</v>
      </c>
      <c r="F16" s="297"/>
      <c r="G16" s="322">
        <f t="shared" si="0"/>
        <v>148.10267134251848</v>
      </c>
      <c r="H16" s="322">
        <f t="shared" si="1"/>
        <v>113.14231511464364</v>
      </c>
      <c r="I16" s="322">
        <f t="shared" si="4"/>
        <v>102.96791592391429</v>
      </c>
      <c r="J16" s="322">
        <f t="shared" si="5"/>
        <v>168.64794252122795</v>
      </c>
    </row>
    <row r="17" spans="1:10" x14ac:dyDescent="0.2">
      <c r="A17" s="314">
        <v>2006</v>
      </c>
      <c r="B17" s="297">
        <v>167388</v>
      </c>
      <c r="C17" s="297">
        <v>39473</v>
      </c>
      <c r="D17" s="297">
        <v>24144</v>
      </c>
      <c r="E17" s="297">
        <v>7812</v>
      </c>
      <c r="F17" s="297"/>
      <c r="G17" s="322">
        <f t="shared" si="0"/>
        <v>154.88419864350948</v>
      </c>
      <c r="H17" s="322">
        <f t="shared" si="1"/>
        <v>129.11065319072384</v>
      </c>
      <c r="I17" s="322">
        <f t="shared" si="4"/>
        <v>111.86866588970825</v>
      </c>
      <c r="J17" s="322">
        <f t="shared" si="5"/>
        <v>170.08491182233834</v>
      </c>
    </row>
    <row r="18" spans="1:10" x14ac:dyDescent="0.2">
      <c r="A18" s="314">
        <v>2007</v>
      </c>
      <c r="B18" s="297">
        <v>182949</v>
      </c>
      <c r="C18" s="297">
        <v>42077</v>
      </c>
      <c r="D18" s="297">
        <v>25103</v>
      </c>
      <c r="E18" s="297">
        <v>7983</v>
      </c>
      <c r="F18" s="297"/>
      <c r="G18" s="322">
        <f t="shared" si="0"/>
        <v>169.28279958916659</v>
      </c>
      <c r="H18" s="322">
        <f t="shared" si="1"/>
        <v>137.62797239394237</v>
      </c>
      <c r="I18" s="322">
        <f t="shared" si="4"/>
        <v>116.31209078153357</v>
      </c>
      <c r="J18" s="322">
        <f t="shared" si="5"/>
        <v>173.80796864794252</v>
      </c>
    </row>
    <row r="19" spans="1:10" x14ac:dyDescent="0.2">
      <c r="A19" s="314">
        <v>2008</v>
      </c>
      <c r="B19" s="297">
        <v>189423</v>
      </c>
      <c r="C19" s="297">
        <v>42024</v>
      </c>
      <c r="D19" s="297">
        <v>27027</v>
      </c>
      <c r="E19" s="297">
        <v>8477</v>
      </c>
      <c r="F19" s="297"/>
      <c r="G19" s="322">
        <f t="shared" si="0"/>
        <v>175.27319497006653</v>
      </c>
      <c r="H19" s="322">
        <f t="shared" si="1"/>
        <v>137.45461681876165</v>
      </c>
      <c r="I19" s="322">
        <f t="shared" si="4"/>
        <v>125.22674092947089</v>
      </c>
      <c r="J19" s="322">
        <f t="shared" si="5"/>
        <v>184.56346614413238</v>
      </c>
    </row>
    <row r="20" spans="1:10" x14ac:dyDescent="0.2">
      <c r="A20" s="314">
        <v>2009</v>
      </c>
      <c r="B20" s="297">
        <v>157810</v>
      </c>
      <c r="C20" s="297">
        <v>44867</v>
      </c>
      <c r="D20" s="297">
        <v>20787</v>
      </c>
      <c r="E20" s="297">
        <v>5370</v>
      </c>
      <c r="F20" s="297"/>
      <c r="G20" s="322">
        <f t="shared" si="0"/>
        <v>146.02167053750705</v>
      </c>
      <c r="H20" s="322">
        <f t="shared" si="1"/>
        <v>146.75367154024792</v>
      </c>
      <c r="I20" s="322">
        <f t="shared" si="4"/>
        <v>96.31436207129579</v>
      </c>
      <c r="J20" s="322">
        <f t="shared" si="5"/>
        <v>116.91704768125408</v>
      </c>
    </row>
    <row r="21" spans="1:10" x14ac:dyDescent="0.2">
      <c r="A21" s="314">
        <v>2010</v>
      </c>
      <c r="B21" s="297">
        <v>178170</v>
      </c>
      <c r="C21" s="297">
        <v>49600</v>
      </c>
      <c r="D21" s="297">
        <v>27258</v>
      </c>
      <c r="E21" s="297">
        <v>4935</v>
      </c>
      <c r="F21" s="297"/>
      <c r="G21" s="322">
        <f t="shared" si="0"/>
        <v>164.8607885410787</v>
      </c>
      <c r="H21" s="322">
        <f t="shared" si="1"/>
        <v>162.23465148987668</v>
      </c>
      <c r="I21" s="322">
        <f t="shared" si="4"/>
        <v>126.29705495450909</v>
      </c>
      <c r="J21" s="322">
        <f t="shared" si="5"/>
        <v>107.44611365120836</v>
      </c>
    </row>
    <row r="22" spans="1:10" x14ac:dyDescent="0.2">
      <c r="A22" s="314">
        <v>2011</v>
      </c>
      <c r="B22" s="297">
        <v>187203</v>
      </c>
      <c r="C22" s="297">
        <v>46958</v>
      </c>
      <c r="D22" s="297">
        <v>27087</v>
      </c>
      <c r="E22" s="297">
        <v>3844</v>
      </c>
      <c r="F22" s="297"/>
      <c r="G22" s="322">
        <f t="shared" si="0"/>
        <v>173.21902787930381</v>
      </c>
      <c r="H22" s="322">
        <f t="shared" si="1"/>
        <v>153.59303961011349</v>
      </c>
      <c r="I22" s="322">
        <f t="shared" si="4"/>
        <v>125.50474457233796</v>
      </c>
      <c r="J22" s="322">
        <f t="shared" si="5"/>
        <v>83.692575658610934</v>
      </c>
    </row>
    <row r="23" spans="1:10" x14ac:dyDescent="0.2">
      <c r="A23" s="314">
        <v>2012</v>
      </c>
      <c r="B23" s="297">
        <v>184129</v>
      </c>
      <c r="C23" s="297">
        <v>43544</v>
      </c>
      <c r="D23" s="297">
        <v>26299</v>
      </c>
      <c r="E23" s="297">
        <v>3197</v>
      </c>
      <c r="F23" s="297"/>
      <c r="G23" s="322">
        <f t="shared" si="0"/>
        <v>170.37465416894136</v>
      </c>
      <c r="H23" s="322">
        <f t="shared" si="1"/>
        <v>142.42632388054818</v>
      </c>
      <c r="I23" s="322">
        <f t="shared" si="4"/>
        <v>121.85363006268379</v>
      </c>
      <c r="J23" s="322">
        <f t="shared" si="5"/>
        <v>69.605922055301548</v>
      </c>
    </row>
    <row r="24" spans="1:10" x14ac:dyDescent="0.2">
      <c r="A24" s="314">
        <v>2013</v>
      </c>
      <c r="B24" s="323">
        <v>190972</v>
      </c>
      <c r="C24" s="323">
        <v>42832</v>
      </c>
      <c r="D24" s="323">
        <v>25956</v>
      </c>
      <c r="E24" s="323">
        <v>1819</v>
      </c>
      <c r="G24" s="322">
        <f t="shared" si="0"/>
        <v>176.70648543114376</v>
      </c>
      <c r="H24" s="322">
        <f t="shared" si="1"/>
        <v>140.0974716252903</v>
      </c>
      <c r="I24" s="322">
        <f t="shared" si="4"/>
        <v>120.26437590429371</v>
      </c>
      <c r="J24" s="322">
        <f t="shared" si="5"/>
        <v>39.603744829087745</v>
      </c>
    </row>
  </sheetData>
  <mergeCells count="2">
    <mergeCell ref="B4:E4"/>
    <mergeCell ref="G4:J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"/>
  <sheetViews>
    <sheetView workbookViewId="0">
      <selection activeCell="N28" sqref="N28"/>
    </sheetView>
  </sheetViews>
  <sheetFormatPr defaultRowHeight="12.75" x14ac:dyDescent="0.2"/>
  <cols>
    <col min="1" max="1" width="13.7109375" customWidth="1"/>
    <col min="2" max="2" width="22.42578125" bestFit="1" customWidth="1"/>
  </cols>
  <sheetData>
    <row r="1" spans="1:6" x14ac:dyDescent="0.2">
      <c r="A1" t="s">
        <v>386</v>
      </c>
    </row>
    <row r="2" spans="1:6" x14ac:dyDescent="0.2">
      <c r="A2" t="s">
        <v>387</v>
      </c>
    </row>
    <row r="4" spans="1:6" x14ac:dyDescent="0.2">
      <c r="A4" s="57"/>
      <c r="B4" s="325"/>
      <c r="C4" s="325" t="s">
        <v>74</v>
      </c>
      <c r="D4" s="325" t="s">
        <v>75</v>
      </c>
      <c r="E4" s="325" t="s">
        <v>77</v>
      </c>
      <c r="F4" s="325" t="s">
        <v>81</v>
      </c>
    </row>
    <row r="5" spans="1:6" x14ac:dyDescent="0.2">
      <c r="A5" s="57"/>
      <c r="B5" s="325"/>
      <c r="C5" s="326">
        <v>2013</v>
      </c>
      <c r="D5" s="326">
        <v>2013</v>
      </c>
      <c r="E5" s="326">
        <v>2013</v>
      </c>
      <c r="F5" s="326">
        <v>2013</v>
      </c>
    </row>
    <row r="6" spans="1:6" x14ac:dyDescent="0.2">
      <c r="A6" s="57"/>
      <c r="B6" s="325" t="s">
        <v>12</v>
      </c>
      <c r="C6" s="90">
        <v>47</v>
      </c>
      <c r="D6" s="57">
        <v>61.3</v>
      </c>
      <c r="E6" s="90">
        <v>93.15</v>
      </c>
      <c r="F6" s="90">
        <v>42.68</v>
      </c>
    </row>
    <row r="7" spans="1:6" x14ac:dyDescent="0.2">
      <c r="A7" s="57"/>
      <c r="B7" s="325" t="s">
        <v>1</v>
      </c>
      <c r="C7" s="90">
        <v>37</v>
      </c>
      <c r="D7" s="57">
        <v>0.5</v>
      </c>
      <c r="E7" s="90">
        <v>0.97</v>
      </c>
      <c r="F7" s="90">
        <v>48.36</v>
      </c>
    </row>
    <row r="8" spans="1:6" x14ac:dyDescent="0.2">
      <c r="A8" s="57"/>
      <c r="B8" s="325" t="s">
        <v>13</v>
      </c>
      <c r="C8" s="90">
        <v>11</v>
      </c>
      <c r="D8" s="57">
        <v>13.4</v>
      </c>
      <c r="E8" s="90">
        <v>0</v>
      </c>
      <c r="F8" s="90">
        <v>8.9700000000000006</v>
      </c>
    </row>
    <row r="9" spans="1:6" x14ac:dyDescent="0.2">
      <c r="A9" s="57"/>
      <c r="B9" s="325" t="s">
        <v>388</v>
      </c>
      <c r="C9" s="90">
        <v>5</v>
      </c>
      <c r="D9" s="57">
        <f>(15.7+6.5+2.6)</f>
        <v>24.8</v>
      </c>
      <c r="E9" s="90">
        <v>5.88</v>
      </c>
      <c r="F9" s="90">
        <v>0</v>
      </c>
    </row>
    <row r="10" spans="1:6" x14ac:dyDescent="0.2">
      <c r="A10" s="57"/>
      <c r="B10" s="325" t="s">
        <v>338</v>
      </c>
      <c r="C10" s="90">
        <f>SUM(C6:C9)</f>
        <v>100</v>
      </c>
      <c r="D10" s="57">
        <f>SUM(D6:D9)</f>
        <v>100</v>
      </c>
      <c r="E10" s="90">
        <f>SUM(E6:E9)</f>
        <v>100</v>
      </c>
      <c r="F10" s="90">
        <f>SUM(F6:F9)</f>
        <v>100.00999999999999</v>
      </c>
    </row>
    <row r="11" spans="1:6" x14ac:dyDescent="0.2">
      <c r="A11" s="57"/>
      <c r="B11" s="325" t="s">
        <v>389</v>
      </c>
      <c r="C11" s="90">
        <f>SUM(C6:C8)</f>
        <v>95</v>
      </c>
      <c r="D11" s="57">
        <f>SUM(D6:D8)</f>
        <v>75.2</v>
      </c>
      <c r="E11" s="90">
        <f>SUM(E6:E8)</f>
        <v>94.12</v>
      </c>
      <c r="F11" s="90">
        <f>SUM(F6:F8)</f>
        <v>100.00999999999999</v>
      </c>
    </row>
    <row r="12" spans="1:6" x14ac:dyDescent="0.2">
      <c r="A12" s="57"/>
      <c r="B12" s="325"/>
      <c r="C12" s="90"/>
      <c r="D12" s="57"/>
      <c r="E12" s="90"/>
      <c r="F12" s="90"/>
    </row>
    <row r="13" spans="1:6" x14ac:dyDescent="0.2">
      <c r="A13" s="320" t="s">
        <v>390</v>
      </c>
      <c r="B13" s="325" t="s">
        <v>12</v>
      </c>
      <c r="C13" s="327">
        <f>C6/$C$11</f>
        <v>0.49473684210526314</v>
      </c>
      <c r="D13" s="328">
        <f>D6/$D$11</f>
        <v>0.81515957446808507</v>
      </c>
      <c r="E13" s="327">
        <f>E6/$E$11</f>
        <v>0.98969400764980875</v>
      </c>
      <c r="F13" s="327">
        <f>F6/$F$11</f>
        <v>0.42675732426757329</v>
      </c>
    </row>
    <row r="14" spans="1:6" x14ac:dyDescent="0.2">
      <c r="A14" s="320"/>
      <c r="B14" s="325" t="s">
        <v>1</v>
      </c>
      <c r="C14" s="327">
        <f t="shared" ref="C14:C15" si="0">C7/$C$11</f>
        <v>0.38947368421052631</v>
      </c>
      <c r="D14" s="328">
        <f t="shared" ref="D14:D15" si="1">D7/$D$11</f>
        <v>6.648936170212766E-3</v>
      </c>
      <c r="E14" s="327">
        <f>E7/$E$11</f>
        <v>1.0305992350191244E-2</v>
      </c>
      <c r="F14" s="327">
        <f>F7/$F$11</f>
        <v>0.48355164483551649</v>
      </c>
    </row>
    <row r="15" spans="1:6" x14ac:dyDescent="0.2">
      <c r="A15" s="320"/>
      <c r="B15" s="325" t="s">
        <v>13</v>
      </c>
      <c r="C15" s="327">
        <f t="shared" si="0"/>
        <v>0.11578947368421053</v>
      </c>
      <c r="D15" s="328">
        <f t="shared" si="1"/>
        <v>0.17819148936170212</v>
      </c>
      <c r="E15" s="327">
        <f>E8/$E$11</f>
        <v>0</v>
      </c>
      <c r="F15" s="327">
        <f>F8/$F$11</f>
        <v>8.9691030896910329E-2</v>
      </c>
    </row>
    <row r="16" spans="1:6" x14ac:dyDescent="0.2">
      <c r="A16" s="57"/>
      <c r="B16" s="325"/>
      <c r="C16" s="327">
        <f>SUM(C13:C15)</f>
        <v>1</v>
      </c>
      <c r="D16" s="328">
        <f t="shared" ref="D16:E16" si="2">SUM(D13:D15)</f>
        <v>1</v>
      </c>
      <c r="E16" s="327">
        <f t="shared" si="2"/>
        <v>1</v>
      </c>
      <c r="F16" s="327">
        <f>SUM(F13:F15)</f>
        <v>1</v>
      </c>
    </row>
    <row r="17" spans="3:6" x14ac:dyDescent="0.2">
      <c r="C17" t="s">
        <v>391</v>
      </c>
      <c r="D17" t="s">
        <v>392</v>
      </c>
      <c r="E17" t="s">
        <v>393</v>
      </c>
      <c r="F17" t="s">
        <v>432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"/>
  <sheetViews>
    <sheetView workbookViewId="0">
      <selection activeCell="Q34" sqref="Q34"/>
    </sheetView>
  </sheetViews>
  <sheetFormatPr defaultRowHeight="12.75" x14ac:dyDescent="0.2"/>
  <cols>
    <col min="1" max="1" width="12.7109375" customWidth="1"/>
    <col min="2" max="2" width="22.42578125" bestFit="1" customWidth="1"/>
  </cols>
  <sheetData>
    <row r="1" spans="1:7" x14ac:dyDescent="0.2">
      <c r="A1" t="s">
        <v>394</v>
      </c>
    </row>
    <row r="2" spans="1:7" x14ac:dyDescent="0.2">
      <c r="A2" t="s">
        <v>387</v>
      </c>
    </row>
    <row r="4" spans="1:7" x14ac:dyDescent="0.2">
      <c r="A4" s="57"/>
      <c r="B4" s="325"/>
      <c r="C4" s="325" t="s">
        <v>74</v>
      </c>
      <c r="D4" s="325" t="s">
        <v>75</v>
      </c>
      <c r="E4" s="325" t="s">
        <v>84</v>
      </c>
      <c r="F4" s="325" t="s">
        <v>79</v>
      </c>
      <c r="G4" s="325" t="s">
        <v>80</v>
      </c>
    </row>
    <row r="5" spans="1:7" x14ac:dyDescent="0.2">
      <c r="A5" s="57"/>
      <c r="B5" s="325"/>
      <c r="C5" s="326">
        <v>2013</v>
      </c>
      <c r="D5" s="326">
        <v>2013</v>
      </c>
      <c r="E5" s="326">
        <v>2013</v>
      </c>
      <c r="F5" s="326">
        <v>2013</v>
      </c>
      <c r="G5" s="326">
        <v>2013</v>
      </c>
    </row>
    <row r="6" spans="1:7" x14ac:dyDescent="0.2">
      <c r="A6" s="57"/>
      <c r="B6" s="325" t="s">
        <v>12</v>
      </c>
      <c r="C6" s="90">
        <v>57</v>
      </c>
      <c r="D6" s="57">
        <v>52.4</v>
      </c>
      <c r="E6" s="90">
        <v>54.6</v>
      </c>
      <c r="F6" s="57">
        <v>59</v>
      </c>
      <c r="G6" s="57">
        <v>63.3</v>
      </c>
    </row>
    <row r="7" spans="1:7" x14ac:dyDescent="0.2">
      <c r="A7" s="57"/>
      <c r="B7" s="325" t="s">
        <v>1</v>
      </c>
      <c r="C7" s="90">
        <v>36</v>
      </c>
      <c r="D7" s="57">
        <v>0.5</v>
      </c>
      <c r="E7" s="90">
        <v>34.799999999999997</v>
      </c>
      <c r="F7" s="57">
        <v>2</v>
      </c>
      <c r="G7" s="57">
        <v>7.4</v>
      </c>
    </row>
    <row r="8" spans="1:7" x14ac:dyDescent="0.2">
      <c r="A8" s="57"/>
      <c r="B8" s="325" t="s">
        <v>13</v>
      </c>
      <c r="C8" s="90">
        <v>7</v>
      </c>
      <c r="D8" s="57">
        <v>24.2</v>
      </c>
      <c r="E8" s="90">
        <v>10.7</v>
      </c>
      <c r="F8" s="57">
        <v>39</v>
      </c>
      <c r="G8" s="57">
        <v>3.3</v>
      </c>
    </row>
    <row r="9" spans="1:7" x14ac:dyDescent="0.2">
      <c r="A9" s="57"/>
      <c r="B9" s="325" t="s">
        <v>388</v>
      </c>
      <c r="C9" s="90"/>
      <c r="D9" s="57">
        <f>(16.9+6+0)</f>
        <v>22.9</v>
      </c>
      <c r="E9" s="90"/>
      <c r="F9" s="57">
        <v>0</v>
      </c>
      <c r="G9" s="57">
        <v>26</v>
      </c>
    </row>
    <row r="10" spans="1:7" x14ac:dyDescent="0.2">
      <c r="A10" s="57"/>
      <c r="B10" s="325" t="s">
        <v>338</v>
      </c>
      <c r="C10" s="90">
        <f>SUM(C6:C9)</f>
        <v>100</v>
      </c>
      <c r="D10" s="57">
        <f>SUM(D6:D9)</f>
        <v>100</v>
      </c>
      <c r="E10" s="90">
        <f>SUM(E6:E9)</f>
        <v>100.10000000000001</v>
      </c>
      <c r="F10" s="57">
        <f>SUM(F6:F9)</f>
        <v>100</v>
      </c>
      <c r="G10" s="57">
        <f>SUM(G6:G9)</f>
        <v>100</v>
      </c>
    </row>
    <row r="11" spans="1:7" x14ac:dyDescent="0.2">
      <c r="A11" s="57"/>
      <c r="B11" s="325" t="s">
        <v>389</v>
      </c>
      <c r="C11" s="90">
        <f>SUM(C6:C8)</f>
        <v>100</v>
      </c>
      <c r="D11" s="57">
        <f>SUM(D6:D8)</f>
        <v>77.099999999999994</v>
      </c>
      <c r="E11" s="90">
        <f>SUM(E6:E8)</f>
        <v>100.10000000000001</v>
      </c>
      <c r="F11" s="57">
        <f>SUM(F6:F8)</f>
        <v>100</v>
      </c>
      <c r="G11" s="57">
        <f>SUM(G6:G8)</f>
        <v>74</v>
      </c>
    </row>
    <row r="12" spans="1:7" x14ac:dyDescent="0.2">
      <c r="A12" s="57"/>
      <c r="B12" s="325"/>
      <c r="C12" s="90"/>
      <c r="D12" s="57"/>
      <c r="E12" s="90"/>
      <c r="F12" s="57"/>
      <c r="G12" s="57"/>
    </row>
    <row r="13" spans="1:7" x14ac:dyDescent="0.2">
      <c r="A13" s="433" t="s">
        <v>390</v>
      </c>
      <c r="B13" s="325" t="s">
        <v>12</v>
      </c>
      <c r="C13" s="327">
        <f>C6/$C$11</f>
        <v>0.56999999999999995</v>
      </c>
      <c r="D13" s="328">
        <f>D6/$D$11</f>
        <v>0.67963683527885865</v>
      </c>
      <c r="E13" s="327">
        <f>E6/$E$11</f>
        <v>0.54545454545454541</v>
      </c>
      <c r="F13" s="328">
        <f>F6/$F$11</f>
        <v>0.59</v>
      </c>
      <c r="G13" s="328">
        <f>G6/$G$11</f>
        <v>0.85540540540540533</v>
      </c>
    </row>
    <row r="14" spans="1:7" x14ac:dyDescent="0.2">
      <c r="A14" s="433"/>
      <c r="B14" s="325" t="s">
        <v>1</v>
      </c>
      <c r="C14" s="327">
        <f t="shared" ref="C14:C15" si="0">C7/$C$11</f>
        <v>0.36</v>
      </c>
      <c r="D14" s="328">
        <f t="shared" ref="D14:D15" si="1">D7/$D$11</f>
        <v>6.4850843060959796E-3</v>
      </c>
      <c r="E14" s="327">
        <f>E7/$E$11</f>
        <v>0.34765234765234759</v>
      </c>
      <c r="F14" s="328">
        <f t="shared" ref="F14:F15" si="2">F7/$F$11</f>
        <v>0.02</v>
      </c>
      <c r="G14" s="328">
        <f>G7/$G$11</f>
        <v>0.1</v>
      </c>
    </row>
    <row r="15" spans="1:7" x14ac:dyDescent="0.2">
      <c r="A15" s="433"/>
      <c r="B15" s="325" t="s">
        <v>13</v>
      </c>
      <c r="C15" s="327">
        <f t="shared" si="0"/>
        <v>7.0000000000000007E-2</v>
      </c>
      <c r="D15" s="328">
        <f t="shared" si="1"/>
        <v>0.31387808041504539</v>
      </c>
      <c r="E15" s="327">
        <f>E8/$E$11</f>
        <v>0.10689310689310688</v>
      </c>
      <c r="F15" s="328">
        <f t="shared" si="2"/>
        <v>0.39</v>
      </c>
      <c r="G15" s="328">
        <f>G8/$G$11</f>
        <v>4.459459459459459E-2</v>
      </c>
    </row>
    <row r="16" spans="1:7" x14ac:dyDescent="0.2">
      <c r="A16" s="57"/>
      <c r="B16" s="57"/>
      <c r="C16" t="s">
        <v>391</v>
      </c>
      <c r="D16" s="57" t="s">
        <v>392</v>
      </c>
      <c r="E16" s="57" t="s">
        <v>395</v>
      </c>
      <c r="F16" t="s">
        <v>396</v>
      </c>
      <c r="G16" t="s">
        <v>397</v>
      </c>
    </row>
  </sheetData>
  <mergeCells count="1">
    <mergeCell ref="A13:A1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34"/>
  <sheetViews>
    <sheetView topLeftCell="A7" workbookViewId="0">
      <selection activeCell="F18" sqref="F18"/>
    </sheetView>
  </sheetViews>
  <sheetFormatPr defaultRowHeight="12.75" x14ac:dyDescent="0.2"/>
  <cols>
    <col min="2" max="2" width="5" bestFit="1" customWidth="1"/>
    <col min="3" max="3" width="20.140625" bestFit="1" customWidth="1"/>
    <col min="4" max="4" width="24.28515625" bestFit="1" customWidth="1"/>
    <col min="5" max="5" width="16.85546875" bestFit="1" customWidth="1"/>
    <col min="6" max="6" width="49.140625" bestFit="1" customWidth="1"/>
    <col min="7" max="7" width="24.5703125" bestFit="1" customWidth="1"/>
    <col min="8" max="8" width="28.7109375" bestFit="1" customWidth="1"/>
    <col min="9" max="9" width="21.42578125" bestFit="1" customWidth="1"/>
  </cols>
  <sheetData>
    <row r="1" spans="1:12" x14ac:dyDescent="0.2">
      <c r="A1" t="s">
        <v>398</v>
      </c>
    </row>
    <row r="2" spans="1:12" x14ac:dyDescent="0.2">
      <c r="A2" t="s">
        <v>399</v>
      </c>
    </row>
    <row r="4" spans="1:12" ht="15" x14ac:dyDescent="0.25">
      <c r="B4" s="329"/>
      <c r="C4" s="329" t="s">
        <v>400</v>
      </c>
      <c r="D4" s="329" t="s">
        <v>401</v>
      </c>
      <c r="E4" s="329" t="s">
        <v>402</v>
      </c>
      <c r="F4" s="329" t="s">
        <v>403</v>
      </c>
      <c r="G4" s="329" t="s">
        <v>404</v>
      </c>
      <c r="H4" s="329" t="s">
        <v>405</v>
      </c>
      <c r="I4" s="329" t="s">
        <v>406</v>
      </c>
    </row>
    <row r="5" spans="1:12" ht="15" x14ac:dyDescent="0.25">
      <c r="A5" s="434" t="s">
        <v>407</v>
      </c>
      <c r="B5" s="330">
        <v>2000</v>
      </c>
      <c r="C5" s="331">
        <v>19734584</v>
      </c>
      <c r="D5" s="331">
        <v>31288309</v>
      </c>
      <c r="E5" s="331">
        <v>51022893</v>
      </c>
      <c r="F5" s="331">
        <v>30.555720000000001</v>
      </c>
      <c r="G5" s="331"/>
      <c r="H5" s="331"/>
      <c r="I5" s="332"/>
    </row>
    <row r="6" spans="1:12" ht="15" x14ac:dyDescent="0.25">
      <c r="A6" s="435"/>
      <c r="B6" s="333">
        <v>2001</v>
      </c>
      <c r="C6" s="53">
        <v>20547103</v>
      </c>
      <c r="D6" s="53">
        <v>32611112</v>
      </c>
      <c r="E6" s="53">
        <v>53158215</v>
      </c>
      <c r="F6" s="53">
        <v>31.8459</v>
      </c>
      <c r="G6" s="53"/>
      <c r="H6" s="53"/>
      <c r="I6" s="334"/>
    </row>
    <row r="7" spans="1:12" ht="15" x14ac:dyDescent="0.25">
      <c r="A7" s="435"/>
      <c r="B7" s="333">
        <v>2002</v>
      </c>
      <c r="C7" s="53">
        <v>20632532</v>
      </c>
      <c r="D7" s="53">
        <v>32904826</v>
      </c>
      <c r="E7" s="53">
        <v>53537358</v>
      </c>
      <c r="F7" s="53">
        <v>32.205199999999998</v>
      </c>
      <c r="G7" s="53"/>
      <c r="H7" s="53"/>
      <c r="I7" s="334"/>
    </row>
    <row r="8" spans="1:12" ht="15" x14ac:dyDescent="0.25">
      <c r="A8" s="435"/>
      <c r="B8" s="333">
        <v>2003</v>
      </c>
      <c r="C8" s="53">
        <v>19582791</v>
      </c>
      <c r="D8" s="53">
        <v>30958588</v>
      </c>
      <c r="E8" s="53">
        <v>50541379</v>
      </c>
      <c r="F8" s="53">
        <v>30.656700000000001</v>
      </c>
      <c r="G8" s="53"/>
      <c r="H8" s="53"/>
      <c r="I8" s="334"/>
    </row>
    <row r="9" spans="1:12" ht="15" x14ac:dyDescent="0.25">
      <c r="A9" s="435"/>
      <c r="B9" s="333">
        <v>2004</v>
      </c>
      <c r="C9" s="53">
        <v>19415906</v>
      </c>
      <c r="D9" s="53">
        <v>28461638</v>
      </c>
      <c r="E9" s="53">
        <v>47877544</v>
      </c>
      <c r="F9" s="53">
        <v>29.286999999999999</v>
      </c>
      <c r="G9" s="53"/>
      <c r="H9" s="53"/>
      <c r="I9" s="334"/>
    </row>
    <row r="10" spans="1:12" ht="15" x14ac:dyDescent="0.25">
      <c r="A10" s="435"/>
      <c r="B10" s="333">
        <v>2005</v>
      </c>
      <c r="C10" s="53">
        <v>19281987.415416706</v>
      </c>
      <c r="D10" s="53">
        <v>24564456.589574184</v>
      </c>
      <c r="E10" s="53">
        <v>43846444.004990891</v>
      </c>
      <c r="F10" s="53">
        <v>26.9237</v>
      </c>
      <c r="G10" s="53"/>
      <c r="H10" s="53"/>
      <c r="I10" s="334"/>
    </row>
    <row r="11" spans="1:12" ht="15" x14ac:dyDescent="0.25">
      <c r="A11" s="435"/>
      <c r="B11" s="333">
        <v>2006</v>
      </c>
      <c r="C11" s="53">
        <v>19614161</v>
      </c>
      <c r="D11" s="53">
        <v>23402125</v>
      </c>
      <c r="E11" s="53">
        <v>43016286</v>
      </c>
      <c r="F11" s="53">
        <v>26.54</v>
      </c>
      <c r="G11" s="53"/>
      <c r="H11" s="53"/>
      <c r="I11" s="334"/>
    </row>
    <row r="12" spans="1:12" ht="15" x14ac:dyDescent="0.25">
      <c r="A12" s="435"/>
      <c r="B12" s="333">
        <v>2007</v>
      </c>
      <c r="C12" s="53">
        <v>19650012</v>
      </c>
      <c r="D12" s="53">
        <v>22434733</v>
      </c>
      <c r="E12" s="53">
        <v>42084745</v>
      </c>
      <c r="F12" s="53">
        <v>26.04</v>
      </c>
      <c r="G12" s="53"/>
      <c r="H12" s="53"/>
      <c r="I12" s="334"/>
      <c r="J12" s="16"/>
      <c r="K12" s="16"/>
      <c r="L12" s="16"/>
    </row>
    <row r="13" spans="1:12" ht="15" x14ac:dyDescent="0.25">
      <c r="A13" s="435"/>
      <c r="B13" s="333">
        <v>2008</v>
      </c>
      <c r="C13" s="53">
        <v>18206667.06161999</v>
      </c>
      <c r="D13" s="53">
        <v>20149005.823610168</v>
      </c>
      <c r="E13" s="53">
        <v>38355672.885230154</v>
      </c>
      <c r="F13" s="53">
        <v>25.4</v>
      </c>
      <c r="G13" s="53">
        <v>22505</v>
      </c>
      <c r="H13" s="53">
        <f xml:space="preserve"> 8149+9469+8446</f>
        <v>26064</v>
      </c>
      <c r="I13" s="334">
        <v>48569</v>
      </c>
      <c r="J13" s="16"/>
      <c r="K13" s="16"/>
      <c r="L13" s="16"/>
    </row>
    <row r="14" spans="1:12" ht="15" x14ac:dyDescent="0.25">
      <c r="A14" s="435"/>
      <c r="B14" s="333">
        <v>2009</v>
      </c>
      <c r="C14" s="53">
        <v>17602112.9384498</v>
      </c>
      <c r="D14" s="53">
        <v>18571682.218900569</v>
      </c>
      <c r="E14" s="53">
        <v>36173795.157365061</v>
      </c>
      <c r="F14" s="53">
        <v>23.85</v>
      </c>
      <c r="G14" s="53">
        <v>21932</v>
      </c>
      <c r="H14" s="53">
        <f>7472+8483+7452</f>
        <v>23407</v>
      </c>
      <c r="I14" s="334">
        <v>45339</v>
      </c>
      <c r="J14" s="16"/>
      <c r="K14" s="335"/>
      <c r="L14" s="16"/>
    </row>
    <row r="15" spans="1:12" ht="15" x14ac:dyDescent="0.25">
      <c r="A15" s="435"/>
      <c r="B15" s="333">
        <v>2010</v>
      </c>
      <c r="C15" s="53">
        <v>17754934.696430609</v>
      </c>
      <c r="D15" s="53">
        <v>17246101.458646581</v>
      </c>
      <c r="E15" s="53">
        <v>35001036.155066028</v>
      </c>
      <c r="F15" s="53">
        <v>23.12</v>
      </c>
      <c r="G15" s="53">
        <v>22555</v>
      </c>
      <c r="H15" s="53">
        <f>7638+8756+9293</f>
        <v>25687</v>
      </c>
      <c r="I15" s="334">
        <v>48242</v>
      </c>
      <c r="J15" s="16"/>
      <c r="K15" s="335"/>
      <c r="L15" s="155"/>
    </row>
    <row r="16" spans="1:12" ht="15" x14ac:dyDescent="0.25">
      <c r="A16" s="435"/>
      <c r="B16" s="333">
        <v>2011</v>
      </c>
      <c r="C16" s="53">
        <v>17749297.925583772</v>
      </c>
      <c r="D16" s="53">
        <v>15357605.858340897</v>
      </c>
      <c r="E16" s="53">
        <v>33106903.783922274</v>
      </c>
      <c r="F16" s="53">
        <v>21.86</v>
      </c>
      <c r="G16" s="336">
        <v>22445</v>
      </c>
      <c r="H16" s="337">
        <v>24895</v>
      </c>
      <c r="I16" s="338">
        <v>47340</v>
      </c>
      <c r="J16" s="339" t="s">
        <v>408</v>
      </c>
      <c r="K16" s="340"/>
      <c r="L16" s="16"/>
    </row>
    <row r="17" spans="1:12" ht="15" x14ac:dyDescent="0.25">
      <c r="A17" s="436"/>
      <c r="B17" s="341">
        <v>2012</v>
      </c>
      <c r="C17" s="342">
        <v>18185947.029599998</v>
      </c>
      <c r="D17" s="343">
        <v>13918557.2502</v>
      </c>
      <c r="E17" s="343">
        <v>32104504.279800002</v>
      </c>
      <c r="F17" s="344"/>
      <c r="G17" s="345"/>
      <c r="H17" s="345"/>
      <c r="I17" s="346"/>
      <c r="J17" s="16"/>
      <c r="K17" s="335"/>
      <c r="L17" s="16"/>
    </row>
    <row r="18" spans="1:12" ht="15" x14ac:dyDescent="0.25">
      <c r="B18" s="329"/>
      <c r="C18" s="437" t="s">
        <v>408</v>
      </c>
      <c r="D18" s="437"/>
      <c r="E18" s="437"/>
      <c r="F18" s="347" t="s">
        <v>409</v>
      </c>
      <c r="J18" s="16"/>
      <c r="K18" s="348"/>
      <c r="L18" s="16"/>
    </row>
    <row r="19" spans="1:12" ht="15" x14ac:dyDescent="0.25">
      <c r="B19" s="329"/>
    </row>
    <row r="20" spans="1:12" ht="15" x14ac:dyDescent="0.25">
      <c r="A20" s="434" t="s">
        <v>410</v>
      </c>
      <c r="B20" s="330">
        <v>2000</v>
      </c>
      <c r="C20" s="331">
        <f>C5/1000</f>
        <v>19734.583999999999</v>
      </c>
      <c r="D20" s="331">
        <f t="shared" ref="D20:E20" si="0">D5/1000</f>
        <v>31288.309000000001</v>
      </c>
      <c r="E20" s="331">
        <f t="shared" si="0"/>
        <v>51022.892999999996</v>
      </c>
      <c r="F20" s="331">
        <f t="shared" ref="F20:F30" si="1">F5*1000</f>
        <v>30555.72</v>
      </c>
      <c r="G20" s="331"/>
      <c r="H20" s="331"/>
      <c r="I20" s="332"/>
    </row>
    <row r="21" spans="1:12" ht="15" x14ac:dyDescent="0.25">
      <c r="A21" s="435"/>
      <c r="B21" s="333">
        <v>2001</v>
      </c>
      <c r="C21" s="53">
        <f t="shared" ref="C21:E32" si="2">C6/1000</f>
        <v>20547.102999999999</v>
      </c>
      <c r="D21" s="53">
        <f t="shared" si="2"/>
        <v>32611.112000000001</v>
      </c>
      <c r="E21" s="53">
        <f t="shared" si="2"/>
        <v>53158.214999999997</v>
      </c>
      <c r="F21" s="53">
        <f t="shared" si="1"/>
        <v>31845.9</v>
      </c>
      <c r="G21" s="53"/>
      <c r="H21" s="53"/>
      <c r="I21" s="334"/>
    </row>
    <row r="22" spans="1:12" ht="15" x14ac:dyDescent="0.25">
      <c r="A22" s="435"/>
      <c r="B22" s="333">
        <v>2002</v>
      </c>
      <c r="C22" s="53">
        <f t="shared" si="2"/>
        <v>20632.531999999999</v>
      </c>
      <c r="D22" s="53">
        <f t="shared" si="2"/>
        <v>32904.826000000001</v>
      </c>
      <c r="E22" s="53">
        <f t="shared" si="2"/>
        <v>53537.358</v>
      </c>
      <c r="F22" s="53">
        <f t="shared" si="1"/>
        <v>32205.199999999997</v>
      </c>
      <c r="G22" s="53"/>
      <c r="H22" s="53"/>
      <c r="I22" s="334"/>
    </row>
    <row r="23" spans="1:12" ht="15" x14ac:dyDescent="0.25">
      <c r="A23" s="435"/>
      <c r="B23" s="333">
        <v>2003</v>
      </c>
      <c r="C23" s="53">
        <f t="shared" si="2"/>
        <v>19582.791000000001</v>
      </c>
      <c r="D23" s="53">
        <f t="shared" si="2"/>
        <v>30958.588</v>
      </c>
      <c r="E23" s="53">
        <f t="shared" si="2"/>
        <v>50541.379000000001</v>
      </c>
      <c r="F23" s="53">
        <f t="shared" si="1"/>
        <v>30656.7</v>
      </c>
      <c r="G23" s="53"/>
      <c r="H23" s="53"/>
      <c r="I23" s="334"/>
    </row>
    <row r="24" spans="1:12" ht="15" x14ac:dyDescent="0.25">
      <c r="A24" s="435"/>
      <c r="B24" s="333">
        <v>2004</v>
      </c>
      <c r="C24" s="53">
        <f t="shared" si="2"/>
        <v>19415.905999999999</v>
      </c>
      <c r="D24" s="53">
        <f t="shared" si="2"/>
        <v>28461.637999999999</v>
      </c>
      <c r="E24" s="53">
        <f t="shared" si="2"/>
        <v>47877.544000000002</v>
      </c>
      <c r="F24" s="53">
        <f t="shared" si="1"/>
        <v>29287</v>
      </c>
      <c r="G24" s="53"/>
      <c r="H24" s="53"/>
      <c r="I24" s="334"/>
    </row>
    <row r="25" spans="1:12" ht="15" x14ac:dyDescent="0.25">
      <c r="A25" s="435"/>
      <c r="B25" s="333">
        <v>2005</v>
      </c>
      <c r="C25" s="53">
        <f t="shared" si="2"/>
        <v>19281.987415416705</v>
      </c>
      <c r="D25" s="53">
        <f t="shared" si="2"/>
        <v>24564.456589574183</v>
      </c>
      <c r="E25" s="53">
        <f t="shared" si="2"/>
        <v>43846.444004990888</v>
      </c>
      <c r="F25" s="53">
        <f t="shared" si="1"/>
        <v>26923.7</v>
      </c>
      <c r="G25" s="53"/>
      <c r="H25" s="53"/>
      <c r="I25" s="334"/>
    </row>
    <row r="26" spans="1:12" ht="15" x14ac:dyDescent="0.25">
      <c r="A26" s="435"/>
      <c r="B26" s="333">
        <v>2006</v>
      </c>
      <c r="C26" s="53">
        <f t="shared" si="2"/>
        <v>19614.161</v>
      </c>
      <c r="D26" s="53">
        <f t="shared" si="2"/>
        <v>23402.125</v>
      </c>
      <c r="E26" s="53">
        <f t="shared" si="2"/>
        <v>43016.286</v>
      </c>
      <c r="F26" s="53">
        <f t="shared" si="1"/>
        <v>26540</v>
      </c>
      <c r="G26" s="53"/>
      <c r="H26" s="53"/>
      <c r="I26" s="334"/>
    </row>
    <row r="27" spans="1:12" ht="15" x14ac:dyDescent="0.25">
      <c r="A27" s="435"/>
      <c r="B27" s="333">
        <v>2007</v>
      </c>
      <c r="C27" s="53">
        <f t="shared" si="2"/>
        <v>19650.011999999999</v>
      </c>
      <c r="D27" s="53">
        <f t="shared" si="2"/>
        <v>22434.733</v>
      </c>
      <c r="E27" s="53">
        <f t="shared" si="2"/>
        <v>42084.745000000003</v>
      </c>
      <c r="F27" s="53">
        <f t="shared" si="1"/>
        <v>26040</v>
      </c>
      <c r="G27" s="53"/>
      <c r="H27" s="53"/>
      <c r="I27" s="334"/>
    </row>
    <row r="28" spans="1:12" ht="15" x14ac:dyDescent="0.25">
      <c r="A28" s="435"/>
      <c r="B28" s="333">
        <v>2008</v>
      </c>
      <c r="C28" s="53">
        <f t="shared" si="2"/>
        <v>18206.667061619988</v>
      </c>
      <c r="D28" s="53">
        <f t="shared" si="2"/>
        <v>20149.005823610169</v>
      </c>
      <c r="E28" s="53">
        <f t="shared" si="2"/>
        <v>38355.672885230153</v>
      </c>
      <c r="F28" s="53">
        <f t="shared" si="1"/>
        <v>25400</v>
      </c>
      <c r="G28" s="53">
        <v>22505</v>
      </c>
      <c r="H28" s="53">
        <f xml:space="preserve"> 8149+9469+8446</f>
        <v>26064</v>
      </c>
      <c r="I28" s="334">
        <v>48569</v>
      </c>
    </row>
    <row r="29" spans="1:12" ht="15" x14ac:dyDescent="0.25">
      <c r="A29" s="435"/>
      <c r="B29" s="333">
        <v>2009</v>
      </c>
      <c r="C29" s="53">
        <f t="shared" si="2"/>
        <v>17602.112938449802</v>
      </c>
      <c r="D29" s="53">
        <f t="shared" si="2"/>
        <v>18571.682218900569</v>
      </c>
      <c r="E29" s="53">
        <f t="shared" si="2"/>
        <v>36173.795157365064</v>
      </c>
      <c r="F29" s="53">
        <f t="shared" si="1"/>
        <v>23850</v>
      </c>
      <c r="G29" s="53">
        <v>21932</v>
      </c>
      <c r="H29" s="53">
        <f>7472+8483+7452</f>
        <v>23407</v>
      </c>
      <c r="I29" s="334">
        <v>45339</v>
      </c>
    </row>
    <row r="30" spans="1:12" ht="15" x14ac:dyDescent="0.25">
      <c r="A30" s="435"/>
      <c r="B30" s="333">
        <v>2010</v>
      </c>
      <c r="C30" s="53">
        <f t="shared" si="2"/>
        <v>17754.93469643061</v>
      </c>
      <c r="D30" s="53">
        <f t="shared" si="2"/>
        <v>17246.101458646579</v>
      </c>
      <c r="E30" s="53">
        <f t="shared" si="2"/>
        <v>35001.036155066031</v>
      </c>
      <c r="F30" s="53">
        <f t="shared" si="1"/>
        <v>23120</v>
      </c>
      <c r="G30" s="53">
        <v>22555</v>
      </c>
      <c r="H30" s="53">
        <f>7638+8756+9293</f>
        <v>25687</v>
      </c>
      <c r="I30" s="334">
        <v>48242</v>
      </c>
    </row>
    <row r="31" spans="1:12" ht="15" x14ac:dyDescent="0.25">
      <c r="A31" s="435"/>
      <c r="B31" s="333">
        <v>2011</v>
      </c>
      <c r="C31" s="53">
        <f t="shared" si="2"/>
        <v>17749.297925583771</v>
      </c>
      <c r="D31" s="53">
        <f t="shared" si="2"/>
        <v>15357.605858340896</v>
      </c>
      <c r="E31" s="53">
        <f t="shared" si="2"/>
        <v>33106.903783922273</v>
      </c>
      <c r="F31" s="53">
        <f>F16*1000</f>
        <v>21860</v>
      </c>
      <c r="G31" s="19">
        <v>22445</v>
      </c>
      <c r="H31" s="19">
        <v>24895</v>
      </c>
      <c r="I31" s="53">
        <v>47340</v>
      </c>
      <c r="J31" s="349"/>
    </row>
    <row r="32" spans="1:12" ht="15" x14ac:dyDescent="0.25">
      <c r="A32" s="436"/>
      <c r="B32" s="341">
        <v>2012</v>
      </c>
      <c r="C32" s="345">
        <f t="shared" si="2"/>
        <v>18185.9470296</v>
      </c>
      <c r="D32" s="345">
        <f t="shared" si="2"/>
        <v>13918.5572502</v>
      </c>
      <c r="E32" s="345">
        <f t="shared" si="2"/>
        <v>32104.504279800003</v>
      </c>
      <c r="F32" s="350">
        <f>F17*1000</f>
        <v>0</v>
      </c>
      <c r="G32" s="345"/>
      <c r="H32" s="345"/>
      <c r="I32" s="346"/>
    </row>
    <row r="34" spans="3:5" x14ac:dyDescent="0.2">
      <c r="C34" s="351"/>
      <c r="D34" s="351"/>
      <c r="E34" s="351"/>
    </row>
  </sheetData>
  <mergeCells count="3">
    <mergeCell ref="A5:A17"/>
    <mergeCell ref="C18:E18"/>
    <mergeCell ref="A20:A3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697"/>
  <sheetViews>
    <sheetView topLeftCell="A4" zoomScaleNormal="100" workbookViewId="0">
      <selection activeCell="B30" sqref="B30"/>
    </sheetView>
  </sheetViews>
  <sheetFormatPr defaultRowHeight="12.75" x14ac:dyDescent="0.2"/>
  <cols>
    <col min="1" max="1" width="9.28515625" bestFit="1" customWidth="1"/>
    <col min="3" max="3" width="10" customWidth="1"/>
    <col min="4" max="4" width="11.28515625" customWidth="1"/>
    <col min="5" max="5" width="13" customWidth="1"/>
    <col min="6" max="6" width="11.28515625" customWidth="1"/>
    <col min="7" max="7" width="13.85546875" customWidth="1"/>
    <col min="8" max="8" width="10.85546875" customWidth="1"/>
    <col min="9" max="11" width="11" customWidth="1"/>
    <col min="12" max="16" width="11.140625" customWidth="1"/>
    <col min="17" max="17" width="11.85546875" customWidth="1"/>
    <col min="18" max="18" width="11.140625" customWidth="1"/>
    <col min="19" max="21" width="11" customWidth="1"/>
    <col min="22" max="23" width="16.28515625" customWidth="1"/>
    <col min="24" max="24" width="19" customWidth="1"/>
    <col min="25" max="25" width="18.5703125" customWidth="1"/>
    <col min="26" max="26" width="18" customWidth="1"/>
    <col min="27" max="27" width="11.42578125" customWidth="1"/>
    <col min="28" max="28" width="12.28515625" customWidth="1"/>
    <col min="29" max="29" width="15" customWidth="1"/>
    <col min="31" max="31" width="13.28515625" customWidth="1"/>
    <col min="32" max="32" width="15" customWidth="1"/>
  </cols>
  <sheetData>
    <row r="1" spans="1:115" s="12" customFormat="1" x14ac:dyDescent="0.2">
      <c r="A1" s="111" t="s">
        <v>446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3"/>
      <c r="W1" s="13"/>
      <c r="X1" s="13"/>
      <c r="Y1" s="13"/>
      <c r="Z1" s="13"/>
      <c r="AA1" s="13"/>
      <c r="AB1" s="11"/>
      <c r="AC1" s="11"/>
      <c r="AD1" s="11"/>
      <c r="AE1" s="11"/>
      <c r="AF1" s="11"/>
      <c r="AG1" s="11"/>
      <c r="AH1" s="11"/>
    </row>
    <row r="2" spans="1:115" s="12" customFormat="1" x14ac:dyDescent="0.2">
      <c r="A2" s="111" t="s">
        <v>445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3"/>
      <c r="W2" s="13"/>
      <c r="X2" s="13"/>
      <c r="Y2" s="13"/>
      <c r="Z2" s="13"/>
      <c r="AA2" s="13"/>
      <c r="AB2" s="11"/>
      <c r="AC2" s="11"/>
      <c r="AD2" s="11"/>
      <c r="AE2" s="11"/>
      <c r="AF2" s="11"/>
      <c r="AG2" s="11"/>
      <c r="AH2" s="11"/>
    </row>
    <row r="3" spans="1:115" s="12" customFormat="1" ht="12.75" customHeight="1" x14ac:dyDescent="0.2">
      <c r="A3" s="111" t="s">
        <v>135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3"/>
      <c r="W3" s="13"/>
      <c r="X3" s="13"/>
      <c r="Y3" s="13"/>
      <c r="Z3" s="13"/>
      <c r="AA3" s="13"/>
      <c r="AB3" s="11"/>
      <c r="AC3" s="11"/>
      <c r="AD3" s="11"/>
      <c r="AE3" s="11"/>
      <c r="AF3" s="11"/>
      <c r="AG3" s="11"/>
      <c r="AH3" s="11"/>
    </row>
    <row r="4" spans="1:115" s="12" customFormat="1" ht="12.75" customHeight="1" x14ac:dyDescent="0.2">
      <c r="A4" s="111" t="s">
        <v>444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3"/>
      <c r="W4" s="13"/>
      <c r="X4" s="13"/>
      <c r="Y4" s="13"/>
      <c r="Z4" s="13"/>
      <c r="AA4" s="13"/>
      <c r="AB4" s="11"/>
      <c r="AC4" s="11"/>
      <c r="AD4" s="11"/>
      <c r="AE4" s="11"/>
      <c r="AF4" s="11"/>
      <c r="AG4" s="11"/>
      <c r="AH4" s="11"/>
    </row>
    <row r="5" spans="1:115" x14ac:dyDescent="0.2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</row>
    <row r="6" spans="1:115" s="12" customFormat="1" ht="30.75" customHeight="1" x14ac:dyDescent="0.2">
      <c r="A6" s="381"/>
      <c r="B6" s="389" t="s">
        <v>9</v>
      </c>
      <c r="C6" s="389"/>
      <c r="D6" s="389"/>
      <c r="E6" s="389"/>
      <c r="F6" s="389"/>
      <c r="G6" s="391" t="s">
        <v>10</v>
      </c>
      <c r="H6" s="392"/>
      <c r="I6" s="392"/>
      <c r="J6" s="392"/>
      <c r="K6" s="392"/>
      <c r="L6" s="389" t="s">
        <v>11</v>
      </c>
      <c r="M6" s="390"/>
      <c r="N6" s="390"/>
      <c r="O6" s="390"/>
      <c r="P6" s="390"/>
      <c r="Q6" s="391" t="s">
        <v>5</v>
      </c>
      <c r="R6" s="392"/>
      <c r="S6" s="392"/>
      <c r="T6" s="392"/>
      <c r="U6" s="392"/>
      <c r="V6" s="389" t="s">
        <v>443</v>
      </c>
      <c r="W6" s="390"/>
      <c r="X6" s="390"/>
      <c r="Y6" s="381" t="s">
        <v>88</v>
      </c>
      <c r="Z6" s="381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pans="1:115" s="12" customFormat="1" ht="24.75" customHeight="1" x14ac:dyDescent="0.2">
      <c r="A7" s="381"/>
      <c r="B7" s="381" t="s">
        <v>2</v>
      </c>
      <c r="C7" s="381" t="s">
        <v>3</v>
      </c>
      <c r="D7" s="381" t="s">
        <v>4</v>
      </c>
      <c r="E7" s="381" t="s">
        <v>166</v>
      </c>
      <c r="F7" s="381" t="s">
        <v>167</v>
      </c>
      <c r="G7" s="381" t="s">
        <v>2</v>
      </c>
      <c r="H7" s="381" t="s">
        <v>3</v>
      </c>
      <c r="I7" s="381" t="s">
        <v>4</v>
      </c>
      <c r="J7" s="381" t="s">
        <v>166</v>
      </c>
      <c r="K7" s="381" t="s">
        <v>167</v>
      </c>
      <c r="L7" s="381" t="s">
        <v>2</v>
      </c>
      <c r="M7" s="381" t="s">
        <v>3</v>
      </c>
      <c r="N7" s="381" t="s">
        <v>4</v>
      </c>
      <c r="O7" s="381" t="s">
        <v>166</v>
      </c>
      <c r="P7" s="381" t="s">
        <v>167</v>
      </c>
      <c r="Q7" s="381" t="s">
        <v>7</v>
      </c>
      <c r="R7" s="381" t="s">
        <v>3</v>
      </c>
      <c r="S7" s="381" t="s">
        <v>4</v>
      </c>
      <c r="T7" s="381" t="s">
        <v>166</v>
      </c>
      <c r="U7" s="381" t="s">
        <v>167</v>
      </c>
      <c r="V7" s="381" t="s">
        <v>89</v>
      </c>
      <c r="W7" s="381" t="s">
        <v>442</v>
      </c>
      <c r="X7" s="381" t="s">
        <v>4</v>
      </c>
      <c r="Y7" s="381" t="s">
        <v>441</v>
      </c>
      <c r="Z7" s="381" t="s">
        <v>440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</row>
    <row r="8" spans="1:115" x14ac:dyDescent="0.2">
      <c r="A8" s="6">
        <v>1990</v>
      </c>
      <c r="B8" s="8">
        <v>3.5069999999999997</v>
      </c>
      <c r="C8" s="8">
        <f>100*B8/B$13</f>
        <v>108.14061054579093</v>
      </c>
      <c r="D8" s="8"/>
      <c r="E8" s="8"/>
      <c r="F8" s="8"/>
      <c r="G8" s="8">
        <v>2.7238365</v>
      </c>
      <c r="H8" s="8">
        <f>100*G8/G$13</f>
        <v>93.869364730273006</v>
      </c>
      <c r="I8" s="8"/>
      <c r="J8" s="8"/>
      <c r="K8" s="8"/>
      <c r="L8" s="261">
        <v>21.790435411667872</v>
      </c>
      <c r="M8" s="8">
        <f>100*L8/L$13</f>
        <v>89.003538840690354</v>
      </c>
      <c r="N8" s="8"/>
      <c r="O8" s="8"/>
      <c r="P8" s="8"/>
      <c r="Q8" s="8">
        <f>B8+G8+L8</f>
        <v>28.021271911667871</v>
      </c>
      <c r="R8" s="8">
        <f>100*Q8/Q$13</f>
        <v>91.49088217915164</v>
      </c>
      <c r="S8" s="8"/>
      <c r="T8" s="8"/>
      <c r="U8" s="8"/>
      <c r="V8" s="8"/>
      <c r="W8" s="8"/>
      <c r="X8" s="116"/>
      <c r="Y8" s="55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</row>
    <row r="9" spans="1:115" x14ac:dyDescent="0.2">
      <c r="A9" s="6">
        <v>1991</v>
      </c>
      <c r="B9" s="8">
        <v>3.464</v>
      </c>
      <c r="C9" s="8">
        <f>100*B9/B$13</f>
        <v>106.81467776749922</v>
      </c>
      <c r="D9" s="8">
        <f>(B9/(B8/100))-100</f>
        <v>-1.2261191901910422</v>
      </c>
      <c r="E9" s="8">
        <f>(B9/($B$8/100))-100</f>
        <v>-1.2261191901910422</v>
      </c>
      <c r="F9" s="8"/>
      <c r="G9" s="8">
        <v>2.6135000000000002</v>
      </c>
      <c r="H9" s="8">
        <f>100*G9/G$13</f>
        <v>90.066927556983885</v>
      </c>
      <c r="I9" s="8">
        <f>(G9/(G8/100))-100</f>
        <v>-4.050775441183788</v>
      </c>
      <c r="J9" s="8">
        <f>(G9/($G$8/100))-100</f>
        <v>-4.050775441183788</v>
      </c>
      <c r="K9" s="8"/>
      <c r="L9" s="262">
        <v>22.039599672611295</v>
      </c>
      <c r="M9" s="8">
        <f>100*L9/L$13</f>
        <v>90.021256043565302</v>
      </c>
      <c r="N9" s="8">
        <f>(L9/(L8/100))-100</f>
        <v>1.1434570087112945</v>
      </c>
      <c r="O9" s="8">
        <f>(L9/($L$8/100))-100</f>
        <v>1.1434570087112945</v>
      </c>
      <c r="P9" s="8"/>
      <c r="Q9" s="8">
        <f>B9+G9+L9</f>
        <v>28.117099672611296</v>
      </c>
      <c r="R9" s="8">
        <f>100*Q9/Q$13</f>
        <v>91.803764706882873</v>
      </c>
      <c r="S9" s="8">
        <f>(Q9/(Q8/100))-100</f>
        <v>0.34198219568870059</v>
      </c>
      <c r="T9" s="8">
        <f>(Q9/($Q$8/100))-100</f>
        <v>0.34198219568870059</v>
      </c>
      <c r="U9" s="8"/>
      <c r="V9" s="8"/>
      <c r="W9" s="8"/>
      <c r="X9" s="55"/>
      <c r="Y9" s="55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 x14ac:dyDescent="0.2">
      <c r="A10" s="6">
        <v>1992</v>
      </c>
      <c r="B10" s="8">
        <v>3.6280000000000001</v>
      </c>
      <c r="C10" s="8">
        <f>100*B10/B$13</f>
        <v>111.87172371261178</v>
      </c>
      <c r="D10" s="8">
        <f>(B10/(B9/100))-100</f>
        <v>4.7344110854503612</v>
      </c>
      <c r="E10" s="8">
        <f>(B10/($B$8/100))-100</f>
        <v>3.4502423723980797</v>
      </c>
      <c r="F10" s="8"/>
      <c r="G10" s="8">
        <v>2.5415000000000001</v>
      </c>
      <c r="H10" s="8">
        <f>100*G10/G$13</f>
        <v>87.585650042500305</v>
      </c>
      <c r="I10" s="8">
        <f>(G10/(G9/100))-100</f>
        <v>-2.7549263439831719</v>
      </c>
      <c r="J10" s="8">
        <f>(G10/($G$8/100))-100</f>
        <v>-6.6941059054021821</v>
      </c>
      <c r="K10" s="8"/>
      <c r="L10" s="262">
        <v>20.720453055344592</v>
      </c>
      <c r="M10" s="8">
        <f>100*L10/L$13</f>
        <v>84.6331710893934</v>
      </c>
      <c r="N10" s="8">
        <f>(L10/(L9/100))-100</f>
        <v>-5.9853474512334799</v>
      </c>
      <c r="O10" s="8">
        <f>(L10/($L$8/100))-100</f>
        <v>-4.9103303174490378</v>
      </c>
      <c r="P10" s="8"/>
      <c r="Q10" s="8">
        <f>B10+G10+L10</f>
        <v>26.889953055344591</v>
      </c>
      <c r="R10" s="8">
        <f>100*Q10/Q$13</f>
        <v>87.797068403773835</v>
      </c>
      <c r="S10" s="8">
        <f>(Q10/(Q9/100))-100</f>
        <v>-4.364413938689637</v>
      </c>
      <c r="T10" s="8">
        <f>(Q10/($Q$8/100))-100</f>
        <v>-4.0373572616174016</v>
      </c>
      <c r="U10" s="8"/>
      <c r="V10" s="8"/>
      <c r="W10" s="8"/>
      <c r="X10" s="55"/>
      <c r="Y10" s="55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</row>
    <row r="11" spans="1:115" x14ac:dyDescent="0.2">
      <c r="A11" s="6">
        <v>1993</v>
      </c>
      <c r="B11" s="8">
        <v>3.29</v>
      </c>
      <c r="C11" s="8">
        <f>100*B11/B$13</f>
        <v>101.44927536231884</v>
      </c>
      <c r="D11" s="8">
        <f>(B11/(B10/100))-100</f>
        <v>-9.3164277839029808</v>
      </c>
      <c r="E11" s="8">
        <f>(B11/($B$8/100))-100</f>
        <v>-6.1876247504989976</v>
      </c>
      <c r="F11" s="8"/>
      <c r="G11" s="8">
        <v>2.504</v>
      </c>
      <c r="H11" s="8">
        <f>100*G11/G$13</f>
        <v>86.293318003706773</v>
      </c>
      <c r="I11" s="8">
        <f>(G11/(G10/100))-100</f>
        <v>-1.4755065905961118</v>
      </c>
      <c r="J11" s="8">
        <f>(G11/($G$8/100))-100</f>
        <v>-8.0708405221825927</v>
      </c>
      <c r="K11" s="8"/>
      <c r="L11" s="262">
        <v>22.198142614944778</v>
      </c>
      <c r="M11" s="8">
        <f>100*L11/L$13</f>
        <v>90.668828368730487</v>
      </c>
      <c r="N11" s="8">
        <f>(L11/(L10/100))-100</f>
        <v>7.1315504330588624</v>
      </c>
      <c r="O11" s="8">
        <f>(L11/($L$8/100))-100</f>
        <v>1.8710374325911658</v>
      </c>
      <c r="P11" s="8"/>
      <c r="Q11" s="8">
        <f>B11+G11+L11</f>
        <v>27.992142614944779</v>
      </c>
      <c r="R11" s="8">
        <f>100*Q11/Q$13</f>
        <v>91.395773539441947</v>
      </c>
      <c r="S11" s="8">
        <f>(Q11/(Q10/100))-100</f>
        <v>4.0988898616954685</v>
      </c>
      <c r="T11" s="8">
        <f>(Q11/($Q$8/100))-100</f>
        <v>-0.10395422739880189</v>
      </c>
      <c r="U11" s="8"/>
      <c r="V11" s="8"/>
      <c r="W11" s="8"/>
      <c r="X11" s="55"/>
      <c r="Y11" s="55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</row>
    <row r="12" spans="1:115" x14ac:dyDescent="0.2">
      <c r="A12" s="6">
        <v>1994</v>
      </c>
      <c r="B12" s="8">
        <v>3.5219999999999998</v>
      </c>
      <c r="C12" s="8">
        <f>100*B12/B$13</f>
        <v>108.6031452358927</v>
      </c>
      <c r="D12" s="8">
        <f>(B12/(B11/100))-100</f>
        <v>7.0516717325227916</v>
      </c>
      <c r="E12" s="8">
        <f>(B12/($B$8/100))-100</f>
        <v>0.42771599657827153</v>
      </c>
      <c r="F12" s="8"/>
      <c r="G12" s="8">
        <v>2.7875000000000001</v>
      </c>
      <c r="H12" s="8">
        <f>100*G12/G$13</f>
        <v>96.063348216985872</v>
      </c>
      <c r="I12" s="8">
        <f>(G12/(G11/100))-100</f>
        <v>11.321884984025559</v>
      </c>
      <c r="J12" s="8">
        <f>(G12/($G$8/100))-100</f>
        <v>2.3372731806773288</v>
      </c>
      <c r="K12" s="8"/>
      <c r="L12" s="262">
        <v>23.662362750948457</v>
      </c>
      <c r="M12" s="8">
        <f>100*L12/L$13</f>
        <v>96.649469474981302</v>
      </c>
      <c r="N12" s="8">
        <f>(L12/(L11/100))-100</f>
        <v>6.5961380706595634</v>
      </c>
      <c r="O12" s="8">
        <f>(L12/($L$8/100))-100</f>
        <v>8.5905917156581779</v>
      </c>
      <c r="P12" s="8"/>
      <c r="Q12" s="8">
        <f>B12+G12+L12</f>
        <v>29.971862750948457</v>
      </c>
      <c r="R12" s="8">
        <f>100*Q12/Q$13</f>
        <v>97.859660770606027</v>
      </c>
      <c r="S12" s="8">
        <f>(Q12/(Q11/100))-100</f>
        <v>7.0724137242238783</v>
      </c>
      <c r="T12" s="8">
        <f>(Q12/($Q$8/100))-100</f>
        <v>6.9611074237796231</v>
      </c>
      <c r="U12" s="8"/>
      <c r="V12" s="8"/>
      <c r="W12" s="8"/>
      <c r="X12" s="55"/>
      <c r="Y12" s="55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x14ac:dyDescent="0.2">
      <c r="A13" s="6">
        <v>1995</v>
      </c>
      <c r="B13" s="8">
        <v>3.2429999999999999</v>
      </c>
      <c r="C13" s="8">
        <f>100*B13/B$13</f>
        <v>100.00000000000001</v>
      </c>
      <c r="D13" s="8">
        <f>(B13/(B12/100))-100</f>
        <v>-7.9216354344122664</v>
      </c>
      <c r="E13" s="8">
        <f>(B13/($B$8/100))-100</f>
        <v>-7.5278015397775846</v>
      </c>
      <c r="F13" s="8"/>
      <c r="G13" s="8">
        <v>2.9017310470000002</v>
      </c>
      <c r="H13" s="8">
        <f>100*G13/G$13</f>
        <v>100</v>
      </c>
      <c r="I13" s="8">
        <f>(G13/(G12/100))-100</f>
        <v>4.0979747802690696</v>
      </c>
      <c r="J13" s="8">
        <f>(G13/($G$8/100))-100</f>
        <v>6.5310288264365397</v>
      </c>
      <c r="K13" s="8"/>
      <c r="L13" s="261">
        <v>24.482661808168228</v>
      </c>
      <c r="M13" s="8">
        <f>100*L13/L$13</f>
        <v>100</v>
      </c>
      <c r="N13" s="8">
        <f>(L13/(L12/100))-100</f>
        <v>3.4666827901067876</v>
      </c>
      <c r="O13" s="8">
        <f>(L13/($L$8/100))-100</f>
        <v>12.355083070340029</v>
      </c>
      <c r="P13" s="8"/>
      <c r="Q13" s="8">
        <f>B13+G13+L13</f>
        <v>30.627392855168228</v>
      </c>
      <c r="R13" s="8">
        <f>100*Q13/Q$13</f>
        <v>100</v>
      </c>
      <c r="S13" s="8">
        <f>(Q13/(Q12/100))-100</f>
        <v>2.1871516951312202</v>
      </c>
      <c r="T13" s="8">
        <f>(Q13/($Q$8/100))-100</f>
        <v>9.3005090979299325</v>
      </c>
      <c r="U13" s="8"/>
      <c r="V13" s="8"/>
      <c r="W13" s="8"/>
      <c r="X13" s="55"/>
      <c r="Y13" s="55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x14ac:dyDescent="0.2">
      <c r="A14" s="6">
        <v>1996</v>
      </c>
      <c r="B14" s="8">
        <v>3.4390000000000001</v>
      </c>
      <c r="C14" s="8">
        <f>100*B14/B$13</f>
        <v>106.04378661732963</v>
      </c>
      <c r="D14" s="8">
        <f>(B14/(B13/100))-100</f>
        <v>6.04378661732963</v>
      </c>
      <c r="E14" s="8">
        <f>(B14/($B$8/100))-100</f>
        <v>-1.9389791844881614</v>
      </c>
      <c r="F14" s="8"/>
      <c r="G14" s="8">
        <v>3.0721181029999998</v>
      </c>
      <c r="H14" s="8">
        <f>100*G14/G$13</f>
        <v>105.87191070572018</v>
      </c>
      <c r="I14" s="8">
        <f>(G14/(G13/100))-100</f>
        <v>5.8719107057201967</v>
      </c>
      <c r="J14" s="8">
        <f>(G14/($G$8/100))-100</f>
        <v>12.786435713009936</v>
      </c>
      <c r="K14" s="8"/>
      <c r="L14" s="262">
        <v>24.766394524638937</v>
      </c>
      <c r="M14" s="8">
        <f>100*L14/L$13</f>
        <v>101.15891286124798</v>
      </c>
      <c r="N14" s="8">
        <f>(L14/(L13/100))-100</f>
        <v>1.158912861247984</v>
      </c>
      <c r="O14" s="8">
        <f>(L14/($L$8/100))-100</f>
        <v>13.657180578308058</v>
      </c>
      <c r="P14" s="8"/>
      <c r="Q14" s="8">
        <f>B14+G14+L14</f>
        <v>31.277512627638934</v>
      </c>
      <c r="R14" s="8">
        <f>100*Q14/Q$13</f>
        <v>102.12267422024792</v>
      </c>
      <c r="S14" s="8">
        <f>(Q14/(Q13/100))-100</f>
        <v>2.1226742202479159</v>
      </c>
      <c r="T14" s="8">
        <f>(Q14/($Q$8/100))-100</f>
        <v>11.620602827151416</v>
      </c>
      <c r="U14" s="8"/>
      <c r="V14" s="8"/>
      <c r="W14" s="8"/>
      <c r="X14" s="55"/>
      <c r="Y14" s="55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s="14" customFormat="1" x14ac:dyDescent="0.2">
      <c r="A15" s="6">
        <v>1997</v>
      </c>
      <c r="B15" s="8">
        <v>3.4940000000000002</v>
      </c>
      <c r="C15" s="8">
        <f>100*B15/B$13</f>
        <v>107.73974714770276</v>
      </c>
      <c r="D15" s="8">
        <f>(B15/(B14/100))-100</f>
        <v>1.5993021227100854</v>
      </c>
      <c r="E15" s="8">
        <f>(B15/($B$8/100))-100</f>
        <v>-0.37068719703448494</v>
      </c>
      <c r="F15" s="8"/>
      <c r="G15" s="8">
        <v>3.129437641</v>
      </c>
      <c r="H15" s="8">
        <f>100*G15/G$13</f>
        <v>107.84726738322003</v>
      </c>
      <c r="I15" s="8">
        <f>(G15/(G14/100))-100</f>
        <v>1.8657986469994796</v>
      </c>
      <c r="J15" s="8">
        <f>(G15/($G$8/100))-100</f>
        <v>14.890803504542205</v>
      </c>
      <c r="K15" s="8"/>
      <c r="L15" s="262">
        <v>26.806885603565011</v>
      </c>
      <c r="M15" s="8">
        <f>100*L15/L$13</f>
        <v>109.49334599974479</v>
      </c>
      <c r="N15" s="8">
        <f>(L15/(L14/100))-100</f>
        <v>8.2389508771496054</v>
      </c>
      <c r="O15" s="8">
        <f>(L15/($L$8/100))-100</f>
        <v>23.021339854508085</v>
      </c>
      <c r="P15" s="8"/>
      <c r="Q15" s="8">
        <f>B15+G15+L15</f>
        <v>33.43032324456501</v>
      </c>
      <c r="R15" s="8">
        <f>100*Q15/Q$13</f>
        <v>109.15171070110789</v>
      </c>
      <c r="S15" s="8">
        <f>(Q15/(Q14/100))-100</f>
        <v>6.8829342107712961</v>
      </c>
      <c r="T15" s="8">
        <f>(Q15/($Q$8/100))-100</f>
        <v>19.303375485410584</v>
      </c>
      <c r="U15" s="8"/>
      <c r="V15" s="8"/>
      <c r="W15" s="8"/>
      <c r="X15" s="55"/>
      <c r="Y15" s="55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x14ac:dyDescent="0.2">
      <c r="A16" s="6">
        <v>1998</v>
      </c>
      <c r="B16" s="8">
        <v>3.7109999999999999</v>
      </c>
      <c r="C16" s="8">
        <f>100*B16/B$13</f>
        <v>114.43108233117484</v>
      </c>
      <c r="D16" s="8">
        <f>(B16/(B15/100))-100</f>
        <v>6.2106468231253587</v>
      </c>
      <c r="E16" s="8">
        <f>(B16/($B$8/100))-100</f>
        <v>5.8169375534644985</v>
      </c>
      <c r="F16" s="8"/>
      <c r="G16" s="8">
        <v>3.2558655889999999</v>
      </c>
      <c r="H16" s="8">
        <f>100*G16/G$13</f>
        <v>112.20425105786862</v>
      </c>
      <c r="I16" s="8">
        <f>(G16/(G15/100))-100</f>
        <v>4.0399574141889758</v>
      </c>
      <c r="J16" s="8">
        <f>(G16/($G$8/100))-100</f>
        <v>19.532343038945243</v>
      </c>
      <c r="K16" s="8"/>
      <c r="L16" s="262">
        <v>27.154296190197034</v>
      </c>
      <c r="M16" s="8">
        <f>100*L16/L$13</f>
        <v>110.91235259859474</v>
      </c>
      <c r="N16" s="8">
        <f>(L16/(L15/100))-100</f>
        <v>1.2959751899930581</v>
      </c>
      <c r="O16" s="8">
        <f>(L16/($L$8/100))-100</f>
        <v>24.615665897419547</v>
      </c>
      <c r="P16" s="8"/>
      <c r="Q16" s="8">
        <f>B16+G16+L16</f>
        <v>34.121161779197031</v>
      </c>
      <c r="R16" s="8">
        <f>100*Q16/Q$13</f>
        <v>111.40733375690921</v>
      </c>
      <c r="S16" s="8">
        <f>(Q16/(Q15/100))-100</f>
        <v>2.0665027064742389</v>
      </c>
      <c r="T16" s="8">
        <f>(Q16/($Q$8/100))-100</f>
        <v>21.768782968731713</v>
      </c>
      <c r="U16" s="8"/>
      <c r="V16" s="8"/>
      <c r="W16" s="8"/>
      <c r="X16" s="55"/>
      <c r="Y16" s="55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</row>
    <row r="17" spans="1:115" x14ac:dyDescent="0.2">
      <c r="A17" s="6">
        <v>1999</v>
      </c>
      <c r="B17" s="8">
        <v>3.5169999999999999</v>
      </c>
      <c r="C17" s="8">
        <f>100*B17/B$13</f>
        <v>108.44896700585878</v>
      </c>
      <c r="D17" s="8">
        <f>(B17/(B16/100))-100</f>
        <v>-5.2277014281864638</v>
      </c>
      <c r="E17" s="8">
        <f>(B17/($B$8/100))-100</f>
        <v>0.28514399771884769</v>
      </c>
      <c r="F17" s="8"/>
      <c r="G17" s="8">
        <v>3.4968144369999998</v>
      </c>
      <c r="H17" s="8">
        <f>100*G17/G$13</f>
        <v>120.50787548402309</v>
      </c>
      <c r="I17" s="8">
        <f>(G17/(G16/100))-100</f>
        <v>7.4004543926521507</v>
      </c>
      <c r="J17" s="8">
        <f>(G17/($G$8/100))-100</f>
        <v>28.378279570010903</v>
      </c>
      <c r="K17" s="8"/>
      <c r="L17" s="262">
        <v>29.117591476072626</v>
      </c>
      <c r="M17" s="8">
        <f>100*L17/L$13</f>
        <v>118.93147772991755</v>
      </c>
      <c r="N17" s="8">
        <f>(L17/(L16/100))-100</f>
        <v>7.2301460959402704</v>
      </c>
      <c r="O17" s="8">
        <f>(L17/($L$8/100))-100</f>
        <v>33.625560600231807</v>
      </c>
      <c r="P17" s="8"/>
      <c r="Q17" s="8">
        <f>B17+G17+L17</f>
        <v>36.131405913072626</v>
      </c>
      <c r="R17" s="8">
        <f>100*Q17/Q$13</f>
        <v>117.9708833981787</v>
      </c>
      <c r="S17" s="8">
        <f>(Q17/(Q16/100))-100</f>
        <v>5.8914879478142552</v>
      </c>
      <c r="T17" s="8">
        <f>(Q17/($Q$8/100))-100</f>
        <v>28.942776141534637</v>
      </c>
      <c r="U17" s="8"/>
      <c r="V17" s="106"/>
      <c r="W17" s="8"/>
      <c r="X17" s="55"/>
      <c r="Y17" s="55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</row>
    <row r="18" spans="1:115" s="89" customFormat="1" x14ac:dyDescent="0.2">
      <c r="A18" s="6">
        <v>2000</v>
      </c>
      <c r="B18" s="8">
        <v>3.6190000000000002</v>
      </c>
      <c r="C18" s="8">
        <f>100*B18/B$13</f>
        <v>111.59420289855073</v>
      </c>
      <c r="D18" s="8">
        <f>(B18/(B17/100))-100</f>
        <v>2.9001990332670005</v>
      </c>
      <c r="E18" s="8">
        <f>(B18/($B$8/100))-100</f>
        <v>3.1936127744511111</v>
      </c>
      <c r="F18" s="8"/>
      <c r="G18" s="8">
        <v>4.0557251139999995</v>
      </c>
      <c r="H18" s="8">
        <f>100*G18/G$13</f>
        <v>139.76916014297996</v>
      </c>
      <c r="I18" s="8">
        <f>(G18/(G17/100))-100</f>
        <v>15.983423972577242</v>
      </c>
      <c r="J18" s="8">
        <f>(G18/($G$8/100))-100</f>
        <v>48.897524282386229</v>
      </c>
      <c r="K18" s="8"/>
      <c r="L18" s="261">
        <v>27.961223458489648</v>
      </c>
      <c r="M18" s="8">
        <f>100*L18/L$13</f>
        <v>114.20826574159864</v>
      </c>
      <c r="N18" s="8">
        <f>(L18/(L17/100))-100</f>
        <v>-3.9713724898339251</v>
      </c>
      <c r="O18" s="8">
        <f>(L18/($L$8/100))-100</f>
        <v>28.318791847167859</v>
      </c>
      <c r="P18" s="8"/>
      <c r="Q18" s="8">
        <f>B18+G18+L18</f>
        <v>35.635948572489646</v>
      </c>
      <c r="R18" s="8">
        <f>100*Q18/Q$13</f>
        <v>116.35318990749893</v>
      </c>
      <c r="S18" s="8">
        <f>(Q18/(Q17/100))-100</f>
        <v>-1.371265047850585</v>
      </c>
      <c r="T18" s="8">
        <f>(Q18/($Q$8/100))-100</f>
        <v>27.174628920577561</v>
      </c>
      <c r="U18" s="8"/>
      <c r="V18" s="106"/>
      <c r="W18" s="8"/>
      <c r="X18" s="55"/>
      <c r="Y18" s="55"/>
      <c r="Z18" s="8"/>
      <c r="AA18" s="8"/>
      <c r="AB18" s="8"/>
      <c r="AC18" s="8"/>
      <c r="AD18" s="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</row>
    <row r="19" spans="1:115" x14ac:dyDescent="0.2">
      <c r="A19" s="6">
        <v>2001</v>
      </c>
      <c r="B19" s="8">
        <v>3.3149999999999999</v>
      </c>
      <c r="C19" s="8">
        <f>100*B19/B$13</f>
        <v>102.22016651248845</v>
      </c>
      <c r="D19" s="8">
        <f>(B19/(B18/100))-100</f>
        <v>-8.40011052777011</v>
      </c>
      <c r="E19" s="8">
        <f>(B19/($B$8/100))-100</f>
        <v>-5.4747647562018784</v>
      </c>
      <c r="F19" s="8">
        <f>(B19/($B$18/100))-100</f>
        <v>-8.40011052777011</v>
      </c>
      <c r="G19" s="8">
        <v>4.2183564749999993</v>
      </c>
      <c r="H19" s="8">
        <f>100*G19/G$13</f>
        <v>145.37379263185721</v>
      </c>
      <c r="I19" s="8">
        <f>(G19/(G18/100))-100</f>
        <v>4.0099207029246458</v>
      </c>
      <c r="J19" s="8">
        <f>(G19/($G$8/100))-100</f>
        <v>54.868196934727877</v>
      </c>
      <c r="K19" s="8">
        <f>(G19/($G$18/100))-100</f>
        <v>4.0099207029246458</v>
      </c>
      <c r="L19" s="262">
        <v>29.339770226181194</v>
      </c>
      <c r="M19" s="8">
        <f>100*L19/L$13</f>
        <v>119.83897198789256</v>
      </c>
      <c r="N19" s="8">
        <f>(L19/(L18/100))-100</f>
        <v>4.93020904374265</v>
      </c>
      <c r="O19" s="8">
        <f>(L19/($L$8/100))-100</f>
        <v>34.645176527638199</v>
      </c>
      <c r="P19" s="8">
        <f>(L19/($L$18/100))-100</f>
        <v>4.93020904374265</v>
      </c>
      <c r="Q19" s="8">
        <f>B19+G19+L19</f>
        <v>36.873126701181192</v>
      </c>
      <c r="R19" s="8">
        <f>100*Q19/Q$13</f>
        <v>120.3926396071255</v>
      </c>
      <c r="S19" s="8">
        <f>(Q19/(Q18/100))-100</f>
        <v>3.471713756054271</v>
      </c>
      <c r="T19" s="8">
        <f>(Q19/($Q$8/100))-100</f>
        <v>31.589768007024219</v>
      </c>
      <c r="U19" s="8">
        <f>(Q19/($Q$18/100))-100</f>
        <v>3.471713756054271</v>
      </c>
      <c r="V19" s="106"/>
      <c r="W19" s="8"/>
      <c r="X19" s="55"/>
      <c r="Y19" s="55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 x14ac:dyDescent="0.2">
      <c r="A20" s="6">
        <v>2002</v>
      </c>
      <c r="B20" s="8">
        <v>3.3820000000000001</v>
      </c>
      <c r="C20" s="8">
        <f>100*B20/B$13</f>
        <v>104.28615479494296</v>
      </c>
      <c r="D20" s="8">
        <f>(B20/(B19/100))-100</f>
        <v>2.0211161387632046</v>
      </c>
      <c r="E20" s="8">
        <f>(B20/($B$8/100))-100</f>
        <v>-3.5642999714855819</v>
      </c>
      <c r="F20" s="8">
        <f>(B20/($B$18/100))-100</f>
        <v>-6.5487703785576059</v>
      </c>
      <c r="G20" s="8">
        <v>4.4037750600000001</v>
      </c>
      <c r="H20" s="8">
        <f>100*G20/G$13</f>
        <v>151.76372271141088</v>
      </c>
      <c r="I20" s="8">
        <f>(G20/(G19/100))-100</f>
        <v>4.3955172138457215</v>
      </c>
      <c r="J20" s="8">
        <f>(G20/($G$8/100))-100</f>
        <v>61.675455189766353</v>
      </c>
      <c r="K20" s="8">
        <f>(G20/($G$18/100))-100</f>
        <v>8.5816946715289788</v>
      </c>
      <c r="L20" s="262">
        <v>31.065348228021108</v>
      </c>
      <c r="M20" s="8">
        <f>100*L20/L$13</f>
        <v>126.88713535901834</v>
      </c>
      <c r="N20" s="8">
        <f>(L20/(L19/100))-100</f>
        <v>5.8813616757642535</v>
      </c>
      <c r="O20" s="8">
        <f>(L20/($L$8/100))-100</f>
        <v>42.564146338199862</v>
      </c>
      <c r="P20" s="8">
        <f>(L20/($L$18/100))-100</f>
        <v>11.101534144740654</v>
      </c>
      <c r="Q20" s="8">
        <f>B20+G20+L20</f>
        <v>38.851123288021107</v>
      </c>
      <c r="R20" s="8">
        <f>100*Q20/Q$13</f>
        <v>126.85089936235028</v>
      </c>
      <c r="S20" s="8">
        <f>(Q20/(Q19/100))-100</f>
        <v>5.3643310557022943</v>
      </c>
      <c r="T20" s="8">
        <f>(Q20/($Q$8/100))-100</f>
        <v>38.648678798351597</v>
      </c>
      <c r="U20" s="8">
        <f>(Q20/($Q$18/100))-100</f>
        <v>9.0222790309376535</v>
      </c>
      <c r="V20" s="106"/>
      <c r="W20" s="8"/>
      <c r="X20" s="55"/>
      <c r="Y20" s="55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1:115" x14ac:dyDescent="0.2">
      <c r="A21" s="6">
        <v>2003</v>
      </c>
      <c r="B21" s="8">
        <v>3.484</v>
      </c>
      <c r="C21" s="8">
        <f>100*B21/B$13</f>
        <v>107.4313906876349</v>
      </c>
      <c r="D21" s="8">
        <f>(B21/(B20/100))-100</f>
        <v>3.0159668835008802</v>
      </c>
      <c r="E21" s="8">
        <f>(B21/($B$8/100))-100</f>
        <v>-0.65583119475334684</v>
      </c>
      <c r="F21" s="8">
        <f>(B21/($B$18/100))-100</f>
        <v>-3.7303122409505391</v>
      </c>
      <c r="G21" s="8">
        <v>4.5043632300000001</v>
      </c>
      <c r="H21" s="8">
        <f>100*G21/G$13</f>
        <v>155.23021110646715</v>
      </c>
      <c r="I21" s="8">
        <f>(G21/(G20/100))-100</f>
        <v>2.2841350575249351</v>
      </c>
      <c r="J21" s="8">
        <f>(G21/($G$8/100))-100</f>
        <v>65.36834094116881</v>
      </c>
      <c r="K21" s="8">
        <f>(G21/($G$18/100))-100</f>
        <v>11.061847225576074</v>
      </c>
      <c r="L21" s="262">
        <v>31.520490631669567</v>
      </c>
      <c r="M21" s="8">
        <f>100*L21/L$13</f>
        <v>128.74617506317588</v>
      </c>
      <c r="N21" s="8">
        <f>(L21/(L20/100))-100</f>
        <v>1.4651128334622001</v>
      </c>
      <c r="O21" s="8">
        <f>(L21/($L$8/100))-100</f>
        <v>44.652871942116661</v>
      </c>
      <c r="P21" s="8">
        <f>(L21/($L$18/100))-100</f>
        <v>12.729296979668632</v>
      </c>
      <c r="Q21" s="8">
        <f>B21+G21+L21</f>
        <v>39.508853861669564</v>
      </c>
      <c r="R21" s="8">
        <f>100*Q21/Q$13</f>
        <v>128.99842323667662</v>
      </c>
      <c r="S21" s="8">
        <f>(Q21/(Q20/100))-100</f>
        <v>1.6929512404889806</v>
      </c>
      <c r="T21" s="8">
        <f>(Q21/($Q$8/100))-100</f>
        <v>40.995933325989881</v>
      </c>
      <c r="U21" s="8">
        <f>(Q21/($Q$18/100))-100</f>
        <v>10.867973056201279</v>
      </c>
      <c r="V21" s="106">
        <v>165613</v>
      </c>
      <c r="W21" s="8">
        <f>100*V21/V$21</f>
        <v>100</v>
      </c>
      <c r="X21" s="55"/>
      <c r="Y21" s="55">
        <f>(Q21*1000/V21)*1000</f>
        <v>238.56130775766133</v>
      </c>
      <c r="Z21" s="8">
        <f>(V21*1000000)/(Q21*1000000000)</f>
        <v>4.1917945931778426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</row>
    <row r="22" spans="1:115" x14ac:dyDescent="0.2">
      <c r="A22" s="6">
        <v>2004</v>
      </c>
      <c r="B22" s="8">
        <v>3.5339999999999998</v>
      </c>
      <c r="C22" s="8">
        <f>100*B22/B$13</f>
        <v>108.9731729879741</v>
      </c>
      <c r="D22" s="8">
        <f>(B22/(B21/100))-100</f>
        <v>1.4351320321469387</v>
      </c>
      <c r="E22" s="8">
        <f>(B22/($B$8/100))-100</f>
        <v>0.76988879384089159</v>
      </c>
      <c r="F22" s="8">
        <f>(B22/($B$18/100))-100</f>
        <v>-2.3487151146725722</v>
      </c>
      <c r="G22" s="8">
        <v>4.6877900449999999</v>
      </c>
      <c r="H22" s="8">
        <f>100*G22/G$13</f>
        <v>161.55150043442325</v>
      </c>
      <c r="I22" s="8">
        <f>(G22/(G21/100))-100</f>
        <v>4.0722030092586436</v>
      </c>
      <c r="J22" s="8">
        <f>(G22/($G$8/100))-100</f>
        <v>72.102475497336201</v>
      </c>
      <c r="K22" s="8">
        <f>(G22/($G$18/100))-100</f>
        <v>15.584511110434207</v>
      </c>
      <c r="L22" s="262">
        <v>32.907765543172538</v>
      </c>
      <c r="M22" s="8">
        <f>100*L22/L$13</f>
        <v>134.41253161530588</v>
      </c>
      <c r="N22" s="8">
        <f>(L22/(L21/100))-100</f>
        <v>4.4011843841958864</v>
      </c>
      <c r="O22" s="8">
        <f>(L22/($L$8/100))-100</f>
        <v>51.019311553323973</v>
      </c>
      <c r="P22" s="8">
        <f>(L22/($L$18/100))-100</f>
        <v>17.690721194751617</v>
      </c>
      <c r="Q22" s="8">
        <f>B22+G22+L22</f>
        <v>41.129555588172536</v>
      </c>
      <c r="R22" s="8">
        <f>100*Q22/Q$13</f>
        <v>134.29009704700385</v>
      </c>
      <c r="S22" s="8">
        <f>(Q22/(Q21/100))-100</f>
        <v>4.1021228613147258</v>
      </c>
      <c r="T22" s="8">
        <f>(Q22/($Q$8/100))-100</f>
        <v>46.779759740479392</v>
      </c>
      <c r="U22" s="8">
        <f>(Q22/($Q$18/100))-100</f>
        <v>15.415913524815963</v>
      </c>
      <c r="V22" s="106">
        <v>170487</v>
      </c>
      <c r="W22" s="8">
        <f>100*V22/V$21</f>
        <v>102.94300568192111</v>
      </c>
      <c r="X22" s="55">
        <f>(V22/(V21/100))-100</f>
        <v>2.9430056819210932</v>
      </c>
      <c r="Y22" s="55">
        <f>(Q22*1000/V22)*1000</f>
        <v>241.247459267701</v>
      </c>
      <c r="Z22" s="8">
        <f>(V22*1000000)/(Q22*1000000000)</f>
        <v>4.1451213746891602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</row>
    <row r="23" spans="1:115" x14ac:dyDescent="0.2">
      <c r="A23" s="6">
        <v>2005</v>
      </c>
      <c r="B23" s="8">
        <f>[7]berekeningenspoor!X73</f>
        <v>4.0163098878695207</v>
      </c>
      <c r="C23" s="8">
        <f>100*B23/B$13</f>
        <v>123.84550995589025</v>
      </c>
      <c r="D23" s="8">
        <f>(B23/(B22/100))-100</f>
        <v>13.647704806721023</v>
      </c>
      <c r="E23" s="8">
        <f>(B23/($B$8/100))-100</f>
        <v>14.522665750485345</v>
      </c>
      <c r="F23" s="8">
        <f>(B23/($B$18/100))-100</f>
        <v>10.978443986447104</v>
      </c>
      <c r="G23" s="8">
        <v>4.5684360679999996</v>
      </c>
      <c r="H23" s="8">
        <f>100*G23/G$13</f>
        <v>157.43830127616923</v>
      </c>
      <c r="I23" s="8">
        <f>(G23/(G22/100))-100</f>
        <v>-2.5460606352731787</v>
      </c>
      <c r="J23" s="8">
        <f>(G23/($G$8/100))-100</f>
        <v>67.720642116367827</v>
      </c>
      <c r="K23" s="8">
        <f>(G23/($G$18/100))-100</f>
        <v>12.641659372578488</v>
      </c>
      <c r="L23" s="261">
        <v>34.333608883445329</v>
      </c>
      <c r="M23" s="8">
        <f>100*L23/L$13</f>
        <v>140.23642180929241</v>
      </c>
      <c r="N23" s="8">
        <f>(L23/(L22/100))-100</f>
        <v>4.3328476325814052</v>
      </c>
      <c r="O23" s="8">
        <f>(L23/($L$8/100))-100</f>
        <v>57.562748218702922</v>
      </c>
      <c r="P23" s="8">
        <f>(L23/($L$18/100))-100</f>
        <v>22.790080821806399</v>
      </c>
      <c r="Q23" s="8">
        <f>B23+G23+L23</f>
        <v>42.918354839314851</v>
      </c>
      <c r="R23" s="8">
        <f>100*Q23/Q$13</f>
        <v>140.13061785006809</v>
      </c>
      <c r="S23" s="8">
        <f>(Q23/(Q22/100))-100</f>
        <v>4.3491820554869207</v>
      </c>
      <c r="T23" s="8">
        <f>(Q23/($Q$8/100))-100</f>
        <v>53.163478712199122</v>
      </c>
      <c r="U23" s="8">
        <f>(Q23/($Q$18/100))-100</f>
        <v>20.435561725013542</v>
      </c>
      <c r="V23" s="106">
        <v>173302</v>
      </c>
      <c r="W23" s="8">
        <f>100*V23/V$21</f>
        <v>104.64275147482384</v>
      </c>
      <c r="X23" s="55">
        <f>(V23/(V22/100))-100</f>
        <v>1.6511522872711737</v>
      </c>
      <c r="Y23" s="55">
        <f>(Q23*1000/V23)*1000</f>
        <v>247.6506609232141</v>
      </c>
      <c r="Z23" s="8">
        <f>(V23*1000000)/(Q23*1000000000)</f>
        <v>4.0379460174752264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</row>
    <row r="24" spans="1:115" x14ac:dyDescent="0.2">
      <c r="A24" s="6">
        <v>2006</v>
      </c>
      <c r="B24" s="8">
        <f>[7]berekeningenspoor!W73</f>
        <v>4.1218274111675122</v>
      </c>
      <c r="C24" s="8">
        <f>100*B24/B$13</f>
        <v>127.09921095181969</v>
      </c>
      <c r="D24" s="8">
        <f>(B24/(B23/100))-100</f>
        <v>2.6272256435362777</v>
      </c>
      <c r="E24" s="8">
        <f>(B24/($B$8/100))-100</f>
        <v>17.531434592743437</v>
      </c>
      <c r="F24" s="8">
        <f>(B24/($B$18/100))-100</f>
        <v>13.894098125656598</v>
      </c>
      <c r="G24" s="8">
        <v>4.5499837349999996</v>
      </c>
      <c r="H24" s="8">
        <f>100*G24/G$13</f>
        <v>156.80239351279889</v>
      </c>
      <c r="I24" s="8">
        <f>(G24/(G23/100))-100</f>
        <v>-0.40390918741866244</v>
      </c>
      <c r="J24" s="8">
        <f>(G24/($G$8/100))-100</f>
        <v>67.043203033662252</v>
      </c>
      <c r="K24" s="8">
        <f>(G24/($G$18/100))-100</f>
        <v>12.186689361511796</v>
      </c>
      <c r="L24" s="262">
        <v>37.524040503882766</v>
      </c>
      <c r="M24" s="8">
        <f>100*L24/L$13</f>
        <v>153.26781376101638</v>
      </c>
      <c r="N24" s="8">
        <f>(L24/(L23/100))-100</f>
        <v>9.2924447041620937</v>
      </c>
      <c r="O24" s="8">
        <f>(L24/($L$8/100))-100</f>
        <v>72.204179471284021</v>
      </c>
      <c r="P24" s="8">
        <f>(L24/($L$18/100))-100</f>
        <v>34.200281184368691</v>
      </c>
      <c r="Q24" s="8">
        <f>B24+G24+L24</f>
        <v>46.19585165005028</v>
      </c>
      <c r="R24" s="8">
        <f>100*Q24/Q$13</f>
        <v>150.83181212486048</v>
      </c>
      <c r="S24" s="8">
        <f>(Q24/(Q23/100))-100</f>
        <v>7.6365853793936935</v>
      </c>
      <c r="T24" s="8">
        <f>(Q24/($Q$8/100))-100</f>
        <v>64.859938534105709</v>
      </c>
      <c r="U24" s="8">
        <f>(Q24/($Q$18/100))-100</f>
        <v>29.632726223296601</v>
      </c>
      <c r="V24" s="106">
        <v>178256.7</v>
      </c>
      <c r="W24" s="8">
        <f>100*V24/V$21</f>
        <v>107.63448521553259</v>
      </c>
      <c r="X24" s="55">
        <f>(V24/(V23/100))-100</f>
        <v>2.8589975880255309</v>
      </c>
      <c r="Y24" s="55">
        <f>(Q24*1000/V24)*1000</f>
        <v>259.15352213998284</v>
      </c>
      <c r="Z24" s="8">
        <f>(V24*1000000)/(Q24*1000000000)</f>
        <v>3.8587166083733409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</row>
    <row r="25" spans="1:115" x14ac:dyDescent="0.2">
      <c r="A25" s="6">
        <v>2007</v>
      </c>
      <c r="B25" s="8">
        <f>[7]berekeningenspoor!V73</f>
        <v>4.2045454545454541</v>
      </c>
      <c r="C25" s="8">
        <f>100*B25/B$13</f>
        <v>129.64987525579571</v>
      </c>
      <c r="D25" s="8">
        <f>(B25/(B24/100))-100</f>
        <v>2.0068293775190398</v>
      </c>
      <c r="E25" s="8">
        <f>(B25/($B$8/100))-100</f>
        <v>19.890089949970189</v>
      </c>
      <c r="F25" s="8">
        <f>(B25/($B$18/100))-100</f>
        <v>16.179758346102631</v>
      </c>
      <c r="G25" s="8">
        <v>4.5973663550000001</v>
      </c>
      <c r="H25" s="8">
        <f>100*G25/G$13</f>
        <v>158.4353022570117</v>
      </c>
      <c r="I25" s="8">
        <f>(G25/(G24/100))-100</f>
        <v>1.0413799863836317</v>
      </c>
      <c r="J25" s="8">
        <f>(G25/($G$8/100))-100</f>
        <v>68.782757518668973</v>
      </c>
      <c r="K25" s="8">
        <f>(G25/($G$18/100))-100</f>
        <v>13.354979091908959</v>
      </c>
      <c r="L25" s="262">
        <v>42.646000000000001</v>
      </c>
      <c r="M25" s="8">
        <f>100*L25/L$13</f>
        <v>174.18857612031337</v>
      </c>
      <c r="N25" s="8">
        <f>(L25/(L24/100))-100</f>
        <v>13.649808035963616</v>
      </c>
      <c r="O25" s="8">
        <f>(L25/($L$8/100))-100</f>
        <v>95.709719399020543</v>
      </c>
      <c r="P25" s="8">
        <f>(L25/($L$18/100))-100</f>
        <v>52.518361949758429</v>
      </c>
      <c r="Q25" s="8">
        <f>B25+G25+L25</f>
        <v>51.44791180954546</v>
      </c>
      <c r="R25" s="8">
        <f>100*Q25/Q$13</f>
        <v>167.98005645741364</v>
      </c>
      <c r="S25" s="8">
        <f>(Q25/(Q24/100))-100</f>
        <v>11.369116429071099</v>
      </c>
      <c r="T25" s="8">
        <f>(Q25/($Q$8/100))-100</f>
        <v>83.603056890943236</v>
      </c>
      <c r="U25" s="8">
        <f>(Q25/($Q$18/100))-100</f>
        <v>44.370821797802193</v>
      </c>
      <c r="V25" s="106">
        <v>184596.1</v>
      </c>
      <c r="W25" s="8">
        <f>100*V25/V$21</f>
        <v>111.46232481749621</v>
      </c>
      <c r="X25" s="55">
        <f>(V25/(V24/100))-100</f>
        <v>3.556331963959849</v>
      </c>
      <c r="Y25" s="55">
        <f>(Q25*1000/V25)*1000</f>
        <v>278.70530205971556</v>
      </c>
      <c r="Z25" s="8">
        <f>(V25*1000000)/(Q25*1000000000)</f>
        <v>3.5880192899442562</v>
      </c>
      <c r="AA25" s="8"/>
      <c r="AB25" s="8"/>
      <c r="AC25" s="8"/>
      <c r="AD25" s="8"/>
      <c r="AE25" s="3"/>
      <c r="AF25" s="3"/>
    </row>
    <row r="26" spans="1:115" s="89" customFormat="1" x14ac:dyDescent="0.2">
      <c r="A26" s="6">
        <v>2008</v>
      </c>
      <c r="B26" s="8">
        <f>[7]berekeningenspoor!U73</f>
        <v>4.1336353340883356</v>
      </c>
      <c r="C26" s="8">
        <f>100*B26/B$13</f>
        <v>127.46331588308159</v>
      </c>
      <c r="D26" s="8">
        <f>(B26/(B25/100))-100</f>
        <v>-1.6865109730341601</v>
      </c>
      <c r="E26" s="8">
        <f>(B26/($B$8/100))-100</f>
        <v>17.868130427383406</v>
      </c>
      <c r="F26" s="8">
        <f>(B26/($B$18/100))-100</f>
        <v>14.220373973151027</v>
      </c>
      <c r="G26" s="8">
        <v>4.5842909250000003</v>
      </c>
      <c r="H26" s="8">
        <f>100*G26/G$13</f>
        <v>157.98469433407831</v>
      </c>
      <c r="I26" s="8">
        <f>(G26/(G25/100))-100</f>
        <v>-0.28441131270253095</v>
      </c>
      <c r="J26" s="8">
        <f>(G26/($G$8/100))-100</f>
        <v>68.302720262394615</v>
      </c>
      <c r="K26" s="8">
        <f>(G26/($G$18/100))-100</f>
        <v>13.032584707859982</v>
      </c>
      <c r="L26" s="262">
        <v>40.119999999999997</v>
      </c>
      <c r="M26" s="8">
        <f>100*L26/L$13</f>
        <v>163.87107053292152</v>
      </c>
      <c r="N26" s="8">
        <f>(L26/(L25/100))-100</f>
        <v>-5.9231815410589519</v>
      </c>
      <c r="O26" s="8">
        <f>(L26/($L$8/100))-100</f>
        <v>84.117477425519496</v>
      </c>
      <c r="P26" s="8">
        <f>(L26/($L$18/100))-100</f>
        <v>43.484422488024848</v>
      </c>
      <c r="Q26" s="8">
        <f>B26+G26+L26</f>
        <v>48.837926259088334</v>
      </c>
      <c r="R26" s="8">
        <f>100*Q26/Q$13</f>
        <v>159.45832049771474</v>
      </c>
      <c r="S26" s="8">
        <f>(Q26/(Q25/100))-100</f>
        <v>-5.0730641121431717</v>
      </c>
      <c r="T26" s="8">
        <f>(Q26/($Q$8/100))-100</f>
        <v>74.288756103010968</v>
      </c>
      <c r="U26" s="8">
        <f>(Q26/($Q$18/100))-100</f>
        <v>37.046797448771713</v>
      </c>
      <c r="V26" s="106">
        <v>186969.9</v>
      </c>
      <c r="W26" s="8">
        <f>100*V26/V$21</f>
        <v>112.89566640299977</v>
      </c>
      <c r="X26" s="55">
        <f>(V26/(V25/100))-100</f>
        <v>1.2859426607604405</v>
      </c>
      <c r="Y26" s="55">
        <f>(Q26*1000/V26)*1000</f>
        <v>261.20742568236034</v>
      </c>
      <c r="Z26" s="8">
        <f>(V26*1000000)/(Q26*1000000000)</f>
        <v>3.8283750830883498</v>
      </c>
      <c r="AA26" s="8"/>
      <c r="AB26" s="8"/>
      <c r="AC26" s="8"/>
      <c r="AD26" s="8"/>
    </row>
    <row r="27" spans="1:115" s="89" customFormat="1" x14ac:dyDescent="0.2">
      <c r="A27" s="6">
        <v>2009</v>
      </c>
      <c r="B27" s="8">
        <f>[7]berekeningenspoor!T73</f>
        <v>3.3411488862837047</v>
      </c>
      <c r="C27" s="8">
        <f>100*B27/B$13</f>
        <v>103.0264843134044</v>
      </c>
      <c r="D27" s="8">
        <f>(B27/(B26/100))-100</f>
        <v>-19.171658449629831</v>
      </c>
      <c r="E27" s="8">
        <f>(B27/($B$8/100))-100</f>
        <v>-4.72914495911877</v>
      </c>
      <c r="F27" s="8">
        <f>(B27/($B$18/100))-100</f>
        <v>-7.6775660048713803</v>
      </c>
      <c r="G27" s="8">
        <v>3.8726576160000001</v>
      </c>
      <c r="H27" s="8">
        <f>100*G27/G$13</f>
        <v>133.46025366492211</v>
      </c>
      <c r="I27" s="8">
        <f>(G27/(G26/100))-100</f>
        <v>-15.523301654333821</v>
      </c>
      <c r="J27" s="8">
        <f>(G27/($G$8/100))-100</f>
        <v>42.176581303613489</v>
      </c>
      <c r="K27" s="8">
        <f>(G27/($G$18/100))-100</f>
        <v>-4.5138043840315163</v>
      </c>
      <c r="L27" s="262">
        <v>36.802999999999997</v>
      </c>
      <c r="M27" s="8">
        <f>100*L27/L$13</f>
        <v>150.32270709927994</v>
      </c>
      <c r="N27" s="8">
        <f>(L27/(L26/100))-100</f>
        <v>-8.267696909272189</v>
      </c>
      <c r="O27" s="8">
        <f>(L27/($L$8/100))-100</f>
        <v>68.895202434979893</v>
      </c>
      <c r="P27" s="8">
        <f>(L27/($L$18/100))-100</f>
        <v>31.621565324695354</v>
      </c>
      <c r="Q27" s="8">
        <f>B27+G27+L27</f>
        <v>44.0168065022837</v>
      </c>
      <c r="R27" s="8">
        <f>100*Q27/Q$13</f>
        <v>143.71711856256178</v>
      </c>
      <c r="S27" s="8">
        <f>(Q27/(Q26/100))-100</f>
        <v>-9.8716717233821214</v>
      </c>
      <c r="T27" s="8">
        <f>(Q27/($Q$8/100))-100</f>
        <v>57.083542249755595</v>
      </c>
      <c r="U27" s="8">
        <f>(Q27/($Q$18/100))-100</f>
        <v>23.517987497220531</v>
      </c>
      <c r="V27" s="8">
        <v>180954.2</v>
      </c>
      <c r="W27" s="8">
        <f>100*V27/V$21</f>
        <v>109.26328247178664</v>
      </c>
      <c r="X27" s="55">
        <f>(V27/(V26/100))-100</f>
        <v>-3.2174697638496781</v>
      </c>
      <c r="Y27" s="55">
        <f>(Q27*1000/V27)*1000</f>
        <v>243.24832748995988</v>
      </c>
      <c r="Z27" s="8">
        <f>(V27*1000000)/(Q27*1000000000)</f>
        <v>4.111025182860816</v>
      </c>
      <c r="AA27" s="8"/>
      <c r="AB27" s="8"/>
      <c r="AC27" s="8"/>
      <c r="AD27" s="8"/>
    </row>
    <row r="28" spans="1:115" s="89" customFormat="1" x14ac:dyDescent="0.2">
      <c r="A28" s="6">
        <v>2010</v>
      </c>
      <c r="B28" s="8">
        <f>[7]berekeningenspoor!S73</f>
        <v>3.9154088511137166</v>
      </c>
      <c r="C28" s="8">
        <f>100*B28/B$13</f>
        <v>120.73416130477079</v>
      </c>
      <c r="D28" s="8">
        <f>(B28/(B27/100))-100</f>
        <v>17.1875</v>
      </c>
      <c r="E28" s="8">
        <f>(B28/($B$8/100))-100</f>
        <v>11.645533251032703</v>
      </c>
      <c r="F28" s="8">
        <f>(B28/($B$18/100))-100</f>
        <v>8.1903523380413503</v>
      </c>
      <c r="G28" s="8">
        <v>4.4170094080000002</v>
      </c>
      <c r="H28" s="8">
        <f>100*G28/G$13</f>
        <v>152.21980729628936</v>
      </c>
      <c r="I28" s="8">
        <f>(G28/(G27/100))-100</f>
        <v>14.056285010866816</v>
      </c>
      <c r="J28" s="8">
        <f>(G28/($G$8/100))-100</f>
        <v>62.161326790356185</v>
      </c>
      <c r="K28" s="8">
        <f>(G28/($G$18/100))-100</f>
        <v>8.9080074177828266</v>
      </c>
      <c r="L28" s="262">
        <v>39.116999999999997</v>
      </c>
      <c r="M28" s="8">
        <f>100*L28/L$13</f>
        <v>159.7742937695985</v>
      </c>
      <c r="N28" s="8">
        <f>(L28/(L27/100))-100</f>
        <v>6.2875309078064276</v>
      </c>
      <c r="O28" s="8">
        <f>(L28/($L$8/100))-100</f>
        <v>79.514540489881483</v>
      </c>
      <c r="P28" s="8">
        <f>(L28/($L$18/100))-100</f>
        <v>39.897311925824226</v>
      </c>
      <c r="Q28" s="8">
        <f>B28+G28+L28</f>
        <v>47.449418259113713</v>
      </c>
      <c r="R28" s="8">
        <f>100*Q28/Q$13</f>
        <v>154.92477104889079</v>
      </c>
      <c r="S28" s="8">
        <f>(Q28/(Q27/100))-100</f>
        <v>7.7984116286398972</v>
      </c>
      <c r="T28" s="8">
        <f>(Q28/($Q$8/100))-100</f>
        <v>69.333563475239998</v>
      </c>
      <c r="U28" s="8">
        <f>(Q28/($Q$18/100))-100</f>
        <v>33.150428597665751</v>
      </c>
      <c r="V28" s="8">
        <v>184626</v>
      </c>
      <c r="W28" s="8">
        <f>100*V28/V$21</f>
        <v>111.4803789557583</v>
      </c>
      <c r="X28" s="55">
        <f>(V28/(V27/100))-100</f>
        <v>2.0291322334601745</v>
      </c>
      <c r="Y28" s="55">
        <f>(Q28*1000/V28)*1000</f>
        <v>257.00290456985317</v>
      </c>
      <c r="Z28" s="8">
        <f>(V28*1000000)/(Q28*1000000000)</f>
        <v>3.8910066081692891</v>
      </c>
      <c r="AA28" s="8"/>
      <c r="AB28" s="8"/>
      <c r="AC28" s="8"/>
      <c r="AD28" s="8"/>
    </row>
    <row r="29" spans="1:115" s="89" customFormat="1" x14ac:dyDescent="0.2">
      <c r="A29" s="6">
        <v>2011</v>
      </c>
      <c r="B29" s="8">
        <f>[7]berekeningenspoor!R73</f>
        <v>3.9676143024618988</v>
      </c>
      <c r="C29" s="8">
        <f>100*B29/B$13</f>
        <v>122.34395012216771</v>
      </c>
      <c r="D29" s="8">
        <f>(B29/(B28/100))-100</f>
        <v>1.3333333333333286</v>
      </c>
      <c r="E29" s="8">
        <f>(B29/($B$8/100))-100</f>
        <v>13.134140361046448</v>
      </c>
      <c r="F29" s="8">
        <f>(B29/($B$18/100))-100</f>
        <v>9.6328903692152181</v>
      </c>
      <c r="G29" s="8">
        <v>4.4961687980000002</v>
      </c>
      <c r="H29" s="8">
        <f>100*G29/G$13</f>
        <v>154.94781305277877</v>
      </c>
      <c r="I29" s="8">
        <f>(G29/(G28/100))-100</f>
        <v>1.7921490014630308</v>
      </c>
      <c r="J29" s="8">
        <f>(G29/($G$8/100))-100</f>
        <v>65.067499389188754</v>
      </c>
      <c r="K29" s="8">
        <f>(G29/($G$18/100))-100</f>
        <v>10.859801185233906</v>
      </c>
      <c r="L29" s="262">
        <v>36.817</v>
      </c>
      <c r="M29" s="8">
        <f>100*L29/L$13</f>
        <v>150.37989042399232</v>
      </c>
      <c r="N29" s="8">
        <f>(L29/(L28/100))-100</f>
        <v>-5.8797965079121468</v>
      </c>
      <c r="O29" s="8">
        <f>(L29/($L$8/100))-100</f>
        <v>68.959450806962906</v>
      </c>
      <c r="P29" s="8">
        <f>(L29/($L$18/100))-100</f>
        <v>31.671634664546644</v>
      </c>
      <c r="Q29" s="8">
        <f>B29+G29+L29</f>
        <v>45.280783100461903</v>
      </c>
      <c r="R29" s="8">
        <f>100*Q29/Q$13</f>
        <v>147.84406663207372</v>
      </c>
      <c r="S29" s="8">
        <f>(Q29/(Q28/100))-100</f>
        <v>-4.5704146398786918</v>
      </c>
      <c r="T29" s="8">
        <f>(Q29/($Q$8/100))-100</f>
        <v>61.594317499939336</v>
      </c>
      <c r="U29" s="8">
        <f>(Q29/($Q$18/100))-100</f>
        <v>27.064901915976805</v>
      </c>
      <c r="V29" s="8">
        <v>189805.2</v>
      </c>
      <c r="W29" s="8">
        <f>100*V29/V$21</f>
        <v>114.60766968776606</v>
      </c>
      <c r="X29" s="55">
        <f>(V29/(V28/100))-100</f>
        <v>2.8052386987748292</v>
      </c>
      <c r="Y29" s="55">
        <f>(Q29*1000/V29)*1000</f>
        <v>238.56450245020631</v>
      </c>
      <c r="Z29" s="8">
        <f>(V29*1000000)/(Q29*1000000000)</f>
        <v>4.1917384595334841</v>
      </c>
      <c r="AA29" s="8"/>
      <c r="AB29" s="8"/>
      <c r="AC29" s="8"/>
      <c r="AD29" s="8"/>
    </row>
    <row r="30" spans="1:115" s="89" customFormat="1" x14ac:dyDescent="0.2">
      <c r="A30" s="6">
        <v>2012</v>
      </c>
      <c r="B30" s="8">
        <f>[7]berekeningenspoor!Q73</f>
        <v>3.81099794841735</v>
      </c>
      <c r="C30" s="8">
        <f>100*B30/B$13</f>
        <v>117.51458366997687</v>
      </c>
      <c r="D30" s="8">
        <f>(B30/(B29/100))-100</f>
        <v>-3.9473684210526443</v>
      </c>
      <c r="E30" s="8">
        <f>(B30/($B$8/100))-100</f>
        <v>8.6683190310051401</v>
      </c>
      <c r="F30" s="8">
        <f>(B30/($B$18/100))-100</f>
        <v>5.3052762756935579</v>
      </c>
      <c r="G30" s="8">
        <v>4.1669600490000001</v>
      </c>
      <c r="H30" s="8">
        <f>100*G30/G$13</f>
        <v>143.60255935187641</v>
      </c>
      <c r="I30" s="8">
        <f>(G30/(G29/100))-100</f>
        <v>-7.3219837552905034</v>
      </c>
      <c r="J30" s="8">
        <f>(G30/($G$8/100))-100</f>
        <v>52.981283898648087</v>
      </c>
      <c r="K30" s="8">
        <f>(G30/($G$18/100))-100</f>
        <v>2.7426645513037329</v>
      </c>
      <c r="L30" s="262">
        <v>29.786000000000001</v>
      </c>
      <c r="M30" s="8">
        <f>100*L30/L$13</f>
        <v>121.66160784879365</v>
      </c>
      <c r="N30" s="8">
        <f>(L30/(L29/100))-100</f>
        <v>-19.097156205013988</v>
      </c>
      <c r="O30" s="8">
        <f>(L30/($L$8/100))-100</f>
        <v>36.693000563223421</v>
      </c>
      <c r="P30" s="8">
        <f>(L30/($L$18/100))-100</f>
        <v>6.526096914962821</v>
      </c>
      <c r="Q30" s="8">
        <f>B30+G30+L30</f>
        <v>37.76395799741735</v>
      </c>
      <c r="R30" s="8">
        <f>100*Q30/Q$13</f>
        <v>123.30124923135553</v>
      </c>
      <c r="S30" s="8">
        <f>(Q30/(Q29/100))-100</f>
        <v>-16.600475054434014</v>
      </c>
      <c r="T30" s="8">
        <f>(Q30/($Q$8/100))-100</f>
        <v>34.768893133978992</v>
      </c>
      <c r="U30" s="8">
        <f>(Q30/($Q$18/100))-100</f>
        <v>5.971524570474017</v>
      </c>
      <c r="V30" s="8">
        <v>189676.3</v>
      </c>
      <c r="W30" s="8">
        <f>100*V30/V$21</f>
        <v>114.52983763351911</v>
      </c>
      <c r="X30" s="55">
        <f>(V30/(V29/100))-100</f>
        <v>-6.7911732660661528E-2</v>
      </c>
      <c r="Y30" s="55">
        <f>(Q30*1000/V30)*1000</f>
        <v>199.09687186758359</v>
      </c>
      <c r="Z30" s="8">
        <f>(V30*1000000)/(Q30*1000000000)</f>
        <v>5.0226806208441346</v>
      </c>
      <c r="AA30" s="8"/>
      <c r="AB30" s="8"/>
      <c r="AC30" s="8"/>
      <c r="AD30" s="8"/>
    </row>
    <row r="31" spans="1:115" s="89" customFormat="1" x14ac:dyDescent="0.2">
      <c r="A31" s="6">
        <v>2013</v>
      </c>
      <c r="B31" s="8"/>
      <c r="C31" s="8"/>
      <c r="D31" s="8"/>
      <c r="E31" s="8"/>
      <c r="F31" s="8"/>
      <c r="G31" s="8">
        <v>3.9834107510000001</v>
      </c>
      <c r="H31" s="8">
        <f>100*G31/G$13</f>
        <v>137.27704899178411</v>
      </c>
      <c r="I31" s="8">
        <f>(G31/(G30/100))-100</f>
        <v>-4.4048729971396909</v>
      </c>
      <c r="J31" s="8">
        <f>(G31/($G$8/100))-100</f>
        <v>46.242652633518929</v>
      </c>
      <c r="K31" s="8">
        <f>(G31/($G$18/100))-100</f>
        <v>-1.7830193360584587</v>
      </c>
      <c r="L31" s="44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55"/>
      <c r="Y31" s="55"/>
      <c r="Z31" s="8"/>
      <c r="AA31" s="8"/>
      <c r="AB31" s="8"/>
      <c r="AC31" s="8"/>
      <c r="AD31" s="8"/>
    </row>
    <row r="32" spans="1:115" x14ac:dyDescent="0.2">
      <c r="A32" s="6" t="s">
        <v>6</v>
      </c>
      <c r="J32" s="8"/>
      <c r="N32" s="105" t="s">
        <v>157</v>
      </c>
      <c r="O32" s="105"/>
      <c r="P32" s="105"/>
      <c r="T32" s="8"/>
      <c r="W32" s="8"/>
      <c r="X32" s="55"/>
      <c r="Y32" s="55"/>
      <c r="Z32" s="8"/>
      <c r="AA32" s="8"/>
      <c r="AC32" s="8"/>
      <c r="AD32" s="8"/>
    </row>
    <row r="33" spans="1:26" x14ac:dyDescent="0.2">
      <c r="A33" s="83" t="s">
        <v>105</v>
      </c>
      <c r="N33" s="105" t="s">
        <v>158</v>
      </c>
      <c r="O33" s="105"/>
      <c r="P33" s="105"/>
      <c r="W33" s="8"/>
      <c r="X33" s="55"/>
      <c r="Y33" s="53"/>
    </row>
    <row r="34" spans="1:26" ht="18" customHeight="1" x14ac:dyDescent="0.2">
      <c r="A34" s="83"/>
      <c r="C34" s="3"/>
      <c r="N34" s="104" t="s">
        <v>159</v>
      </c>
      <c r="O34" s="104"/>
      <c r="P34" s="104"/>
      <c r="X34" s="55"/>
      <c r="Y34" s="53"/>
    </row>
    <row r="35" spans="1:26" x14ac:dyDescent="0.2">
      <c r="A35" s="6"/>
      <c r="G35" s="3"/>
      <c r="N35" s="105" t="s">
        <v>160</v>
      </c>
      <c r="O35" s="105"/>
      <c r="P35" s="105"/>
      <c r="X35" s="55"/>
      <c r="Y35" s="53"/>
    </row>
    <row r="36" spans="1:26" x14ac:dyDescent="0.2">
      <c r="A36" s="1"/>
      <c r="B36" s="117" t="s">
        <v>133</v>
      </c>
      <c r="C36" s="117"/>
      <c r="D36" s="118"/>
      <c r="E36" s="442" t="s">
        <v>439</v>
      </c>
      <c r="F36" s="118"/>
      <c r="G36" s="117"/>
      <c r="H36" s="117"/>
      <c r="I36" s="117"/>
      <c r="J36" s="117"/>
      <c r="K36" s="118" t="s">
        <v>132</v>
      </c>
      <c r="L36" s="3"/>
      <c r="M36" s="442" t="s">
        <v>438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1"/>
      <c r="B37" s="8"/>
      <c r="C37" s="8"/>
      <c r="G37" s="3"/>
      <c r="H37" s="441"/>
      <c r="I37" s="3"/>
      <c r="J37" s="3"/>
      <c r="K37" s="3"/>
      <c r="L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6"/>
      <c r="B38" s="8"/>
      <c r="C38" s="8"/>
      <c r="G38" s="2"/>
      <c r="H38" s="441"/>
      <c r="I38" s="2"/>
      <c r="J38" s="2"/>
      <c r="K38" s="2"/>
      <c r="L38" s="8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6"/>
      <c r="B39" s="8"/>
      <c r="C39" s="8"/>
      <c r="G39" s="2"/>
      <c r="H39" s="2"/>
      <c r="I39" s="2"/>
      <c r="J39" s="2"/>
      <c r="K39" s="2"/>
      <c r="L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6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89" x14ac:dyDescent="0.2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89" x14ac:dyDescent="0.2">
      <c r="A50" s="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89" x14ac:dyDescent="0.2">
      <c r="A51" s="6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89" x14ac:dyDescent="0.2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89" x14ac:dyDescent="0.2">
      <c r="A53" s="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8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x14ac:dyDescent="0.2">
      <c r="A55" s="100" t="s">
        <v>161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9" ht="13.5" thickBot="1" x14ac:dyDescent="0.25">
      <c r="A56" s="112" t="s">
        <v>162</v>
      </c>
      <c r="B56" s="112"/>
      <c r="C56" s="112" t="s">
        <v>11</v>
      </c>
      <c r="D56" s="112" t="s">
        <v>9</v>
      </c>
      <c r="E56" s="112" t="s">
        <v>10</v>
      </c>
      <c r="F56" s="112" t="s">
        <v>58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9" ht="23.25" thickBot="1" x14ac:dyDescent="0.25">
      <c r="A57" s="387" t="s">
        <v>437</v>
      </c>
      <c r="B57" s="109" t="s">
        <v>163</v>
      </c>
      <c r="C57" s="295">
        <f>O30</f>
        <v>36.693000563223421</v>
      </c>
      <c r="D57" s="295">
        <f>E30</f>
        <v>8.6683190310051401</v>
      </c>
      <c r="E57" s="295">
        <f>J30</f>
        <v>52.981283898648087</v>
      </c>
      <c r="F57" s="295">
        <f>T30</f>
        <v>34.768893133978992</v>
      </c>
      <c r="G57" s="107"/>
      <c r="H57" s="107"/>
      <c r="I57" s="10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9" ht="34.5" thickBot="1" x14ac:dyDescent="0.25">
      <c r="A58" s="388"/>
      <c r="B58" s="110" t="s">
        <v>164</v>
      </c>
      <c r="C58" s="296">
        <f>SUM(N9:N30)/COUNT(A9:A30)</f>
        <v>1.6989891563736945</v>
      </c>
      <c r="D58" s="296">
        <f>SUM(D9:D30)/COUNT(A9:A30)</f>
        <v>0.67805879189756457</v>
      </c>
      <c r="E58" s="296">
        <f>SUM(I9:I30)/COUNT($A$9:$A$30)</f>
        <v>2.1760054526326513</v>
      </c>
      <c r="F58" s="296">
        <f>SUM(S9:S30)/COUNT($A$9:$A$30)</f>
        <v>1.572597565991847</v>
      </c>
      <c r="G58" s="107"/>
      <c r="H58" s="440" t="s">
        <v>436</v>
      </c>
      <c r="I58" s="10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9" ht="23.25" thickBot="1" x14ac:dyDescent="0.25">
      <c r="A59" s="387" t="s">
        <v>435</v>
      </c>
      <c r="B59" s="109" t="s">
        <v>163</v>
      </c>
      <c r="C59" s="295">
        <f>P30</f>
        <v>6.526096914962821</v>
      </c>
      <c r="D59" s="295">
        <f>F30</f>
        <v>5.3052762756935579</v>
      </c>
      <c r="E59" s="295">
        <f>K30</f>
        <v>2.7426645513037329</v>
      </c>
      <c r="F59" s="295">
        <f>U30</f>
        <v>5.971524570474017</v>
      </c>
      <c r="G59" s="107"/>
      <c r="H59" s="440" t="s">
        <v>433</v>
      </c>
      <c r="I59" s="10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9" ht="34.5" thickBot="1" x14ac:dyDescent="0.25">
      <c r="A60" s="388"/>
      <c r="B60" s="110" t="s">
        <v>164</v>
      </c>
      <c r="C60" s="296">
        <f>SUM(N19:N30)/COUNT(A19:A30)</f>
        <v>0.92272233786843805</v>
      </c>
      <c r="D60" s="296">
        <f>SUM(D19:D30)/COUNT(A19:A30)</f>
        <v>0.8390966536694956</v>
      </c>
      <c r="E60" s="296">
        <f>SUM(I19:I30)/COUNT($A$19:$A$30)</f>
        <v>0.46432695310406064</v>
      </c>
      <c r="F60" s="296">
        <f>SUM(S19:S30)/COUNT($A$19:$A$30)</f>
        <v>0.80573240635949028</v>
      </c>
      <c r="G60" s="107"/>
      <c r="H60" s="107"/>
      <c r="I60" s="10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9" ht="23.25" thickBot="1" x14ac:dyDescent="0.25">
      <c r="A61" s="387" t="s">
        <v>165</v>
      </c>
      <c r="B61" s="109" t="s">
        <v>163</v>
      </c>
      <c r="C61" s="295">
        <f>O18</f>
        <v>28.318791847167859</v>
      </c>
      <c r="D61" s="295">
        <f>E18</f>
        <v>3.1936127744511111</v>
      </c>
      <c r="E61" s="295">
        <f>J18</f>
        <v>48.897524282386229</v>
      </c>
      <c r="F61" s="295">
        <f>T18</f>
        <v>27.174628920577561</v>
      </c>
      <c r="G61" s="107"/>
      <c r="H61" s="107"/>
      <c r="I61" s="10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9" ht="34.5" thickBot="1" x14ac:dyDescent="0.25">
      <c r="A62" s="388"/>
      <c r="B62" s="110" t="s">
        <v>164</v>
      </c>
      <c r="C62" s="296">
        <f>SUM(N9:N18)/COUNT(A9:A18)</f>
        <v>2.6305093385800022</v>
      </c>
      <c r="D62" s="296">
        <f>SUM(D9:D18)/COUNT(A9:A18)</f>
        <v>0.4848133577712474</v>
      </c>
      <c r="E62" s="296">
        <f>SUM(I9:I18)/COUNT(A9:A18)</f>
        <v>4.23001965206696</v>
      </c>
      <c r="F62" s="296">
        <f>SUM(S9:S18)/COUNT(A9:A18)</f>
        <v>2.492835757550675</v>
      </c>
      <c r="G62" s="101"/>
      <c r="H62" s="101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9" x14ac:dyDescent="0.2">
      <c r="A63" s="102"/>
      <c r="B63" s="108"/>
      <c r="C63" s="101"/>
      <c r="D63" s="101"/>
      <c r="E63" s="101"/>
      <c r="F63" s="101"/>
      <c r="G63" s="101"/>
      <c r="H63" s="101"/>
      <c r="I63" s="101"/>
      <c r="J63" s="101"/>
      <c r="K63" s="101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</row>
    <row r="64" spans="1:89" x14ac:dyDescent="0.2">
      <c r="A64" s="102"/>
      <c r="B64" s="108"/>
      <c r="C64" s="101"/>
      <c r="D64" s="101"/>
      <c r="E64" s="101"/>
      <c r="F64" s="101"/>
      <c r="G64" s="101"/>
      <c r="H64" s="101"/>
      <c r="I64" s="101"/>
      <c r="J64" s="101"/>
      <c r="K64" s="101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3"/>
      <c r="AG64" s="103"/>
      <c r="AH64" s="103"/>
      <c r="AI64" s="103"/>
      <c r="AJ64" s="103"/>
      <c r="AK64" s="103"/>
      <c r="AL64" s="103"/>
      <c r="AM64" s="102"/>
      <c r="AN64" s="102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1:89" x14ac:dyDescent="0.2">
      <c r="A65" s="104"/>
      <c r="B65" s="108"/>
      <c r="C65" s="101"/>
      <c r="D65" s="101"/>
      <c r="E65" s="101"/>
      <c r="F65" s="101"/>
      <c r="G65" s="101"/>
      <c r="H65" s="101"/>
      <c r="I65" s="101"/>
      <c r="J65" s="101"/>
      <c r="K65" s="101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</row>
    <row r="66" spans="1:89" x14ac:dyDescent="0.2">
      <c r="A66" s="100" t="s">
        <v>177</v>
      </c>
      <c r="B66" s="16"/>
      <c r="C66" s="16"/>
      <c r="D66" s="16"/>
      <c r="E66" s="19"/>
      <c r="F66" s="19"/>
      <c r="G66" s="19"/>
      <c r="H66" s="19"/>
      <c r="I66" s="19"/>
      <c r="J66" s="19"/>
      <c r="K66" s="19"/>
      <c r="L66" s="19"/>
    </row>
    <row r="67" spans="1:89" x14ac:dyDescent="0.2">
      <c r="A67" s="138" t="s">
        <v>162</v>
      </c>
      <c r="B67" s="139" t="s">
        <v>11</v>
      </c>
      <c r="C67" s="139" t="s">
        <v>9</v>
      </c>
      <c r="D67" s="140" t="s">
        <v>10</v>
      </c>
      <c r="E67" s="132"/>
      <c r="F67" s="132"/>
      <c r="G67" s="132"/>
      <c r="H67" s="132"/>
      <c r="I67" s="132"/>
      <c r="J67" s="132"/>
      <c r="K67" s="133"/>
      <c r="L67" s="1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1:89" x14ac:dyDescent="0.2">
      <c r="A68" s="141">
        <v>1990</v>
      </c>
      <c r="B68" s="131">
        <f>L8/Q8</f>
        <v>0.77763905508495068</v>
      </c>
      <c r="C68" s="131">
        <f>B8/Q8</f>
        <v>0.12515491841538101</v>
      </c>
      <c r="D68" s="134">
        <f>G8/Q8</f>
        <v>9.7206026499668363E-2</v>
      </c>
      <c r="E68" s="134"/>
      <c r="F68" s="134"/>
      <c r="G68" s="134"/>
      <c r="H68" s="134"/>
      <c r="I68" s="134"/>
      <c r="J68" s="134"/>
      <c r="K68" s="135"/>
      <c r="L68" s="19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</row>
    <row r="69" spans="1:89" x14ac:dyDescent="0.2">
      <c r="A69" s="141">
        <v>1991</v>
      </c>
      <c r="B69" s="131">
        <f>L9/Q9</f>
        <v>0.78385039457252204</v>
      </c>
      <c r="C69" s="131">
        <f>B9/Q9</f>
        <v>0.12319905112312357</v>
      </c>
      <c r="D69" s="134">
        <f>G9/Q9</f>
        <v>9.2950554304354352E-2</v>
      </c>
      <c r="E69" s="134"/>
      <c r="F69" s="134"/>
      <c r="G69" s="134"/>
      <c r="H69" s="134"/>
      <c r="I69" s="134"/>
      <c r="J69" s="134"/>
      <c r="K69" s="135"/>
      <c r="L69" s="19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</row>
    <row r="70" spans="1:89" x14ac:dyDescent="0.2">
      <c r="A70" s="141">
        <v>1992</v>
      </c>
      <c r="B70" s="131">
        <f>L10/Q10</f>
        <v>0.77056486534944835</v>
      </c>
      <c r="C70" s="131">
        <f>B10/Q10</f>
        <v>0.13492028017054891</v>
      </c>
      <c r="D70" s="134">
        <f>G10/Q10</f>
        <v>9.4514854480002783E-2</v>
      </c>
      <c r="E70" s="134"/>
      <c r="F70" s="134"/>
      <c r="G70" s="134"/>
      <c r="H70" s="134"/>
      <c r="I70" s="134"/>
      <c r="J70" s="134"/>
      <c r="K70" s="135"/>
      <c r="L70" s="19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</row>
    <row r="71" spans="1:89" x14ac:dyDescent="0.2">
      <c r="A71" s="141">
        <v>1993</v>
      </c>
      <c r="B71" s="131">
        <f>L11/Q11</f>
        <v>0.7930133437907454</v>
      </c>
      <c r="C71" s="131">
        <f>B11/Q11</f>
        <v>0.11753298221063992</v>
      </c>
      <c r="D71" s="134">
        <f>G11/Q11</f>
        <v>8.9453673998614688E-2</v>
      </c>
      <c r="E71" s="132"/>
      <c r="F71" s="132"/>
      <c r="G71" s="440" t="s">
        <v>434</v>
      </c>
      <c r="H71" s="132"/>
      <c r="I71" s="132"/>
      <c r="J71" s="132"/>
      <c r="K71" s="133"/>
      <c r="L71" s="1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</row>
    <row r="72" spans="1:89" x14ac:dyDescent="0.2">
      <c r="A72" s="141">
        <v>1994</v>
      </c>
      <c r="B72" s="131">
        <f>L12/Q12</f>
        <v>0.78948589040231287</v>
      </c>
      <c r="C72" s="131">
        <f>B12/Q12</f>
        <v>0.11751021380506443</v>
      </c>
      <c r="D72" s="134">
        <f>G12/Q12</f>
        <v>9.3003895792622693E-2</v>
      </c>
      <c r="E72" s="134"/>
      <c r="F72" s="134"/>
      <c r="G72" s="440" t="s">
        <v>433</v>
      </c>
      <c r="H72" s="134"/>
      <c r="I72" s="134"/>
      <c r="J72" s="134"/>
      <c r="K72" s="135"/>
      <c r="L72" s="19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</row>
    <row r="73" spans="1:89" x14ac:dyDescent="0.2">
      <c r="A73" s="141">
        <v>1995</v>
      </c>
      <c r="B73" s="131">
        <f>L13/Q13</f>
        <v>0.79937139683885605</v>
      </c>
      <c r="C73" s="131">
        <f>B13/Q13</f>
        <v>0.10588560428031206</v>
      </c>
      <c r="D73" s="134">
        <f>G13/Q13</f>
        <v>9.4742998880831833E-2</v>
      </c>
      <c r="E73" s="134"/>
      <c r="F73" s="134"/>
      <c r="G73" s="134"/>
      <c r="H73" s="134"/>
      <c r="I73" s="134"/>
      <c r="J73" s="134"/>
      <c r="K73" s="135"/>
      <c r="L73" s="19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</row>
    <row r="74" spans="1:89" x14ac:dyDescent="0.2">
      <c r="A74" s="141">
        <v>1996</v>
      </c>
      <c r="B74" s="131">
        <f>L14/Q14</f>
        <v>0.79182749662623964</v>
      </c>
      <c r="C74" s="131">
        <f>B14/Q14</f>
        <v>0.10995119851573702</v>
      </c>
      <c r="D74" s="134">
        <f>G14/Q14</f>
        <v>9.8221304858023384E-2</v>
      </c>
      <c r="E74" s="134"/>
      <c r="F74" s="134"/>
      <c r="G74" s="134"/>
      <c r="H74" s="134"/>
      <c r="I74" s="134"/>
      <c r="J74" s="134"/>
      <c r="K74" s="135"/>
      <c r="L74" s="19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</row>
    <row r="75" spans="1:89" x14ac:dyDescent="0.2">
      <c r="A75" s="141">
        <v>1997</v>
      </c>
      <c r="B75" s="131">
        <f>L15/Q15</f>
        <v>0.80187335932874015</v>
      </c>
      <c r="C75" s="131">
        <f>B15/Q15</f>
        <v>0.10451589039205725</v>
      </c>
      <c r="D75" s="134">
        <f>G15/Q15</f>
        <v>9.3610750279202681E-2</v>
      </c>
      <c r="E75" s="136"/>
      <c r="F75" s="136"/>
      <c r="G75" s="136"/>
      <c r="H75" s="136"/>
      <c r="I75" s="136"/>
      <c r="J75" s="136"/>
      <c r="K75" s="136"/>
      <c r="L75" s="19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</row>
    <row r="76" spans="1:89" x14ac:dyDescent="0.2">
      <c r="A76" s="141">
        <v>1998</v>
      </c>
      <c r="B76" s="131">
        <f>L16/Q16</f>
        <v>0.79581980138649466</v>
      </c>
      <c r="C76" s="131">
        <f>B16/Q16</f>
        <v>0.1087594855068071</v>
      </c>
      <c r="D76" s="134">
        <f>G16/Q16</f>
        <v>9.5420713106698321E-2</v>
      </c>
      <c r="E76" s="136"/>
      <c r="F76" s="136"/>
      <c r="G76" s="136"/>
      <c r="H76" s="136"/>
      <c r="I76" s="136"/>
      <c r="J76" s="136"/>
      <c r="K76" s="136"/>
      <c r="L76" s="1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</row>
    <row r="77" spans="1:89" x14ac:dyDescent="0.2">
      <c r="A77" s="142">
        <v>1999</v>
      </c>
      <c r="B77" s="131">
        <f>L17/Q17</f>
        <v>0.80588038965673492</v>
      </c>
      <c r="C77" s="131">
        <f>B17/Q17</f>
        <v>9.73391405931293E-2</v>
      </c>
      <c r="D77" s="134">
        <f>G17/Q17</f>
        <v>9.6780469750135711E-2</v>
      </c>
      <c r="E77" s="136"/>
      <c r="F77" s="136"/>
      <c r="G77" s="136"/>
      <c r="H77" s="136"/>
      <c r="I77" s="136"/>
      <c r="J77" s="136"/>
      <c r="K77" s="136"/>
      <c r="L77" s="1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</row>
    <row r="78" spans="1:89" x14ac:dyDescent="0.2">
      <c r="A78" s="141">
        <v>2000</v>
      </c>
      <c r="B78" s="131">
        <f>L18/Q18</f>
        <v>0.78463530728280495</v>
      </c>
      <c r="C78" s="131">
        <f>B18/Q18</f>
        <v>0.10155475425716064</v>
      </c>
      <c r="D78" s="134">
        <f>G18/Q18</f>
        <v>0.11380993846003445</v>
      </c>
      <c r="E78" s="137"/>
      <c r="F78" s="2"/>
      <c r="G78" s="2"/>
      <c r="H78" s="2"/>
      <c r="I78" s="2"/>
      <c r="J78" s="2"/>
      <c r="K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</row>
    <row r="79" spans="1:89" x14ac:dyDescent="0.2">
      <c r="A79" s="141">
        <v>2001</v>
      </c>
      <c r="B79" s="131">
        <f>L19/Q19</f>
        <v>0.79569520816473982</v>
      </c>
      <c r="C79" s="131">
        <f>B19/Q19</f>
        <v>8.9902872269679468E-2</v>
      </c>
      <c r="D79" s="134">
        <f>G19/Q19</f>
        <v>0.11440191956558077</v>
      </c>
      <c r="E79" s="137"/>
      <c r="F79" s="2"/>
      <c r="G79" s="2"/>
      <c r="H79" s="2"/>
      <c r="I79" s="2"/>
      <c r="J79" s="2"/>
      <c r="K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</row>
    <row r="80" spans="1:89" x14ac:dyDescent="0.2">
      <c r="A80" s="141">
        <v>2002</v>
      </c>
      <c r="B80" s="131">
        <f>L20/Q20</f>
        <v>0.79959974381485721</v>
      </c>
      <c r="C80" s="131">
        <f>B20/Q20</f>
        <v>8.7050250128617668E-2</v>
      </c>
      <c r="D80" s="134">
        <f>G20/Q20</f>
        <v>0.1133500060565252</v>
      </c>
      <c r="E80" s="137"/>
      <c r="F80" s="2"/>
      <c r="G80" s="2"/>
      <c r="H80" s="2"/>
      <c r="I80" s="2"/>
      <c r="J80" s="2"/>
      <c r="K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</row>
    <row r="81" spans="1:89" x14ac:dyDescent="0.2">
      <c r="A81" s="141">
        <v>2003</v>
      </c>
      <c r="B81" s="131">
        <f>L21/Q21</f>
        <v>0.79780827715303348</v>
      </c>
      <c r="C81" s="131">
        <f>B21/Q21</f>
        <v>8.8182765620039502E-2</v>
      </c>
      <c r="D81" s="134">
        <f>G21/Q21</f>
        <v>0.11400895722692712</v>
      </c>
      <c r="E81" s="137"/>
      <c r="F81" s="2"/>
      <c r="G81" s="2"/>
      <c r="H81" s="2"/>
      <c r="I81" s="2"/>
      <c r="J81" s="2"/>
      <c r="K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</row>
    <row r="82" spans="1:89" x14ac:dyDescent="0.2">
      <c r="A82" s="141">
        <v>2004</v>
      </c>
      <c r="B82" s="131">
        <f>L22/Q22</f>
        <v>0.80010019735383897</v>
      </c>
      <c r="C82" s="131">
        <f>B22/Q22</f>
        <v>8.5923612581319947E-2</v>
      </c>
      <c r="D82" s="134">
        <f>G22/Q22</f>
        <v>0.11397619006484108</v>
      </c>
      <c r="E82" s="137"/>
      <c r="F82" s="2"/>
      <c r="G82" s="2"/>
      <c r="H82" s="2"/>
      <c r="I82" s="2"/>
      <c r="J82" s="2"/>
      <c r="K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</row>
    <row r="83" spans="1:89" x14ac:dyDescent="0.2">
      <c r="A83" s="141">
        <v>2005</v>
      </c>
      <c r="B83" s="131">
        <f>L23/Q23</f>
        <v>0.79997495272103103</v>
      </c>
      <c r="C83" s="131">
        <f>B23/Q23</f>
        <v>9.3580238639306548E-2</v>
      </c>
      <c r="D83" s="134">
        <f>G23/Q23</f>
        <v>0.10644480863966244</v>
      </c>
      <c r="E83" s="137"/>
      <c r="F83" s="2"/>
      <c r="G83" s="2"/>
      <c r="H83" s="2"/>
      <c r="I83" s="2"/>
      <c r="J83" s="129"/>
      <c r="K83" s="131"/>
      <c r="L83" s="131"/>
      <c r="M83" s="13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</row>
    <row r="84" spans="1:89" x14ac:dyDescent="0.2">
      <c r="A84" s="141">
        <v>2006</v>
      </c>
      <c r="B84" s="131">
        <f>L24/Q24</f>
        <v>0.81228160459386023</v>
      </c>
      <c r="C84" s="131">
        <f>B24/Q24</f>
        <v>8.9225055149795604E-2</v>
      </c>
      <c r="D84" s="134">
        <f>G24/Q24</f>
        <v>9.8493340256344153E-2</v>
      </c>
      <c r="E84" s="137"/>
      <c r="F84" s="2"/>
      <c r="G84" s="2"/>
      <c r="H84" s="2"/>
      <c r="I84" s="131"/>
      <c r="J84" s="131"/>
      <c r="K84" s="131"/>
      <c r="L84" s="131"/>
      <c r="M84" s="13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</row>
    <row r="85" spans="1:89" x14ac:dyDescent="0.2">
      <c r="A85" s="141">
        <v>2007</v>
      </c>
      <c r="B85" s="131">
        <f>L25/Q25</f>
        <v>0.82891605315043349</v>
      </c>
      <c r="C85" s="131">
        <f>B25/Q25</f>
        <v>8.1724317016212855E-2</v>
      </c>
      <c r="D85" s="134">
        <f>G25/Q25</f>
        <v>8.9359629833353535E-2</v>
      </c>
      <c r="E85" s="137"/>
      <c r="F85" s="2"/>
      <c r="G85" s="2"/>
      <c r="H85" s="2"/>
      <c r="I85" s="131"/>
      <c r="J85" s="131"/>
      <c r="K85" s="131"/>
      <c r="L85" s="131"/>
      <c r="M85" s="13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</row>
    <row r="86" spans="1:89" x14ac:dyDescent="0.2">
      <c r="A86" s="141">
        <v>2008</v>
      </c>
      <c r="B86" s="131">
        <f>L26/Q26</f>
        <v>0.82149270194563184</v>
      </c>
      <c r="C86" s="131">
        <f>B26/Q26</f>
        <v>8.4639861900751776E-2</v>
      </c>
      <c r="D86" s="134">
        <f>G26/Q26</f>
        <v>9.386743615361641E-2</v>
      </c>
      <c r="E86" s="137"/>
      <c r="F86" s="2"/>
      <c r="G86" s="2"/>
      <c r="H86" s="2"/>
      <c r="I86" s="131"/>
      <c r="J86" s="131"/>
      <c r="K86" s="131"/>
      <c r="L86" s="131"/>
      <c r="M86" s="13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1:89" x14ac:dyDescent="0.2">
      <c r="A87" s="142">
        <v>2009</v>
      </c>
      <c r="B87" s="131">
        <f>L27/Q27</f>
        <v>0.83611245168571158</v>
      </c>
      <c r="C87" s="131">
        <f>B27/Q27</f>
        <v>7.5906208373166681E-2</v>
      </c>
      <c r="D87" s="134">
        <f>G27/Q27</f>
        <v>8.7981339941121742E-2</v>
      </c>
      <c r="E87" s="137"/>
      <c r="F87" s="2"/>
      <c r="G87" s="2"/>
      <c r="H87" s="2"/>
      <c r="I87" s="2"/>
      <c r="J87" s="2"/>
      <c r="K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</row>
    <row r="88" spans="1:89" x14ac:dyDescent="0.2">
      <c r="A88" s="142">
        <v>2010</v>
      </c>
      <c r="B88" s="131">
        <f>L28/Q28</f>
        <v>0.8243936687777349</v>
      </c>
      <c r="C88" s="131">
        <f>B28/Q28</f>
        <v>8.2517531189366597E-2</v>
      </c>
      <c r="D88" s="134">
        <f>G28/Q28</f>
        <v>9.3088800032898517E-2</v>
      </c>
      <c r="E88" s="2"/>
      <c r="F88" s="2"/>
      <c r="G88" s="2"/>
      <c r="H88" s="2"/>
      <c r="I88" s="2"/>
      <c r="J88" s="2"/>
      <c r="K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</row>
    <row r="89" spans="1:89" x14ac:dyDescent="0.2">
      <c r="A89" s="142">
        <v>2011</v>
      </c>
      <c r="B89" s="131">
        <f>L29/Q29</f>
        <v>0.81308222780326511</v>
      </c>
      <c r="C89" s="131">
        <f>B29/Q29</f>
        <v>8.7622475381204837E-2</v>
      </c>
      <c r="D89" s="134">
        <f>G29/Q29</f>
        <v>9.9295296815530024E-2</v>
      </c>
      <c r="E89" s="129"/>
      <c r="F89" s="129"/>
      <c r="G89" s="129"/>
      <c r="H89" s="129"/>
      <c r="I89" s="129"/>
      <c r="J89" s="129"/>
      <c r="K89" s="130"/>
      <c r="L89" s="129"/>
      <c r="M89" s="129"/>
      <c r="N89" s="129"/>
      <c r="O89" s="129"/>
      <c r="P89" s="129"/>
      <c r="Q89" s="129"/>
      <c r="R89" s="129"/>
      <c r="S89" s="129"/>
      <c r="T89" s="129"/>
      <c r="U89" s="130"/>
      <c r="V89" s="107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</row>
    <row r="90" spans="1:89" x14ac:dyDescent="0.2">
      <c r="A90" s="142">
        <v>2012</v>
      </c>
      <c r="B90" s="131">
        <f>L30/Q30</f>
        <v>0.78874147678156625</v>
      </c>
      <c r="C90" s="131">
        <f>B30/Q30</f>
        <v>0.10091627441906331</v>
      </c>
      <c r="D90" s="134">
        <f>G30/Q30</f>
        <v>0.11034224879937043</v>
      </c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07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</row>
    <row r="91" spans="1:89" x14ac:dyDescent="0.2">
      <c r="A91" s="143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07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</row>
    <row r="92" spans="1:89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</row>
    <row r="93" spans="1:89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</row>
    <row r="94" spans="1:89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</row>
    <row r="95" spans="1:89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</row>
    <row r="96" spans="1:89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</row>
    <row r="97" spans="1:89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</row>
    <row r="101" spans="1:89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</row>
    <row r="102" spans="1:89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</row>
    <row r="103" spans="1:89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</row>
    <row r="104" spans="1:89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</row>
    <row r="105" spans="1:89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</row>
    <row r="106" spans="1:89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</row>
    <row r="107" spans="1:89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</row>
    <row r="108" spans="1:89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</row>
    <row r="109" spans="1:89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</row>
    <row r="110" spans="1:89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</row>
    <row r="111" spans="1:89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</row>
    <row r="112" spans="1:89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</row>
    <row r="113" spans="1:89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</row>
    <row r="114" spans="1:89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</row>
    <row r="115" spans="1:89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</row>
    <row r="116" spans="1:89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</row>
    <row r="117" spans="1:89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</row>
    <row r="118" spans="1:89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</row>
    <row r="119" spans="1:89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</row>
    <row r="120" spans="1:89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</row>
    <row r="121" spans="1:89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</row>
    <row r="122" spans="1:89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</row>
    <row r="123" spans="1:89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</row>
    <row r="124" spans="1:89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</row>
    <row r="125" spans="1:89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</row>
    <row r="126" spans="1:89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</row>
    <row r="127" spans="1:89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</row>
    <row r="128" spans="1:89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89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</row>
    <row r="132" spans="1:89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spans="1:89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</row>
    <row r="137" spans="1:89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</row>
    <row r="138" spans="1:89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</row>
    <row r="139" spans="1:89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</row>
    <row r="140" spans="1:89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</row>
    <row r="141" spans="1:89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</row>
    <row r="142" spans="1:89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</row>
    <row r="143" spans="1:89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1:89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1:89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1:89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1:89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1:89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1:89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1:89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1:89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1:89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1:89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1:89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1:89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1:89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1:89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1:89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1:89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</row>
    <row r="160" spans="1:89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</row>
    <row r="161" spans="1:89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1:89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1:89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1:89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1:89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1:89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1:89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</row>
    <row r="168" spans="1:89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69" spans="1:89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</row>
    <row r="170" spans="1:89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spans="1:89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</row>
    <row r="172" spans="1:89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</row>
    <row r="173" spans="1:89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1:89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1:89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1:89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1:89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1:89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1:89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1:89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1:89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1:89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1:89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1:89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1:89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1:89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1:89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1:89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1:89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1:89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1:89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1:89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1:89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1:89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1:89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</row>
    <row r="196" spans="1:89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</row>
    <row r="197" spans="1:89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</row>
    <row r="198" spans="1:89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</row>
    <row r="199" spans="1:89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</row>
    <row r="200" spans="1:89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</row>
    <row r="201" spans="1:89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</row>
    <row r="202" spans="1:89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</row>
    <row r="203" spans="1:89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</row>
    <row r="204" spans="1:89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</row>
    <row r="205" spans="1:89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</row>
    <row r="206" spans="1:89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</row>
    <row r="207" spans="1:89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</row>
    <row r="208" spans="1:89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</row>
    <row r="209" spans="1:89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</row>
    <row r="210" spans="1:89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</row>
    <row r="211" spans="1:89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</row>
    <row r="212" spans="1:89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</row>
    <row r="213" spans="1:89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</row>
    <row r="214" spans="1:89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</row>
    <row r="215" spans="1:89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</row>
    <row r="216" spans="1:89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</row>
    <row r="217" spans="1:89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</row>
    <row r="218" spans="1:89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</row>
    <row r="219" spans="1:89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1:89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</row>
    <row r="221" spans="1:89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</row>
    <row r="222" spans="1:89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</row>
    <row r="223" spans="1:89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</row>
    <row r="224" spans="1:89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</row>
    <row r="225" spans="1:89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</row>
    <row r="226" spans="1:89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</row>
    <row r="227" spans="1:89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</row>
    <row r="228" spans="1:89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</row>
    <row r="229" spans="1:89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</row>
    <row r="230" spans="1:89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</row>
    <row r="231" spans="1:89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</row>
    <row r="232" spans="1:89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</row>
    <row r="233" spans="1:89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</row>
    <row r="234" spans="1:89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</row>
    <row r="235" spans="1:89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</row>
    <row r="236" spans="1:89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</row>
    <row r="237" spans="1:89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</row>
    <row r="238" spans="1:89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</row>
    <row r="239" spans="1:89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</row>
    <row r="240" spans="1:89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</row>
    <row r="241" spans="1:89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</row>
    <row r="242" spans="1:89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</row>
    <row r="243" spans="1:89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</row>
    <row r="244" spans="1:89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</row>
    <row r="245" spans="1:89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</row>
    <row r="246" spans="1:89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</row>
    <row r="247" spans="1:89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</row>
    <row r="248" spans="1:89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</row>
    <row r="249" spans="1:89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</row>
    <row r="250" spans="1:89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</row>
    <row r="251" spans="1:89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</row>
    <row r="252" spans="1:89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</row>
    <row r="253" spans="1:89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</row>
    <row r="254" spans="1:89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</row>
    <row r="255" spans="1:89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</row>
    <row r="256" spans="1:89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</row>
    <row r="257" spans="1:89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</row>
    <row r="258" spans="1:89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</row>
    <row r="259" spans="1:89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</row>
    <row r="260" spans="1:89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</row>
    <row r="261" spans="1:89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1:89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3" spans="1:89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</row>
    <row r="264" spans="1:89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1:89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1:89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1:89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1:89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1:89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1:89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1:89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1:89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1:89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</row>
    <row r="274" spans="1:89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1:89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1:89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1:89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1:89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89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</row>
    <row r="280" spans="1:89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1:89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1:89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1:89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</row>
    <row r="284" spans="1:89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</row>
    <row r="285" spans="1:89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6" spans="1:89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</row>
    <row r="287" spans="1:89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</row>
    <row r="288" spans="1:89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</row>
    <row r="289" spans="1:89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1:89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</row>
    <row r="291" spans="1:89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</row>
    <row r="292" spans="1:89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</row>
    <row r="293" spans="1:89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</row>
    <row r="294" spans="1:89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</row>
    <row r="295" spans="1:89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</row>
    <row r="296" spans="1:89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</row>
    <row r="297" spans="1:89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</row>
    <row r="298" spans="1:89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</row>
    <row r="299" spans="1:89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</row>
    <row r="300" spans="1:89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</row>
    <row r="301" spans="1:89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</row>
    <row r="302" spans="1:89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</row>
    <row r="303" spans="1:89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</row>
    <row r="304" spans="1:89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</row>
    <row r="305" spans="1:89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</row>
    <row r="306" spans="1:89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</row>
    <row r="307" spans="1:89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</row>
    <row r="308" spans="1:89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</row>
    <row r="309" spans="1:89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</row>
    <row r="310" spans="1:89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</row>
    <row r="311" spans="1:89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</row>
    <row r="312" spans="1:89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</row>
    <row r="313" spans="1:89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</row>
    <row r="314" spans="1:89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</row>
    <row r="315" spans="1:89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</row>
    <row r="316" spans="1:89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</row>
    <row r="317" spans="1:89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</row>
    <row r="318" spans="1:89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</row>
    <row r="319" spans="1:89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</row>
    <row r="320" spans="1:89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</row>
    <row r="321" spans="1:89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</row>
    <row r="322" spans="1:89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</row>
    <row r="323" spans="1:89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</row>
    <row r="324" spans="1:89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</row>
    <row r="325" spans="1:89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</row>
    <row r="326" spans="1:89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</row>
    <row r="327" spans="1:89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</row>
    <row r="328" spans="1:89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</row>
    <row r="329" spans="1:89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</row>
    <row r="330" spans="1:89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1:89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1:89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1:89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4" spans="1:89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</row>
    <row r="335" spans="1:89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</row>
    <row r="336" spans="1:89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</row>
    <row r="337" spans="1:89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</row>
    <row r="338" spans="1:89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</row>
    <row r="339" spans="1:89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</row>
    <row r="340" spans="1:89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</row>
    <row r="341" spans="1:89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</row>
    <row r="342" spans="1:89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</row>
    <row r="343" spans="1:89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</row>
    <row r="344" spans="1:89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</row>
    <row r="345" spans="1:89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</row>
    <row r="346" spans="1:89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</row>
    <row r="347" spans="1:89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</row>
    <row r="348" spans="1:89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</row>
    <row r="349" spans="1:89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</row>
    <row r="350" spans="1:89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</row>
    <row r="351" spans="1:89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</row>
    <row r="352" spans="1:89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</row>
    <row r="353" spans="1:89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</row>
    <row r="354" spans="1:89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</row>
    <row r="355" spans="1:89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</row>
    <row r="356" spans="1:89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</row>
    <row r="357" spans="1:89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</row>
    <row r="358" spans="1:89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</row>
    <row r="359" spans="1:89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</row>
    <row r="360" spans="1:89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</row>
    <row r="361" spans="1:89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</row>
    <row r="362" spans="1:89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</row>
    <row r="363" spans="1:89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</row>
    <row r="364" spans="1:89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</row>
    <row r="365" spans="1:89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</row>
    <row r="366" spans="1:89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</row>
    <row r="367" spans="1:89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</row>
    <row r="368" spans="1:89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</row>
    <row r="369" spans="1:89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</row>
    <row r="370" spans="1:89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</row>
    <row r="371" spans="1:89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</row>
    <row r="372" spans="1:89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</row>
    <row r="373" spans="1:89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</row>
    <row r="374" spans="1:89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</row>
    <row r="375" spans="1:89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</row>
    <row r="376" spans="1:89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</row>
    <row r="377" spans="1:89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</row>
    <row r="378" spans="1:89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</row>
    <row r="379" spans="1:89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</row>
    <row r="380" spans="1:89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</row>
    <row r="381" spans="1:89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</row>
    <row r="382" spans="1:89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</row>
    <row r="383" spans="1:89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</row>
    <row r="384" spans="1:89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1:89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1:89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89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</row>
    <row r="388" spans="1:89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</row>
    <row r="389" spans="1:89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</row>
    <row r="390" spans="1:89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</row>
    <row r="391" spans="1:89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</row>
    <row r="392" spans="1:89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</row>
    <row r="393" spans="1:89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</row>
    <row r="394" spans="1:89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</row>
    <row r="395" spans="1:89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</row>
    <row r="396" spans="1:89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</row>
    <row r="397" spans="1:89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</row>
    <row r="398" spans="1:89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</row>
    <row r="399" spans="1:89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</row>
    <row r="400" spans="1:89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</row>
    <row r="401" spans="1:89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</row>
    <row r="402" spans="1:89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</row>
    <row r="403" spans="1:89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</row>
    <row r="404" spans="1:89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1:89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1:89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</row>
    <row r="407" spans="1:89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</row>
    <row r="408" spans="1:89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</row>
    <row r="409" spans="1:89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</row>
    <row r="410" spans="1:89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89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</row>
    <row r="412" spans="1:89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</row>
    <row r="413" spans="1:89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89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</row>
    <row r="415" spans="1:89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89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</row>
    <row r="417" spans="1:89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</row>
    <row r="418" spans="1:89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</row>
    <row r="419" spans="1:89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</row>
    <row r="420" spans="1:89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</row>
    <row r="421" spans="1:89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</row>
    <row r="422" spans="1:89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</row>
    <row r="423" spans="1:89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</row>
    <row r="424" spans="1:89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</row>
    <row r="425" spans="1:89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</row>
    <row r="426" spans="1:89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</row>
    <row r="427" spans="1:89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</row>
    <row r="428" spans="1:89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</row>
    <row r="429" spans="1:89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</row>
    <row r="430" spans="1:89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</row>
    <row r="431" spans="1:89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</row>
    <row r="432" spans="1:89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</row>
    <row r="433" spans="1:89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</row>
    <row r="434" spans="1:89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</row>
    <row r="435" spans="1:89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</row>
    <row r="436" spans="1:89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1:89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</row>
    <row r="438" spans="1:89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1:89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</row>
    <row r="440" spans="1:89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</row>
    <row r="441" spans="1:89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</row>
    <row r="442" spans="1:89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</row>
    <row r="443" spans="1:89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</row>
    <row r="444" spans="1:89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</row>
    <row r="445" spans="1:89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</row>
    <row r="446" spans="1:89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</row>
    <row r="447" spans="1:89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</row>
    <row r="448" spans="1:89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</row>
    <row r="449" spans="1:89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</row>
    <row r="450" spans="1:89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</row>
    <row r="451" spans="1:89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</row>
    <row r="452" spans="1:89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</row>
    <row r="453" spans="1:89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</row>
    <row r="454" spans="1:89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</row>
    <row r="455" spans="1:89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</row>
    <row r="456" spans="1:89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</row>
    <row r="457" spans="1:89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</row>
    <row r="458" spans="1:89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</row>
    <row r="459" spans="1:89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</row>
    <row r="460" spans="1:89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</row>
    <row r="461" spans="1:89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</row>
    <row r="462" spans="1:89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</row>
    <row r="463" spans="1:89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</row>
    <row r="464" spans="1:89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</row>
    <row r="465" spans="1:89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</row>
    <row r="466" spans="1:89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</row>
    <row r="467" spans="1:89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</row>
    <row r="468" spans="1:89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</row>
    <row r="469" spans="1:89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</row>
    <row r="470" spans="1:89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</row>
    <row r="471" spans="1:89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</row>
    <row r="472" spans="1:89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</row>
    <row r="473" spans="1:89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</row>
    <row r="474" spans="1:89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</row>
    <row r="475" spans="1:89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</row>
    <row r="476" spans="1:89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</row>
    <row r="477" spans="1:89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</row>
    <row r="478" spans="1:89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</row>
    <row r="479" spans="1:89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</row>
    <row r="480" spans="1:89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</row>
    <row r="481" spans="1:89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</row>
    <row r="482" spans="1:89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</row>
    <row r="483" spans="1:89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</row>
    <row r="484" spans="1:89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</row>
    <row r="485" spans="1:89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</row>
    <row r="486" spans="1:89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</row>
    <row r="487" spans="1:89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</row>
    <row r="488" spans="1:89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</row>
    <row r="489" spans="1:89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</row>
    <row r="490" spans="1:89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</row>
    <row r="491" spans="1:89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</row>
    <row r="492" spans="1:89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</row>
    <row r="493" spans="1:89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</row>
    <row r="494" spans="1:89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</row>
    <row r="495" spans="1:89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</row>
    <row r="496" spans="1:89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</row>
    <row r="497" spans="1:89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</row>
    <row r="498" spans="1:89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</row>
    <row r="499" spans="1:89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</row>
    <row r="500" spans="1:89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</row>
    <row r="501" spans="1:89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</row>
    <row r="502" spans="1:89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</row>
    <row r="503" spans="1:89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</row>
    <row r="504" spans="1:89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</row>
    <row r="505" spans="1:89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</row>
    <row r="506" spans="1:89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</row>
    <row r="507" spans="1:89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</row>
    <row r="508" spans="1:89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</row>
    <row r="509" spans="1:89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</row>
    <row r="510" spans="1:89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</row>
    <row r="511" spans="1:89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</row>
    <row r="512" spans="1:89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</row>
    <row r="513" spans="1:89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</row>
    <row r="514" spans="1:89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</row>
    <row r="515" spans="1:89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</row>
    <row r="516" spans="1:89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</row>
    <row r="517" spans="1:89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</row>
    <row r="518" spans="1:89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</row>
    <row r="519" spans="1:89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</row>
    <row r="520" spans="1:89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</row>
    <row r="521" spans="1:89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</row>
    <row r="522" spans="1:89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</row>
    <row r="523" spans="1:89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</row>
    <row r="524" spans="1:89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</row>
    <row r="525" spans="1:89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</row>
    <row r="526" spans="1:89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</row>
    <row r="527" spans="1:89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</row>
    <row r="528" spans="1:89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</row>
    <row r="529" spans="1:89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</row>
    <row r="530" spans="1:89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</row>
    <row r="531" spans="1:89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</row>
    <row r="532" spans="1:89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</row>
    <row r="533" spans="1:89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</row>
    <row r="534" spans="1:89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</row>
    <row r="535" spans="1:89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</row>
    <row r="536" spans="1:89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</row>
    <row r="537" spans="1:89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</row>
    <row r="538" spans="1:89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</row>
    <row r="539" spans="1:89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</row>
    <row r="540" spans="1:89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</row>
    <row r="541" spans="1:89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</row>
    <row r="542" spans="1:89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</row>
    <row r="543" spans="1:89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</row>
    <row r="544" spans="1:89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</row>
    <row r="545" spans="1:89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</row>
    <row r="546" spans="1:89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</row>
    <row r="547" spans="1:89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</row>
    <row r="548" spans="1:89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</row>
    <row r="549" spans="1:89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</row>
    <row r="550" spans="1:89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</row>
    <row r="551" spans="1:89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</row>
    <row r="552" spans="1:89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</row>
    <row r="553" spans="1:89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</row>
    <row r="554" spans="1:89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</row>
    <row r="555" spans="1:89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</row>
    <row r="556" spans="1:89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</row>
    <row r="557" spans="1:89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</row>
    <row r="558" spans="1:89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</row>
    <row r="559" spans="1:89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</row>
    <row r="560" spans="1:89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</row>
    <row r="561" spans="1:89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</row>
    <row r="562" spans="1:89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</row>
    <row r="563" spans="1:89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</row>
    <row r="564" spans="1:89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</row>
    <row r="565" spans="1:89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</row>
    <row r="566" spans="1:89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</row>
    <row r="567" spans="1:89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</row>
    <row r="568" spans="1:89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</row>
    <row r="569" spans="1:89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</row>
    <row r="570" spans="1:89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</row>
    <row r="571" spans="1:89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</row>
    <row r="572" spans="1:89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</row>
    <row r="573" spans="1:89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</row>
    <row r="574" spans="1:89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</row>
    <row r="575" spans="1:89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</row>
    <row r="576" spans="1:89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</row>
    <row r="577" spans="1:89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</row>
    <row r="578" spans="1:89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</row>
    <row r="579" spans="1:89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</row>
    <row r="580" spans="1:89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</row>
    <row r="581" spans="1:89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</row>
    <row r="582" spans="1:89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</row>
    <row r="583" spans="1:89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</row>
    <row r="584" spans="1:89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</row>
    <row r="585" spans="1:89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</row>
    <row r="586" spans="1:89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</row>
    <row r="587" spans="1:89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</row>
    <row r="588" spans="1:89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</row>
    <row r="589" spans="1:89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</row>
    <row r="590" spans="1:89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</row>
    <row r="591" spans="1:89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</row>
    <row r="592" spans="1:89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</row>
    <row r="593" spans="1:89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</row>
    <row r="594" spans="1:89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</row>
    <row r="595" spans="1:89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</row>
    <row r="596" spans="1:89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</row>
    <row r="597" spans="1:89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</row>
    <row r="598" spans="1:89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</row>
    <row r="599" spans="1:89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</row>
    <row r="600" spans="1:89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</row>
    <row r="601" spans="1:89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</row>
    <row r="602" spans="1:89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</row>
    <row r="603" spans="1:89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</row>
    <row r="604" spans="1:89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</row>
    <row r="605" spans="1:89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</row>
    <row r="606" spans="1:89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</row>
    <row r="607" spans="1:89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</row>
    <row r="608" spans="1:89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</row>
    <row r="609" spans="1:89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</row>
    <row r="610" spans="1:89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</row>
    <row r="611" spans="1:89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</row>
    <row r="612" spans="1:89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</row>
    <row r="613" spans="1:89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</row>
    <row r="614" spans="1:89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</row>
    <row r="615" spans="1:89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</row>
    <row r="616" spans="1:89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</row>
    <row r="617" spans="1:89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</row>
    <row r="618" spans="1:89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</row>
    <row r="619" spans="1:89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</row>
    <row r="620" spans="1:89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</row>
    <row r="621" spans="1:89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</row>
    <row r="622" spans="1:89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</row>
    <row r="623" spans="1:89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</row>
    <row r="624" spans="1:89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</row>
    <row r="625" spans="1:89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</row>
    <row r="626" spans="1:89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</row>
    <row r="627" spans="1:89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</row>
    <row r="628" spans="1:89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</row>
    <row r="629" spans="1:89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</row>
    <row r="630" spans="1:89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</row>
    <row r="631" spans="1:89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</row>
    <row r="632" spans="1:89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</row>
    <row r="633" spans="1:89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</row>
    <row r="634" spans="1:89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</row>
    <row r="635" spans="1:89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</row>
    <row r="636" spans="1:89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</row>
    <row r="637" spans="1:89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</row>
    <row r="638" spans="1:89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</row>
    <row r="639" spans="1:89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</row>
    <row r="640" spans="1:89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</row>
    <row r="641" spans="1:89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</row>
    <row r="642" spans="1:89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</row>
    <row r="643" spans="1:89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</row>
    <row r="644" spans="1:89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</row>
    <row r="645" spans="1:89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</row>
    <row r="646" spans="1:89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</row>
    <row r="647" spans="1:89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</row>
    <row r="648" spans="1:89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</row>
    <row r="649" spans="1:89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</row>
    <row r="650" spans="1:89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</row>
    <row r="651" spans="1:89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</row>
    <row r="652" spans="1:89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</row>
    <row r="653" spans="1:89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</row>
    <row r="654" spans="1:89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</row>
    <row r="655" spans="1:89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</row>
    <row r="656" spans="1:89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</row>
    <row r="657" spans="1:89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</row>
    <row r="658" spans="1:89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</row>
    <row r="659" spans="1:89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</row>
    <row r="660" spans="1:89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</row>
    <row r="661" spans="1:89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</row>
    <row r="662" spans="1:89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</row>
    <row r="663" spans="1:89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</row>
    <row r="664" spans="1:89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</row>
    <row r="665" spans="1:89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</row>
    <row r="666" spans="1:89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</row>
    <row r="667" spans="1:89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</row>
    <row r="668" spans="1:89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</row>
    <row r="669" spans="1:89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</row>
    <row r="670" spans="1:89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</row>
    <row r="671" spans="1:89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</row>
    <row r="672" spans="1:89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</row>
    <row r="673" spans="1:89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</row>
    <row r="674" spans="1:89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</row>
    <row r="675" spans="1:89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</row>
    <row r="676" spans="1:89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</row>
    <row r="677" spans="1:89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</row>
    <row r="678" spans="1:89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</row>
    <row r="679" spans="1:89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</row>
    <row r="680" spans="1:89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</row>
    <row r="681" spans="1:89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</row>
    <row r="682" spans="1:89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</row>
    <row r="683" spans="1:89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</row>
    <row r="684" spans="1:89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</row>
    <row r="685" spans="1:89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</row>
    <row r="686" spans="1:89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</row>
    <row r="687" spans="1:89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</row>
    <row r="688" spans="1:89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</row>
    <row r="689" spans="1:89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</row>
    <row r="690" spans="1:89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</row>
    <row r="691" spans="1:89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</row>
    <row r="692" spans="1:89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</row>
    <row r="693" spans="1:89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</row>
    <row r="694" spans="1:89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</row>
    <row r="695" spans="1:89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</row>
    <row r="696" spans="1:89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</row>
    <row r="697" spans="1:89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</row>
  </sheetData>
  <mergeCells count="8">
    <mergeCell ref="A57:A58"/>
    <mergeCell ref="A59:A60"/>
    <mergeCell ref="A61:A62"/>
    <mergeCell ref="V6:X6"/>
    <mergeCell ref="B6:F6"/>
    <mergeCell ref="G6:K6"/>
    <mergeCell ref="L6:P6"/>
    <mergeCell ref="Q6:U6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6"/>
  <sheetViews>
    <sheetView tabSelected="1" topLeftCell="B1" workbookViewId="0">
      <selection activeCell="U11" sqref="U11"/>
    </sheetView>
  </sheetViews>
  <sheetFormatPr defaultRowHeight="12.75" x14ac:dyDescent="0.2"/>
  <cols>
    <col min="1" max="1" width="51.7109375" customWidth="1"/>
  </cols>
  <sheetData>
    <row r="1" spans="1:19" x14ac:dyDescent="0.2">
      <c r="A1" t="s">
        <v>411</v>
      </c>
    </row>
    <row r="2" spans="1:19" x14ac:dyDescent="0.2">
      <c r="A2" t="s">
        <v>412</v>
      </c>
    </row>
    <row r="4" spans="1:19" ht="15" x14ac:dyDescent="0.25">
      <c r="A4" s="352"/>
      <c r="B4" s="329">
        <v>1996</v>
      </c>
      <c r="C4" s="329">
        <v>1997</v>
      </c>
      <c r="D4" s="329">
        <v>1998</v>
      </c>
      <c r="E4" s="329">
        <v>1999</v>
      </c>
      <c r="F4" s="329">
        <v>2000</v>
      </c>
      <c r="G4" s="329">
        <v>2001</v>
      </c>
      <c r="H4" s="329">
        <v>2002</v>
      </c>
      <c r="I4" s="329">
        <v>2003</v>
      </c>
      <c r="J4" s="329">
        <v>2004</v>
      </c>
      <c r="K4" s="329">
        <v>2005</v>
      </c>
      <c r="L4" s="329">
        <v>2006</v>
      </c>
      <c r="M4" s="329">
        <v>2007</v>
      </c>
      <c r="N4" s="329">
        <v>2008</v>
      </c>
      <c r="O4" s="329">
        <v>2009</v>
      </c>
      <c r="P4" s="329">
        <v>2010</v>
      </c>
      <c r="Q4" s="329">
        <v>2011</v>
      </c>
      <c r="R4" s="329">
        <v>2012</v>
      </c>
    </row>
    <row r="5" spans="1:19" ht="15" x14ac:dyDescent="0.25">
      <c r="A5" s="329" t="s">
        <v>403</v>
      </c>
      <c r="B5" s="353">
        <v>25.181100000000001</v>
      </c>
      <c r="C5" s="354">
        <v>26.362500000000001</v>
      </c>
      <c r="D5" s="354">
        <v>24.878799999999998</v>
      </c>
      <c r="E5" s="354">
        <v>27.617699999999999</v>
      </c>
      <c r="F5" s="354">
        <v>30.555720000000001</v>
      </c>
      <c r="G5" s="354">
        <v>31.8459</v>
      </c>
      <c r="H5" s="354">
        <v>32.205199999999998</v>
      </c>
      <c r="I5" s="354">
        <v>30.656700000000001</v>
      </c>
      <c r="J5" s="354">
        <v>29.286999999999999</v>
      </c>
      <c r="K5" s="354">
        <v>26.9237</v>
      </c>
      <c r="L5" s="354">
        <v>26.54</v>
      </c>
      <c r="M5" s="354">
        <v>26.04</v>
      </c>
      <c r="N5" s="355">
        <v>25.4</v>
      </c>
      <c r="O5" s="355">
        <v>23.85</v>
      </c>
      <c r="P5" s="355">
        <v>23.12</v>
      </c>
      <c r="Q5" s="355">
        <v>21.86</v>
      </c>
      <c r="R5" s="356"/>
      <c r="S5" s="357" t="s">
        <v>413</v>
      </c>
    </row>
    <row r="6" spans="1:19" ht="15" x14ac:dyDescent="0.25">
      <c r="A6" s="329" t="s">
        <v>414</v>
      </c>
      <c r="B6" s="358">
        <v>24.765999999999998</v>
      </c>
      <c r="C6" s="359">
        <v>26.806999999999999</v>
      </c>
      <c r="D6" s="359">
        <v>27.154</v>
      </c>
      <c r="E6" s="359">
        <v>29.117999999999999</v>
      </c>
      <c r="F6" s="359">
        <v>27.946999999999999</v>
      </c>
      <c r="G6" s="359">
        <v>29.34</v>
      </c>
      <c r="H6" s="359">
        <v>31.065000000000001</v>
      </c>
      <c r="I6" s="359">
        <v>31.518999999999998</v>
      </c>
      <c r="J6" s="359">
        <v>32.908000000000001</v>
      </c>
      <c r="K6" s="359">
        <v>34.334000000000003</v>
      </c>
      <c r="L6" s="359">
        <v>37.524000000000001</v>
      </c>
      <c r="M6" s="359">
        <v>42.646000000000001</v>
      </c>
      <c r="N6" s="359">
        <v>40.119999999999997</v>
      </c>
      <c r="O6" s="360">
        <v>36.311</v>
      </c>
      <c r="P6" s="360">
        <v>38.762999999999998</v>
      </c>
      <c r="Q6" s="360">
        <v>35.933999999999997</v>
      </c>
      <c r="R6" s="361"/>
      <c r="S6" s="347" t="s">
        <v>409</v>
      </c>
    </row>
  </sheetData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5"/>
  <sheetViews>
    <sheetView topLeftCell="B1" workbookViewId="0">
      <selection activeCell="U12" sqref="U12:X14"/>
    </sheetView>
  </sheetViews>
  <sheetFormatPr defaultRowHeight="12.75" x14ac:dyDescent="0.2"/>
  <cols>
    <col min="1" max="1" width="27.42578125" customWidth="1"/>
  </cols>
  <sheetData>
    <row r="1" spans="1:24" x14ac:dyDescent="0.2">
      <c r="A1" t="s">
        <v>415</v>
      </c>
    </row>
    <row r="2" spans="1:24" x14ac:dyDescent="0.2">
      <c r="A2" t="s">
        <v>416</v>
      </c>
    </row>
    <row r="5" spans="1:24" x14ac:dyDescent="0.2">
      <c r="A5" s="362"/>
      <c r="B5" s="362">
        <v>1990</v>
      </c>
      <c r="C5" s="362">
        <v>1991</v>
      </c>
      <c r="D5" s="362">
        <v>1992</v>
      </c>
      <c r="E5" s="362">
        <v>1993</v>
      </c>
      <c r="F5" s="362">
        <v>1994</v>
      </c>
      <c r="G5" s="362">
        <v>1995</v>
      </c>
      <c r="H5" s="362">
        <v>1996</v>
      </c>
      <c r="I5" s="362">
        <v>1997</v>
      </c>
      <c r="J5" s="362">
        <v>1998</v>
      </c>
      <c r="K5" s="362">
        <v>1999</v>
      </c>
      <c r="L5" s="362">
        <v>2000</v>
      </c>
      <c r="M5" s="362">
        <v>2001</v>
      </c>
      <c r="N5" s="362">
        <v>2002</v>
      </c>
      <c r="O5" s="362">
        <v>2003</v>
      </c>
      <c r="P5" s="362">
        <v>2004</v>
      </c>
      <c r="Q5" s="362">
        <v>2005</v>
      </c>
      <c r="R5" s="362">
        <v>2006</v>
      </c>
      <c r="S5" s="362">
        <v>2007</v>
      </c>
      <c r="T5" s="362">
        <v>2008</v>
      </c>
      <c r="U5" s="362">
        <v>2009</v>
      </c>
      <c r="V5" s="362">
        <v>2010</v>
      </c>
      <c r="W5" s="362">
        <v>2011</v>
      </c>
      <c r="X5" s="362">
        <v>2012</v>
      </c>
    </row>
    <row r="6" spans="1:24" x14ac:dyDescent="0.2">
      <c r="A6" s="438" t="s">
        <v>27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</row>
    <row r="7" spans="1:24" x14ac:dyDescent="0.2">
      <c r="A7" s="363" t="s">
        <v>377</v>
      </c>
      <c r="B7" s="365">
        <f>SUM(B8:B10)</f>
        <v>1992.1000000000001</v>
      </c>
      <c r="C7" s="365">
        <f t="shared" ref="C7:X7" si="0">SUM(C8:C10)</f>
        <v>2224.6999999999998</v>
      </c>
      <c r="D7" s="365">
        <f t="shared" si="0"/>
        <v>2432.8000000000002</v>
      </c>
      <c r="E7" s="365">
        <f t="shared" si="0"/>
        <v>2614.5</v>
      </c>
      <c r="F7" s="365">
        <f t="shared" si="0"/>
        <v>2883.2</v>
      </c>
      <c r="G7" s="365">
        <f t="shared" si="0"/>
        <v>3103.4</v>
      </c>
      <c r="H7" s="365">
        <f t="shared" si="0"/>
        <v>3311.5000000000005</v>
      </c>
      <c r="I7" s="365">
        <f t="shared" si="0"/>
        <v>3575.1</v>
      </c>
      <c r="J7" s="365">
        <f t="shared" si="0"/>
        <v>3870.5000000000005</v>
      </c>
      <c r="K7" s="365">
        <f t="shared" si="0"/>
        <v>4207.7</v>
      </c>
      <c r="L7" s="365">
        <f t="shared" si="0"/>
        <v>4392.7</v>
      </c>
      <c r="M7" s="365">
        <f t="shared" si="0"/>
        <v>4600.3999999999996</v>
      </c>
      <c r="N7" s="365">
        <f t="shared" si="0"/>
        <v>4828.8</v>
      </c>
      <c r="O7" s="365">
        <f t="shared" si="0"/>
        <v>4998.6000000000004</v>
      </c>
      <c r="P7" s="365">
        <f t="shared" si="0"/>
        <v>5233.8999999999996</v>
      </c>
      <c r="Q7" s="365">
        <f t="shared" si="0"/>
        <v>5422.6</v>
      </c>
      <c r="R7" s="365">
        <f>SUM(R8:R10)</f>
        <v>5684.3</v>
      </c>
      <c r="S7" s="365">
        <f t="shared" ref="S7" si="1">SUM(S8:S10)</f>
        <v>5977.4</v>
      </c>
      <c r="T7" s="365">
        <f>SUM(T8:T10)</f>
        <v>5791.8</v>
      </c>
      <c r="U7" s="365">
        <f>SUM(U8:U10)</f>
        <v>5733.4999999999991</v>
      </c>
      <c r="V7" s="365">
        <f>SUM(V8:V10)</f>
        <v>5857.5</v>
      </c>
      <c r="W7" s="365">
        <f t="shared" si="0"/>
        <v>6027.7000000000007</v>
      </c>
      <c r="X7" s="365">
        <f t="shared" si="0"/>
        <v>6283.4</v>
      </c>
    </row>
    <row r="8" spans="1:24" x14ac:dyDescent="0.2">
      <c r="A8" s="364" t="s">
        <v>85</v>
      </c>
      <c r="B8" s="366">
        <v>670.1</v>
      </c>
      <c r="C8" s="366">
        <v>744.1</v>
      </c>
      <c r="D8" s="366">
        <v>815</v>
      </c>
      <c r="E8" s="366">
        <v>894</v>
      </c>
      <c r="F8" s="366">
        <v>999.7</v>
      </c>
      <c r="G8" s="366">
        <v>1094.5</v>
      </c>
      <c r="H8" s="366">
        <v>1154.9000000000001</v>
      </c>
      <c r="I8" s="366">
        <v>1198.5999999999999</v>
      </c>
      <c r="J8" s="366">
        <v>1312.9</v>
      </c>
      <c r="K8" s="366">
        <v>1420.6</v>
      </c>
      <c r="L8" s="366">
        <v>1495.5</v>
      </c>
      <c r="M8" s="366">
        <v>1547.1</v>
      </c>
      <c r="N8" s="366">
        <v>1620.1</v>
      </c>
      <c r="O8" s="366">
        <v>1677.2</v>
      </c>
      <c r="P8" s="366">
        <v>1765.3</v>
      </c>
      <c r="Q8" s="366">
        <v>1831.1</v>
      </c>
      <c r="R8" s="366">
        <v>1954.6</v>
      </c>
      <c r="S8" s="366">
        <v>2078.6999999999998</v>
      </c>
      <c r="T8" s="366">
        <v>2037.2</v>
      </c>
      <c r="U8" s="366">
        <v>2014.6</v>
      </c>
      <c r="V8" s="366">
        <v>2047</v>
      </c>
      <c r="W8" s="367">
        <v>2124.3000000000002</v>
      </c>
      <c r="X8" s="367">
        <v>2178.1999999999998</v>
      </c>
    </row>
    <row r="9" spans="1:24" x14ac:dyDescent="0.2">
      <c r="A9" s="364" t="s">
        <v>86</v>
      </c>
      <c r="B9" s="366">
        <v>794.7</v>
      </c>
      <c r="C9" s="366">
        <v>905.1</v>
      </c>
      <c r="D9" s="366">
        <v>996.3</v>
      </c>
      <c r="E9" s="366">
        <v>1065.4000000000001</v>
      </c>
      <c r="F9" s="366">
        <v>1181.3</v>
      </c>
      <c r="G9" s="366">
        <v>1271.8</v>
      </c>
      <c r="H9" s="366">
        <v>1392.7</v>
      </c>
      <c r="I9" s="366">
        <v>1559.9</v>
      </c>
      <c r="J9" s="366">
        <v>1706.2</v>
      </c>
      <c r="K9" s="366">
        <v>1876.8</v>
      </c>
      <c r="L9" s="366">
        <v>1926.8</v>
      </c>
      <c r="M9" s="366">
        <v>2022.5</v>
      </c>
      <c r="N9" s="366">
        <v>2127</v>
      </c>
      <c r="O9" s="366">
        <v>2201.4</v>
      </c>
      <c r="P9" s="366">
        <v>2296</v>
      </c>
      <c r="Q9" s="366">
        <v>2374</v>
      </c>
      <c r="R9" s="366">
        <v>2461.9</v>
      </c>
      <c r="S9" s="366">
        <v>2573.1999999999998</v>
      </c>
      <c r="T9" s="366">
        <v>2464.3000000000002</v>
      </c>
      <c r="U9" s="366">
        <v>2443.6999999999998</v>
      </c>
      <c r="V9" s="366">
        <v>2501.9</v>
      </c>
      <c r="W9" s="367">
        <v>2492.3000000000002</v>
      </c>
      <c r="X9" s="367">
        <v>2635.5</v>
      </c>
    </row>
    <row r="10" spans="1:24" x14ac:dyDescent="0.2">
      <c r="A10" s="364" t="s">
        <v>87</v>
      </c>
      <c r="B10" s="366">
        <v>527.29999999999995</v>
      </c>
      <c r="C10" s="366">
        <v>575.5</v>
      </c>
      <c r="D10" s="366">
        <v>621.5</v>
      </c>
      <c r="E10" s="366">
        <v>655.1</v>
      </c>
      <c r="F10" s="366">
        <v>702.2</v>
      </c>
      <c r="G10" s="366">
        <v>737.1</v>
      </c>
      <c r="H10" s="366">
        <v>763.9</v>
      </c>
      <c r="I10" s="366">
        <v>816.6</v>
      </c>
      <c r="J10" s="366">
        <v>851.4</v>
      </c>
      <c r="K10" s="366">
        <v>910.3</v>
      </c>
      <c r="L10" s="366">
        <v>970.4</v>
      </c>
      <c r="M10" s="366">
        <v>1030.8</v>
      </c>
      <c r="N10" s="366">
        <v>1081.7</v>
      </c>
      <c r="O10" s="366">
        <v>1120</v>
      </c>
      <c r="P10" s="366">
        <v>1172.5999999999999</v>
      </c>
      <c r="Q10" s="366">
        <v>1217.5</v>
      </c>
      <c r="R10" s="366">
        <v>1267.8</v>
      </c>
      <c r="S10" s="366">
        <v>1325.5</v>
      </c>
      <c r="T10" s="366">
        <v>1290.3</v>
      </c>
      <c r="U10" s="366">
        <v>1275.2</v>
      </c>
      <c r="V10" s="366">
        <v>1308.5999999999999</v>
      </c>
      <c r="W10" s="367">
        <v>1411.1</v>
      </c>
      <c r="X10" s="367">
        <v>1469.7</v>
      </c>
    </row>
    <row r="11" spans="1:24" x14ac:dyDescent="0.2">
      <c r="A11" s="363" t="s">
        <v>378</v>
      </c>
      <c r="B11" s="365">
        <f>SUM(B12:B14)</f>
        <v>3695.2000000000003</v>
      </c>
      <c r="C11" s="365">
        <f t="shared" ref="C11:X11" si="2">SUM(C12:C14)</f>
        <v>3806.9</v>
      </c>
      <c r="D11" s="365">
        <f t="shared" si="2"/>
        <v>3860.3</v>
      </c>
      <c r="E11" s="365">
        <f t="shared" si="2"/>
        <v>3888.2</v>
      </c>
      <c r="F11" s="365">
        <f t="shared" si="2"/>
        <v>4034.1</v>
      </c>
      <c r="G11" s="365">
        <f t="shared" si="2"/>
        <v>4101.7999999999993</v>
      </c>
      <c r="H11" s="365">
        <f t="shared" si="2"/>
        <v>4229</v>
      </c>
      <c r="I11" s="365">
        <f t="shared" si="2"/>
        <v>4370.2</v>
      </c>
      <c r="J11" s="365">
        <f t="shared" si="2"/>
        <v>4628.5</v>
      </c>
      <c r="K11" s="365">
        <f t="shared" si="2"/>
        <v>4894.1000000000004</v>
      </c>
      <c r="L11" s="365">
        <f t="shared" si="2"/>
        <v>4984.9000000000005</v>
      </c>
      <c r="M11" s="365">
        <f t="shared" si="2"/>
        <v>5042.5</v>
      </c>
      <c r="N11" s="365">
        <f t="shared" si="2"/>
        <v>5144.8</v>
      </c>
      <c r="O11" s="365">
        <f t="shared" si="2"/>
        <v>5187.1000000000004</v>
      </c>
      <c r="P11" s="365">
        <f t="shared" si="2"/>
        <v>5307</v>
      </c>
      <c r="Q11" s="365">
        <f t="shared" si="2"/>
        <v>5368.2</v>
      </c>
      <c r="R11" s="365">
        <f t="shared" si="2"/>
        <v>5542.6</v>
      </c>
      <c r="S11" s="365">
        <f t="shared" si="2"/>
        <v>5729.2</v>
      </c>
      <c r="T11" s="365">
        <f t="shared" si="2"/>
        <v>5265.7000000000007</v>
      </c>
      <c r="U11" s="365">
        <f>SUM(U12:U14)</f>
        <v>4922.3</v>
      </c>
      <c r="V11" s="365">
        <f t="shared" si="2"/>
        <v>5091.0999999999995</v>
      </c>
      <c r="W11" s="365">
        <f t="shared" si="2"/>
        <v>5081.5</v>
      </c>
      <c r="X11" s="365">
        <f t="shared" si="2"/>
        <v>5060.1999999999989</v>
      </c>
    </row>
    <row r="12" spans="1:24" x14ac:dyDescent="0.2">
      <c r="A12" s="364" t="s">
        <v>85</v>
      </c>
      <c r="B12" s="366">
        <v>2024.7</v>
      </c>
      <c r="C12" s="366">
        <v>2094.6999999999998</v>
      </c>
      <c r="D12" s="366">
        <v>2147.3000000000002</v>
      </c>
      <c r="E12" s="366">
        <v>2213</v>
      </c>
      <c r="F12" s="366">
        <v>2332.9</v>
      </c>
      <c r="G12" s="366">
        <v>2415.6</v>
      </c>
      <c r="H12" s="366">
        <v>2519.1</v>
      </c>
      <c r="I12" s="366">
        <v>2585.6</v>
      </c>
      <c r="J12" s="366">
        <v>2802.5</v>
      </c>
      <c r="K12" s="366">
        <v>3002.1</v>
      </c>
      <c r="L12" s="366">
        <v>3130.1</v>
      </c>
      <c r="M12" s="366">
        <v>3162.9</v>
      </c>
      <c r="N12" s="366">
        <v>3237.9</v>
      </c>
      <c r="O12" s="366">
        <v>3279.3</v>
      </c>
      <c r="P12" s="366">
        <v>3379.3</v>
      </c>
      <c r="Q12" s="366">
        <v>3434.4</v>
      </c>
      <c r="R12" s="366">
        <v>3594.3</v>
      </c>
      <c r="S12" s="366">
        <v>3750.2</v>
      </c>
      <c r="T12" s="366">
        <v>3456.5</v>
      </c>
      <c r="U12" s="366">
        <v>3217.6</v>
      </c>
      <c r="V12" s="366">
        <v>3311.2</v>
      </c>
      <c r="W12" s="367">
        <v>3335.7</v>
      </c>
      <c r="X12" s="367">
        <v>3320.2</v>
      </c>
    </row>
    <row r="13" spans="1:24" x14ac:dyDescent="0.2">
      <c r="A13" s="364" t="s">
        <v>86</v>
      </c>
      <c r="B13" s="366">
        <v>1415.6</v>
      </c>
      <c r="C13" s="366">
        <v>1450.8</v>
      </c>
      <c r="D13" s="366">
        <v>1446.8</v>
      </c>
      <c r="E13" s="366">
        <v>1409.7</v>
      </c>
      <c r="F13" s="366">
        <v>1431</v>
      </c>
      <c r="G13" s="366">
        <v>1416.3</v>
      </c>
      <c r="H13" s="366">
        <v>1439</v>
      </c>
      <c r="I13" s="366">
        <v>1503.8</v>
      </c>
      <c r="J13" s="366">
        <v>1541.9</v>
      </c>
      <c r="K13" s="366">
        <v>1596.9</v>
      </c>
      <c r="L13" s="366">
        <v>1549</v>
      </c>
      <c r="M13" s="366">
        <v>1541.2</v>
      </c>
      <c r="N13" s="366">
        <v>1538.7</v>
      </c>
      <c r="O13" s="366">
        <v>1514</v>
      </c>
      <c r="P13" s="366">
        <v>1503.1</v>
      </c>
      <c r="Q13" s="366">
        <v>1481.1</v>
      </c>
      <c r="R13" s="366">
        <v>1465.4</v>
      </c>
      <c r="S13" s="366">
        <v>1462.8</v>
      </c>
      <c r="T13" s="366">
        <v>1329.6</v>
      </c>
      <c r="U13" s="366">
        <v>1252.2</v>
      </c>
      <c r="V13" s="366">
        <v>1305.5999999999999</v>
      </c>
      <c r="W13" s="367">
        <v>1253.2</v>
      </c>
      <c r="X13" s="367">
        <v>1253.0999999999999</v>
      </c>
    </row>
    <row r="14" spans="1:24" x14ac:dyDescent="0.2">
      <c r="A14" s="364" t="s">
        <v>87</v>
      </c>
      <c r="B14" s="366">
        <v>254.9</v>
      </c>
      <c r="C14" s="366">
        <v>261.39999999999998</v>
      </c>
      <c r="D14" s="366">
        <v>266.2</v>
      </c>
      <c r="E14" s="366">
        <v>265.5</v>
      </c>
      <c r="F14" s="366">
        <v>270.2</v>
      </c>
      <c r="G14" s="366">
        <v>269.89999999999998</v>
      </c>
      <c r="H14" s="366">
        <v>270.89999999999998</v>
      </c>
      <c r="I14" s="366">
        <v>280.8</v>
      </c>
      <c r="J14" s="366">
        <v>284.10000000000002</v>
      </c>
      <c r="K14" s="366">
        <v>295.10000000000002</v>
      </c>
      <c r="L14" s="366">
        <v>305.8</v>
      </c>
      <c r="M14" s="366">
        <v>338.4</v>
      </c>
      <c r="N14" s="366">
        <v>368.2</v>
      </c>
      <c r="O14" s="366">
        <v>393.8</v>
      </c>
      <c r="P14" s="366">
        <v>424.6</v>
      </c>
      <c r="Q14" s="366">
        <v>452.7</v>
      </c>
      <c r="R14" s="366">
        <v>482.9</v>
      </c>
      <c r="S14" s="366">
        <v>516.20000000000005</v>
      </c>
      <c r="T14" s="366">
        <v>479.6</v>
      </c>
      <c r="U14" s="366">
        <v>452.5</v>
      </c>
      <c r="V14" s="366">
        <v>474.3</v>
      </c>
      <c r="W14" s="367">
        <v>492.6</v>
      </c>
      <c r="X14" s="367">
        <v>486.9</v>
      </c>
    </row>
    <row r="15" spans="1:24" ht="15" x14ac:dyDescent="0.25">
      <c r="U15" s="357"/>
    </row>
  </sheetData>
  <mergeCells count="1">
    <mergeCell ref="A6:X6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2"/>
  <sheetViews>
    <sheetView topLeftCell="A4" workbookViewId="0">
      <selection activeCell="D36" sqref="D36"/>
    </sheetView>
  </sheetViews>
  <sheetFormatPr defaultRowHeight="12.75" x14ac:dyDescent="0.2"/>
  <cols>
    <col min="2" max="5" width="12" bestFit="1" customWidth="1"/>
  </cols>
  <sheetData>
    <row r="1" spans="1:5" x14ac:dyDescent="0.2">
      <c r="A1" t="s">
        <v>417</v>
      </c>
    </row>
    <row r="2" spans="1:5" x14ac:dyDescent="0.2">
      <c r="A2" t="s">
        <v>418</v>
      </c>
    </row>
    <row r="4" spans="1:5" x14ac:dyDescent="0.2">
      <c r="A4" s="368" t="s">
        <v>419</v>
      </c>
      <c r="B4" s="369"/>
      <c r="C4" s="369"/>
      <c r="D4" s="369"/>
      <c r="E4" s="369"/>
    </row>
    <row r="5" spans="1:5" x14ac:dyDescent="0.2">
      <c r="A5" s="370" t="s">
        <v>420</v>
      </c>
      <c r="B5" s="371"/>
      <c r="C5" s="371"/>
      <c r="D5" s="372"/>
      <c r="E5" s="373"/>
    </row>
    <row r="6" spans="1:5" ht="38.25" x14ac:dyDescent="0.2">
      <c r="A6" s="374"/>
      <c r="B6" s="375" t="s">
        <v>421</v>
      </c>
      <c r="C6" s="375" t="s">
        <v>422</v>
      </c>
      <c r="D6" s="376" t="s">
        <v>423</v>
      </c>
      <c r="E6" s="376" t="s">
        <v>424</v>
      </c>
    </row>
    <row r="7" spans="1:5" x14ac:dyDescent="0.2">
      <c r="A7" s="377">
        <v>1979</v>
      </c>
      <c r="B7" s="378">
        <v>14.852</v>
      </c>
      <c r="C7" s="378"/>
      <c r="D7" s="378">
        <v>8.6020000000000003</v>
      </c>
      <c r="E7" s="378"/>
    </row>
    <row r="8" spans="1:5" x14ac:dyDescent="0.2">
      <c r="A8" s="377">
        <v>1980</v>
      </c>
      <c r="B8" s="378">
        <v>14.468999999999999</v>
      </c>
      <c r="C8" s="378"/>
      <c r="D8" s="378">
        <v>8.6460000000000008</v>
      </c>
      <c r="E8" s="378"/>
    </row>
    <row r="9" spans="1:5" x14ac:dyDescent="0.2">
      <c r="A9" s="377">
        <v>1981</v>
      </c>
      <c r="B9" s="378">
        <v>14.108000000000001</v>
      </c>
      <c r="C9" s="378"/>
      <c r="D9" s="378">
        <v>8.2330000000000005</v>
      </c>
      <c r="E9" s="378"/>
    </row>
    <row r="10" spans="1:5" x14ac:dyDescent="0.2">
      <c r="A10" s="377">
        <v>1982</v>
      </c>
      <c r="B10" s="378">
        <v>13.349</v>
      </c>
      <c r="C10" s="378"/>
      <c r="D10" s="378">
        <v>7.7450000000000001</v>
      </c>
      <c r="E10" s="378"/>
    </row>
    <row r="11" spans="1:5" x14ac:dyDescent="0.2">
      <c r="A11" s="377">
        <v>1983</v>
      </c>
      <c r="B11" s="378">
        <v>12.445</v>
      </c>
      <c r="C11" s="378"/>
      <c r="D11" s="378">
        <v>7.7350000000000003</v>
      </c>
      <c r="E11" s="378"/>
    </row>
    <row r="12" spans="1:5" x14ac:dyDescent="0.2">
      <c r="A12" s="377">
        <v>1984</v>
      </c>
      <c r="B12" s="378">
        <v>12.116</v>
      </c>
      <c r="C12" s="378"/>
      <c r="D12" s="378">
        <v>9.6210000000000004</v>
      </c>
      <c r="E12" s="378"/>
    </row>
    <row r="13" spans="1:5" x14ac:dyDescent="0.2">
      <c r="A13" s="377">
        <v>1985</v>
      </c>
      <c r="B13" s="378">
        <v>10.877000000000001</v>
      </c>
      <c r="C13" s="378"/>
      <c r="D13" s="378">
        <v>11.356999999999999</v>
      </c>
      <c r="E13" s="378"/>
    </row>
    <row r="14" spans="1:5" x14ac:dyDescent="0.2">
      <c r="A14" s="377">
        <v>1986</v>
      </c>
      <c r="B14" s="378">
        <v>9.7840000000000007</v>
      </c>
      <c r="C14" s="378"/>
      <c r="D14" s="378">
        <v>11.4</v>
      </c>
      <c r="E14" s="378"/>
    </row>
    <row r="15" spans="1:5" x14ac:dyDescent="0.2">
      <c r="A15" s="377">
        <v>1987</v>
      </c>
      <c r="B15" s="378">
        <v>9.5009999999999994</v>
      </c>
      <c r="C15" s="378"/>
      <c r="D15" s="378">
        <v>11.611000000000001</v>
      </c>
      <c r="E15" s="378"/>
    </row>
    <row r="16" spans="1:5" x14ac:dyDescent="0.2">
      <c r="A16" s="377">
        <v>1988</v>
      </c>
      <c r="B16" s="378">
        <v>8.7240000000000002</v>
      </c>
      <c r="C16" s="378"/>
      <c r="D16" s="378">
        <v>12.093</v>
      </c>
      <c r="E16" s="378"/>
    </row>
    <row r="17" spans="1:5" x14ac:dyDescent="0.2">
      <c r="A17" s="377">
        <v>1989</v>
      </c>
      <c r="B17" s="378">
        <v>8.2829999999999995</v>
      </c>
      <c r="C17" s="378"/>
      <c r="D17" s="378">
        <v>12.757999999999999</v>
      </c>
      <c r="E17" s="378"/>
    </row>
    <row r="18" spans="1:5" x14ac:dyDescent="0.2">
      <c r="A18" s="377">
        <v>1990</v>
      </c>
      <c r="B18" s="378">
        <v>8.6379999999999999</v>
      </c>
      <c r="C18" s="378"/>
      <c r="D18" s="378">
        <v>12.776999999999999</v>
      </c>
      <c r="E18" s="378"/>
    </row>
    <row r="19" spans="1:5" x14ac:dyDescent="0.2">
      <c r="A19" s="377">
        <v>1991</v>
      </c>
      <c r="B19" s="378">
        <v>7.8769999999999998</v>
      </c>
      <c r="C19" s="378"/>
      <c r="D19" s="378">
        <v>12.743</v>
      </c>
      <c r="E19" s="378"/>
    </row>
    <row r="20" spans="1:5" x14ac:dyDescent="0.2">
      <c r="A20" s="377">
        <v>1992</v>
      </c>
      <c r="B20" s="378">
        <v>7.351</v>
      </c>
      <c r="C20" s="378"/>
      <c r="D20" s="378">
        <v>13.2</v>
      </c>
      <c r="E20" s="378"/>
    </row>
    <row r="21" spans="1:5" x14ac:dyDescent="0.2">
      <c r="A21" s="377">
        <v>1993</v>
      </c>
      <c r="B21" s="378">
        <v>6.6059999999999999</v>
      </c>
      <c r="C21" s="378"/>
      <c r="D21" s="378">
        <v>12.039</v>
      </c>
      <c r="E21" s="378"/>
    </row>
    <row r="22" spans="1:5" x14ac:dyDescent="0.2">
      <c r="A22" s="377">
        <v>1994</v>
      </c>
      <c r="B22" s="378">
        <v>6.0270000000000001</v>
      </c>
      <c r="C22" s="378"/>
      <c r="D22" s="378">
        <v>12.114000000000001</v>
      </c>
      <c r="E22" s="378"/>
    </row>
    <row r="23" spans="1:5" x14ac:dyDescent="0.2">
      <c r="A23" s="377">
        <v>1995</v>
      </c>
      <c r="B23" s="378">
        <v>5.6139999999999999</v>
      </c>
      <c r="C23" s="378"/>
      <c r="D23" s="378">
        <v>11.656000000000001</v>
      </c>
      <c r="E23" s="378"/>
    </row>
    <row r="24" spans="1:5" x14ac:dyDescent="0.2">
      <c r="A24" s="377">
        <v>1996</v>
      </c>
      <c r="B24" s="378">
        <v>5.7370000000000001</v>
      </c>
      <c r="C24" s="378"/>
      <c r="D24" s="378">
        <v>11.78</v>
      </c>
      <c r="E24" s="378"/>
    </row>
    <row r="25" spans="1:5" x14ac:dyDescent="0.2">
      <c r="A25" s="377">
        <v>1997</v>
      </c>
      <c r="B25" s="378">
        <v>5.52</v>
      </c>
      <c r="C25" s="378"/>
      <c r="D25" s="378">
        <v>11.739000000000001</v>
      </c>
      <c r="E25" s="378"/>
    </row>
    <row r="26" spans="1:5" x14ac:dyDescent="0.2">
      <c r="A26" s="377">
        <v>1998</v>
      </c>
      <c r="B26" s="378">
        <v>5.21</v>
      </c>
      <c r="C26" s="378"/>
      <c r="D26" s="378">
        <v>12.548999999999999</v>
      </c>
      <c r="E26" s="378"/>
    </row>
    <row r="27" spans="1:5" x14ac:dyDescent="0.2">
      <c r="A27" s="377">
        <v>1999</v>
      </c>
      <c r="B27" s="378">
        <v>4.9119999999999999</v>
      </c>
      <c r="C27" s="378"/>
      <c r="D27" s="378">
        <v>12.474</v>
      </c>
      <c r="E27" s="378"/>
    </row>
    <row r="28" spans="1:5" x14ac:dyDescent="0.2">
      <c r="A28" s="377">
        <v>2000</v>
      </c>
      <c r="B28" s="378">
        <v>5.1440000000000001</v>
      </c>
      <c r="C28" s="378"/>
      <c r="D28" s="378">
        <v>12.672000000000001</v>
      </c>
      <c r="E28" s="378"/>
    </row>
    <row r="29" spans="1:5" x14ac:dyDescent="0.2">
      <c r="A29" s="377">
        <v>2001</v>
      </c>
      <c r="B29" s="378">
        <v>4.6379999999999999</v>
      </c>
      <c r="C29" s="378"/>
      <c r="D29" s="378">
        <v>12.58</v>
      </c>
      <c r="E29" s="378"/>
    </row>
    <row r="30" spans="1:5" x14ac:dyDescent="0.2">
      <c r="A30" s="377">
        <v>2002</v>
      </c>
      <c r="B30" s="378">
        <v>4.5890000000000004</v>
      </c>
      <c r="C30" s="378">
        <v>3.7999999999999999E-2</v>
      </c>
      <c r="D30" s="378">
        <v>12.71</v>
      </c>
      <c r="E30" s="378"/>
    </row>
    <row r="31" spans="1:5" x14ac:dyDescent="0.2">
      <c r="A31" s="377">
        <v>2003</v>
      </c>
      <c r="B31" s="378">
        <v>3.964</v>
      </c>
      <c r="C31" s="378">
        <v>8.2000000000000003E-2</v>
      </c>
      <c r="D31" s="378">
        <v>13.441000000000001</v>
      </c>
      <c r="E31" s="378"/>
    </row>
    <row r="32" spans="1:5" x14ac:dyDescent="0.2">
      <c r="A32" s="377">
        <v>2004</v>
      </c>
      <c r="B32" s="378">
        <v>3.6589999999999998</v>
      </c>
      <c r="C32" s="378">
        <v>0.14599999999999999</v>
      </c>
      <c r="D32" s="378">
        <v>13.603999999999999</v>
      </c>
      <c r="E32" s="378"/>
    </row>
    <row r="33" spans="1:12" x14ac:dyDescent="0.2">
      <c r="A33" s="377">
        <v>2005</v>
      </c>
      <c r="B33" s="378">
        <v>3.3069999999999999</v>
      </c>
      <c r="C33" s="378">
        <v>0.317</v>
      </c>
      <c r="D33" s="378">
        <v>12.022</v>
      </c>
      <c r="E33" s="378"/>
    </row>
    <row r="34" spans="1:12" x14ac:dyDescent="0.2">
      <c r="A34" s="377">
        <v>2006</v>
      </c>
      <c r="B34" s="378">
        <v>3.34</v>
      </c>
      <c r="C34" s="378">
        <v>2.492</v>
      </c>
      <c r="D34" s="378">
        <v>11.488</v>
      </c>
      <c r="E34" s="378"/>
    </row>
    <row r="35" spans="1:12" x14ac:dyDescent="0.2">
      <c r="A35" s="377">
        <v>2007</v>
      </c>
      <c r="B35" s="378">
        <v>3.3022040000000001</v>
      </c>
      <c r="C35" s="378"/>
      <c r="D35" s="378">
        <v>10.858231999999999</v>
      </c>
      <c r="E35" s="378"/>
    </row>
    <row r="36" spans="1:12" x14ac:dyDescent="0.2">
      <c r="A36" s="377" t="s">
        <v>315</v>
      </c>
      <c r="B36" s="379">
        <v>3.899</v>
      </c>
      <c r="C36" s="379">
        <v>1.2254929999999999</v>
      </c>
      <c r="D36" s="379">
        <v>13.99</v>
      </c>
      <c r="E36" s="379">
        <v>0.112375</v>
      </c>
      <c r="F36" s="313"/>
    </row>
    <row r="37" spans="1:12" x14ac:dyDescent="0.2">
      <c r="A37" s="377" t="s">
        <v>425</v>
      </c>
      <c r="B37" s="379">
        <v>2.117</v>
      </c>
      <c r="C37" s="379">
        <v>1.202717</v>
      </c>
      <c r="D37" s="379">
        <v>9.6199999999999992</v>
      </c>
      <c r="E37" s="379">
        <v>0.20261199999999999</v>
      </c>
      <c r="F37" s="313"/>
    </row>
    <row r="38" spans="1:12" x14ac:dyDescent="0.2">
      <c r="A38" s="377" t="s">
        <v>426</v>
      </c>
      <c r="B38" s="379">
        <v>2.1880000000000002</v>
      </c>
      <c r="C38" s="379">
        <v>1.699195</v>
      </c>
      <c r="D38" s="379">
        <v>10.11</v>
      </c>
      <c r="E38" s="379">
        <v>0.231296</v>
      </c>
      <c r="F38" s="313"/>
    </row>
    <row r="39" spans="1:12" x14ac:dyDescent="0.2">
      <c r="A39" s="377" t="s">
        <v>427</v>
      </c>
      <c r="B39" s="96">
        <v>2.4141602359999998</v>
      </c>
      <c r="C39" s="96">
        <v>1.8449535860000001</v>
      </c>
      <c r="D39" s="96">
        <v>10.551164421999999</v>
      </c>
      <c r="E39" s="96">
        <v>0.18464114200000001</v>
      </c>
      <c r="F39" s="380"/>
    </row>
    <row r="40" spans="1:12" x14ac:dyDescent="0.2">
      <c r="A40" s="377" t="s">
        <v>428</v>
      </c>
      <c r="B40" s="96">
        <v>2.0943679939999997</v>
      </c>
      <c r="C40" s="96">
        <v>1.9707366450000001</v>
      </c>
      <c r="D40" s="96">
        <v>9.5081034899999999</v>
      </c>
      <c r="E40" s="96">
        <v>0.19619920600000001</v>
      </c>
    </row>
    <row r="41" spans="1:12" x14ac:dyDescent="0.2">
      <c r="A41" s="377" t="s">
        <v>429</v>
      </c>
      <c r="B41" s="379">
        <v>1.9545149749999999</v>
      </c>
      <c r="C41" s="379">
        <v>2.3842210829999999</v>
      </c>
      <c r="D41" s="379">
        <v>8.2044942939999999</v>
      </c>
      <c r="E41" s="379">
        <v>0.31120508199999991</v>
      </c>
      <c r="F41" s="16"/>
    </row>
    <row r="42" spans="1:12" x14ac:dyDescent="0.2">
      <c r="H42" s="379"/>
      <c r="I42" s="379"/>
      <c r="J42" s="379"/>
      <c r="K42" s="379"/>
      <c r="L42" s="16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63"/>
  <sheetViews>
    <sheetView topLeftCell="A13" workbookViewId="0">
      <selection activeCell="B20" sqref="B20"/>
    </sheetView>
  </sheetViews>
  <sheetFormatPr defaultRowHeight="12.75" x14ac:dyDescent="0.2"/>
  <cols>
    <col min="1" max="1" width="9.140625" style="96"/>
    <col min="2" max="2" width="10.5703125" style="96" customWidth="1"/>
    <col min="3" max="3" width="20.5703125" style="96" bestFit="1" customWidth="1"/>
    <col min="4" max="16384" width="9.140625" style="96"/>
  </cols>
  <sheetData>
    <row r="1" spans="1:7" x14ac:dyDescent="0.2">
      <c r="A1" s="439" t="s">
        <v>380</v>
      </c>
      <c r="B1" s="439"/>
      <c r="C1" s="439"/>
      <c r="D1" s="439"/>
      <c r="E1" s="439"/>
      <c r="F1" s="439"/>
      <c r="G1" s="439"/>
    </row>
    <row r="2" spans="1:7" x14ac:dyDescent="0.2">
      <c r="A2" s="439" t="s">
        <v>82</v>
      </c>
      <c r="B2" s="439"/>
      <c r="C2" s="439"/>
      <c r="D2" s="439"/>
      <c r="E2" s="439"/>
      <c r="F2" s="439"/>
      <c r="G2" s="439"/>
    </row>
    <row r="4" spans="1:7" x14ac:dyDescent="0.2">
      <c r="A4" s="299"/>
      <c r="B4" s="299" t="s">
        <v>83</v>
      </c>
      <c r="C4" s="299" t="s">
        <v>379</v>
      </c>
    </row>
    <row r="5" spans="1:7" x14ac:dyDescent="0.2">
      <c r="A5" s="299">
        <v>1997</v>
      </c>
      <c r="B5" s="98">
        <v>59700</v>
      </c>
    </row>
    <row r="6" spans="1:7" x14ac:dyDescent="0.2">
      <c r="A6" s="299">
        <v>1998</v>
      </c>
      <c r="B6" s="98">
        <v>75138</v>
      </c>
      <c r="C6" s="301">
        <f>(B6-B5)/B5</f>
        <v>0.25859296482412059</v>
      </c>
    </row>
    <row r="7" spans="1:7" x14ac:dyDescent="0.2">
      <c r="A7" s="299">
        <v>1999</v>
      </c>
      <c r="B7" s="98">
        <v>104003</v>
      </c>
      <c r="C7" s="301">
        <f t="shared" ref="C7:C20" si="0">(B7-B6)/B6</f>
        <v>0.38415981261146159</v>
      </c>
    </row>
    <row r="8" spans="1:7" x14ac:dyDescent="0.2">
      <c r="A8" s="299">
        <v>2000</v>
      </c>
      <c r="B8" s="98">
        <v>162500</v>
      </c>
      <c r="C8" s="301">
        <f t="shared" si="0"/>
        <v>0.56245492918473505</v>
      </c>
    </row>
    <row r="9" spans="1:7" x14ac:dyDescent="0.2">
      <c r="A9" s="299">
        <v>2001</v>
      </c>
      <c r="B9" s="98">
        <v>195649</v>
      </c>
      <c r="C9" s="301">
        <f>(B9-B8)/B8</f>
        <v>0.20399384615384616</v>
      </c>
    </row>
    <row r="10" spans="1:7" x14ac:dyDescent="0.2">
      <c r="A10" s="299">
        <v>2002</v>
      </c>
      <c r="B10" s="98">
        <v>247003</v>
      </c>
      <c r="C10" s="301">
        <f t="shared" si="0"/>
        <v>0.26248025801307445</v>
      </c>
    </row>
    <row r="11" spans="1:7" x14ac:dyDescent="0.2">
      <c r="A11" s="299">
        <v>2003</v>
      </c>
      <c r="B11" s="98">
        <v>291967</v>
      </c>
      <c r="C11" s="301">
        <f t="shared" si="0"/>
        <v>0.18203827483876714</v>
      </c>
    </row>
    <row r="12" spans="1:7" x14ac:dyDescent="0.2">
      <c r="A12" s="299">
        <v>2004</v>
      </c>
      <c r="B12" s="98">
        <v>403951</v>
      </c>
      <c r="C12" s="301">
        <f t="shared" si="0"/>
        <v>0.3835501957412995</v>
      </c>
    </row>
    <row r="13" spans="1:7" x14ac:dyDescent="0.2">
      <c r="A13" s="299">
        <v>2005</v>
      </c>
      <c r="B13" s="98">
        <v>456279</v>
      </c>
      <c r="C13" s="301">
        <f t="shared" si="0"/>
        <v>0.12954046406618624</v>
      </c>
    </row>
    <row r="14" spans="1:7" x14ac:dyDescent="0.2">
      <c r="A14" s="299">
        <v>2006</v>
      </c>
      <c r="B14" s="98">
        <v>466429</v>
      </c>
      <c r="C14" s="301">
        <f t="shared" si="0"/>
        <v>2.2245161403439562E-2</v>
      </c>
    </row>
    <row r="15" spans="1:7" x14ac:dyDescent="0.2">
      <c r="A15" s="299">
        <v>2007</v>
      </c>
      <c r="B15" s="98">
        <v>515791</v>
      </c>
      <c r="C15" s="301">
        <f t="shared" si="0"/>
        <v>0.10582961179514996</v>
      </c>
    </row>
    <row r="16" spans="1:7" x14ac:dyDescent="0.2">
      <c r="A16" s="299">
        <v>2008</v>
      </c>
      <c r="B16" s="98">
        <v>507769</v>
      </c>
      <c r="C16" s="301">
        <f t="shared" si="0"/>
        <v>-1.5552811119232401E-2</v>
      </c>
    </row>
    <row r="17" spans="1:5" x14ac:dyDescent="0.2">
      <c r="A17" s="299">
        <v>2009</v>
      </c>
      <c r="B17" s="98">
        <v>445636</v>
      </c>
      <c r="C17" s="301">
        <f t="shared" si="0"/>
        <v>-0.12236469733284229</v>
      </c>
    </row>
    <row r="18" spans="1:5" x14ac:dyDescent="0.2">
      <c r="A18" s="299">
        <v>2010</v>
      </c>
      <c r="B18" s="98">
        <v>496703</v>
      </c>
      <c r="C18" s="301">
        <f t="shared" si="0"/>
        <v>0.11459352476011812</v>
      </c>
    </row>
    <row r="19" spans="1:5" x14ac:dyDescent="0.2">
      <c r="A19" s="299">
        <v>2011</v>
      </c>
      <c r="B19" s="98">
        <v>518004</v>
      </c>
      <c r="C19" s="301">
        <f t="shared" si="0"/>
        <v>4.2884782254184087E-2</v>
      </c>
      <c r="E19" s="96" t="s">
        <v>339</v>
      </c>
    </row>
    <row r="20" spans="1:5" x14ac:dyDescent="0.2">
      <c r="A20" s="299">
        <v>2012</v>
      </c>
      <c r="B20" s="98">
        <v>527311</v>
      </c>
      <c r="C20" s="301">
        <f t="shared" si="0"/>
        <v>1.7967042725538798E-2</v>
      </c>
      <c r="D20" s="301">
        <f>(B20-B15)/B15</f>
        <v>2.2334627785285124E-2</v>
      </c>
    </row>
    <row r="21" spans="1:5" x14ac:dyDescent="0.2">
      <c r="A21" s="96">
        <v>2013</v>
      </c>
      <c r="B21" s="98">
        <v>527652</v>
      </c>
      <c r="C21" s="301">
        <f>(B21-B20)/B20</f>
        <v>6.4667719808613887E-4</v>
      </c>
      <c r="E21" s="96" t="s">
        <v>430</v>
      </c>
    </row>
    <row r="22" spans="1:5" x14ac:dyDescent="0.2">
      <c r="C22" s="263"/>
    </row>
    <row r="42" spans="1:7" x14ac:dyDescent="0.2">
      <c r="A42" s="209"/>
      <c r="B42" s="302"/>
      <c r="C42" s="302"/>
      <c r="D42" s="302"/>
      <c r="E42" s="302"/>
      <c r="F42" s="302"/>
      <c r="G42" s="302"/>
    </row>
    <row r="43" spans="1:7" x14ac:dyDescent="0.2">
      <c r="A43" s="209"/>
      <c r="B43" s="302"/>
      <c r="C43" s="302"/>
      <c r="D43" s="302"/>
      <c r="E43" s="302"/>
      <c r="F43" s="302"/>
      <c r="G43" s="302"/>
    </row>
    <row r="44" spans="1:7" x14ac:dyDescent="0.2">
      <c r="A44" s="303"/>
      <c r="B44" s="303"/>
      <c r="C44" s="303"/>
      <c r="D44" s="303"/>
      <c r="E44" s="303"/>
      <c r="F44" s="303"/>
      <c r="G44" s="303"/>
    </row>
    <row r="45" spans="1:7" ht="24" customHeight="1" x14ac:dyDescent="0.2">
      <c r="A45" s="302"/>
      <c r="B45" s="302"/>
      <c r="C45" s="302"/>
      <c r="D45" s="302"/>
      <c r="E45" s="302"/>
      <c r="F45" s="302"/>
      <c r="G45" s="302"/>
    </row>
    <row r="46" spans="1:7" x14ac:dyDescent="0.2">
      <c r="A46" s="300"/>
      <c r="B46" s="304"/>
      <c r="C46" s="305"/>
      <c r="D46" s="209"/>
      <c r="E46" s="209"/>
      <c r="F46" s="209"/>
      <c r="G46" s="209"/>
    </row>
    <row r="47" spans="1:7" x14ac:dyDescent="0.2">
      <c r="A47" s="300"/>
      <c r="B47" s="304"/>
      <c r="C47" s="306"/>
      <c r="D47" s="209"/>
      <c r="E47" s="209"/>
      <c r="F47" s="209"/>
      <c r="G47" s="209"/>
    </row>
    <row r="48" spans="1:7" x14ac:dyDescent="0.2">
      <c r="A48" s="300"/>
      <c r="B48" s="304"/>
      <c r="C48" s="306"/>
      <c r="D48" s="209"/>
      <c r="E48" s="209"/>
      <c r="F48" s="209"/>
      <c r="G48" s="209"/>
    </row>
    <row r="49" spans="1:16" x14ac:dyDescent="0.2">
      <c r="A49" s="300"/>
      <c r="B49" s="304"/>
      <c r="C49" s="306"/>
      <c r="D49" s="209"/>
      <c r="E49" s="209"/>
      <c r="F49" s="209"/>
      <c r="G49" s="209"/>
    </row>
    <row r="50" spans="1:16" x14ac:dyDescent="0.2">
      <c r="A50" s="300"/>
      <c r="B50" s="304"/>
      <c r="C50" s="306"/>
      <c r="D50" s="209"/>
      <c r="E50" s="209"/>
      <c r="F50" s="209"/>
      <c r="G50" s="209"/>
    </row>
    <row r="51" spans="1:16" x14ac:dyDescent="0.2">
      <c r="A51" s="300"/>
      <c r="B51" s="304"/>
      <c r="C51" s="306"/>
      <c r="D51" s="209"/>
      <c r="E51" s="209"/>
      <c r="F51" s="209"/>
      <c r="G51" s="209"/>
    </row>
    <row r="52" spans="1:16" x14ac:dyDescent="0.2">
      <c r="A52" s="300"/>
      <c r="B52" s="304"/>
      <c r="C52" s="306"/>
      <c r="D52" s="307"/>
      <c r="E52" s="307"/>
      <c r="F52" s="307"/>
      <c r="G52" s="307"/>
      <c r="H52" s="98"/>
      <c r="I52" s="98"/>
      <c r="J52" s="98"/>
      <c r="K52" s="98"/>
    </row>
    <row r="53" spans="1:16" x14ac:dyDescent="0.2">
      <c r="A53" s="300"/>
      <c r="B53" s="304"/>
      <c r="C53" s="306"/>
      <c r="D53" s="307"/>
      <c r="E53" s="307"/>
      <c r="F53" s="307"/>
      <c r="G53" s="307"/>
      <c r="H53" s="98"/>
      <c r="I53" s="98"/>
      <c r="J53" s="98"/>
      <c r="K53" s="98"/>
    </row>
    <row r="54" spans="1:16" x14ac:dyDescent="0.2">
      <c r="A54" s="300"/>
      <c r="B54" s="304"/>
      <c r="C54" s="306"/>
      <c r="D54" s="209"/>
      <c r="E54" s="209"/>
      <c r="F54" s="209"/>
      <c r="G54" s="209"/>
    </row>
    <row r="55" spans="1:16" x14ac:dyDescent="0.2">
      <c r="A55" s="300"/>
      <c r="B55" s="304"/>
      <c r="C55" s="306"/>
      <c r="D55" s="209"/>
      <c r="E55" s="209"/>
      <c r="F55" s="307"/>
      <c r="G55" s="307"/>
      <c r="H55" s="98"/>
      <c r="I55" s="98"/>
      <c r="J55" s="98"/>
      <c r="K55" s="98"/>
      <c r="L55" s="98"/>
      <c r="M55" s="98"/>
      <c r="N55" s="98"/>
      <c r="O55" s="98"/>
      <c r="P55" s="98"/>
    </row>
    <row r="56" spans="1:16" x14ac:dyDescent="0.2">
      <c r="A56" s="300"/>
      <c r="B56" s="304"/>
      <c r="C56" s="306"/>
      <c r="D56" s="209"/>
      <c r="E56" s="209"/>
      <c r="F56" s="209"/>
      <c r="G56" s="209"/>
    </row>
    <row r="57" spans="1:16" x14ac:dyDescent="0.2">
      <c r="A57" s="300"/>
      <c r="B57" s="304"/>
      <c r="C57" s="306"/>
      <c r="D57" s="209"/>
      <c r="E57" s="209"/>
      <c r="F57" s="209"/>
      <c r="G57" s="209"/>
    </row>
    <row r="58" spans="1:16" x14ac:dyDescent="0.2">
      <c r="A58" s="300"/>
      <c r="B58" s="304"/>
      <c r="C58" s="306"/>
      <c r="D58" s="209"/>
      <c r="E58" s="209"/>
      <c r="F58" s="209"/>
      <c r="G58" s="209"/>
    </row>
    <row r="59" spans="1:16" x14ac:dyDescent="0.2">
      <c r="A59" s="300"/>
      <c r="B59" s="308"/>
      <c r="C59" s="306"/>
      <c r="D59" s="209"/>
      <c r="E59" s="209"/>
      <c r="F59" s="209"/>
      <c r="G59" s="209"/>
    </row>
    <row r="60" spans="1:16" x14ac:dyDescent="0.2">
      <c r="A60" s="209"/>
      <c r="B60" s="209"/>
      <c r="C60" s="209"/>
      <c r="D60" s="209"/>
      <c r="E60" s="209"/>
      <c r="F60" s="209"/>
      <c r="G60" s="209"/>
    </row>
    <row r="61" spans="1:16" x14ac:dyDescent="0.2">
      <c r="A61" s="209"/>
      <c r="B61" s="209"/>
      <c r="C61" s="209"/>
      <c r="D61" s="209"/>
      <c r="E61" s="209"/>
      <c r="F61" s="209"/>
      <c r="G61" s="209"/>
    </row>
    <row r="62" spans="1:16" x14ac:dyDescent="0.2">
      <c r="A62" s="209"/>
      <c r="B62" s="209"/>
      <c r="C62" s="209"/>
      <c r="D62" s="209"/>
      <c r="E62" s="209"/>
      <c r="F62" s="209"/>
      <c r="G62" s="209"/>
    </row>
    <row r="63" spans="1:16" x14ac:dyDescent="0.2">
      <c r="A63" s="209"/>
      <c r="B63" s="209"/>
      <c r="C63" s="209"/>
      <c r="D63" s="209"/>
      <c r="E63" s="209"/>
      <c r="F63" s="209"/>
      <c r="G63" s="209"/>
    </row>
  </sheetData>
  <mergeCells count="2">
    <mergeCell ref="A1:G1"/>
    <mergeCell ref="A2:G2"/>
  </mergeCells>
  <pageMargins left="0.75" right="0.75" top="1" bottom="1" header="0.5" footer="0.5"/>
  <pageSetup paperSize="9" orientation="portrait" horizontalDpi="4294967293" verticalDpi="4294967293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7"/>
  <sheetViews>
    <sheetView topLeftCell="A49" workbookViewId="0">
      <selection activeCell="AA39" sqref="AA39:AA42"/>
    </sheetView>
  </sheetViews>
  <sheetFormatPr defaultRowHeight="12.75" x14ac:dyDescent="0.2"/>
  <cols>
    <col min="1" max="1" width="21.85546875" style="96" customWidth="1"/>
    <col min="2" max="2" width="10" style="96" customWidth="1"/>
    <col min="3" max="7" width="7.140625" style="96" customWidth="1"/>
    <col min="8" max="8" width="11.140625" style="96" customWidth="1"/>
    <col min="9" max="21" width="6.85546875" style="96" customWidth="1"/>
    <col min="22" max="22" width="7.140625" style="96" customWidth="1"/>
    <col min="23" max="36" width="7" style="96" customWidth="1"/>
    <col min="37" max="16384" width="9.140625" style="96"/>
  </cols>
  <sheetData>
    <row r="1" spans="1:61" ht="15.75" x14ac:dyDescent="0.25">
      <c r="A1" s="292" t="s">
        <v>371</v>
      </c>
      <c r="B1" s="292"/>
      <c r="C1" s="294" t="s">
        <v>370</v>
      </c>
      <c r="D1" s="294"/>
      <c r="E1" s="294"/>
      <c r="F1" s="294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3"/>
      <c r="R1" s="293"/>
      <c r="S1" s="290"/>
      <c r="T1" s="290"/>
      <c r="U1" s="294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3"/>
      <c r="AG1" s="293"/>
      <c r="AH1" s="290"/>
      <c r="AI1" s="290"/>
    </row>
    <row r="2" spans="1:61" x14ac:dyDescent="0.2">
      <c r="A2" s="292"/>
      <c r="B2" s="292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3"/>
      <c r="R2" s="293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3"/>
      <c r="AG2" s="293"/>
      <c r="AH2" s="290"/>
      <c r="AI2" s="290"/>
    </row>
    <row r="3" spans="1:61" x14ac:dyDescent="0.2">
      <c r="A3" s="292" t="s">
        <v>369</v>
      </c>
      <c r="B3" s="292"/>
      <c r="C3" s="292" t="s">
        <v>368</v>
      </c>
      <c r="D3" s="290" t="s">
        <v>367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2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</row>
    <row r="4" spans="1:61" x14ac:dyDescent="0.2">
      <c r="A4" s="292"/>
      <c r="B4" s="292"/>
      <c r="C4" s="292" t="s">
        <v>366</v>
      </c>
      <c r="D4" s="290" t="s">
        <v>365</v>
      </c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2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</row>
    <row r="5" spans="1:61" x14ac:dyDescent="0.2">
      <c r="A5" s="292"/>
      <c r="B5" s="292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</row>
    <row r="6" spans="1:61" x14ac:dyDescent="0.2">
      <c r="A6" s="292" t="s">
        <v>364</v>
      </c>
      <c r="B6" s="292"/>
      <c r="C6" s="290" t="s">
        <v>363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</row>
    <row r="7" spans="1:61" x14ac:dyDescent="0.2">
      <c r="A7" s="292" t="s">
        <v>362</v>
      </c>
      <c r="B7" s="292"/>
      <c r="C7" s="291" t="s">
        <v>361</v>
      </c>
      <c r="D7" s="291"/>
      <c r="E7" s="291"/>
      <c r="F7" s="291"/>
      <c r="G7" s="290"/>
      <c r="H7" s="290"/>
      <c r="I7" s="290"/>
      <c r="J7" s="290"/>
      <c r="K7" s="290"/>
      <c r="L7" s="290"/>
      <c r="M7" s="290"/>
      <c r="N7" s="290"/>
      <c r="O7" s="289"/>
      <c r="P7" s="289"/>
      <c r="Q7" s="289"/>
      <c r="R7" s="289"/>
      <c r="S7" s="290"/>
      <c r="T7" s="289" t="s">
        <v>360</v>
      </c>
      <c r="U7" s="291"/>
      <c r="V7" s="290"/>
      <c r="W7" s="290"/>
      <c r="X7" s="290"/>
      <c r="Y7" s="290"/>
      <c r="Z7" s="290"/>
      <c r="AA7" s="290"/>
      <c r="AB7" s="290"/>
      <c r="AC7" s="290"/>
      <c r="AD7" s="289"/>
      <c r="AE7" s="289"/>
      <c r="AF7" s="289"/>
      <c r="AG7" s="289"/>
      <c r="AH7" s="290"/>
      <c r="AI7" s="289" t="s">
        <v>359</v>
      </c>
    </row>
    <row r="10" spans="1:61" x14ac:dyDescent="0.2">
      <c r="A10" s="200"/>
      <c r="B10" s="200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</row>
    <row r="11" spans="1:61" s="200" customFormat="1" ht="11.25" x14ac:dyDescent="0.2">
      <c r="A11" s="288" t="s">
        <v>358</v>
      </c>
      <c r="B11" s="288"/>
      <c r="C11" s="277"/>
      <c r="D11" s="277"/>
      <c r="E11" s="277"/>
      <c r="F11" s="277" t="s">
        <v>357</v>
      </c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</row>
    <row r="12" spans="1:61" s="200" customFormat="1" ht="11.25" x14ac:dyDescent="0.2">
      <c r="A12" s="277"/>
      <c r="B12" s="274" t="s">
        <v>356</v>
      </c>
      <c r="C12" s="274">
        <v>2009</v>
      </c>
      <c r="D12" s="274">
        <v>2008</v>
      </c>
      <c r="E12" s="274">
        <v>2007</v>
      </c>
      <c r="F12" s="287">
        <v>2006</v>
      </c>
      <c r="G12" s="274">
        <v>2005</v>
      </c>
      <c r="H12" s="274">
        <v>2004</v>
      </c>
      <c r="I12" s="277">
        <v>2003</v>
      </c>
      <c r="J12" s="277">
        <v>2002</v>
      </c>
      <c r="K12" s="277">
        <v>2001</v>
      </c>
      <c r="L12" s="277">
        <v>2000</v>
      </c>
      <c r="M12" s="277">
        <v>1999</v>
      </c>
      <c r="N12" s="277">
        <v>1998</v>
      </c>
      <c r="O12" s="277">
        <v>1997</v>
      </c>
      <c r="P12" s="277">
        <v>1996</v>
      </c>
      <c r="Q12" s="277">
        <v>1995</v>
      </c>
      <c r="R12" s="277">
        <v>1994</v>
      </c>
      <c r="S12" s="277">
        <v>1993</v>
      </c>
      <c r="T12" s="277">
        <v>1992</v>
      </c>
      <c r="U12" s="277">
        <v>1991</v>
      </c>
      <c r="V12" s="277">
        <v>1990</v>
      </c>
      <c r="W12" s="277">
        <v>1989</v>
      </c>
      <c r="X12" s="277">
        <v>1988</v>
      </c>
      <c r="Y12" s="277">
        <v>1987</v>
      </c>
      <c r="Z12" s="277">
        <v>1986</v>
      </c>
      <c r="AA12" s="277">
        <v>1985</v>
      </c>
      <c r="AB12" s="277">
        <v>1984</v>
      </c>
      <c r="AC12" s="277">
        <v>1983</v>
      </c>
      <c r="AD12" s="277">
        <v>1982</v>
      </c>
      <c r="AE12" s="277">
        <v>1981</v>
      </c>
      <c r="AF12" s="277">
        <v>1980</v>
      </c>
      <c r="AG12" s="277">
        <v>1970</v>
      </c>
    </row>
    <row r="13" spans="1:61" s="200" customFormat="1" ht="11.25" x14ac:dyDescent="0.2">
      <c r="A13" s="277"/>
      <c r="F13" s="287"/>
      <c r="G13" s="274"/>
      <c r="H13" s="274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</row>
    <row r="14" spans="1:61" s="200" customFormat="1" ht="11.25" x14ac:dyDescent="0.2">
      <c r="B14" s="278" t="s">
        <v>355</v>
      </c>
      <c r="F14" s="239"/>
      <c r="Y14" s="286"/>
      <c r="Z14" s="286"/>
      <c r="AA14" s="286"/>
      <c r="AB14" s="286"/>
      <c r="AC14" s="286"/>
      <c r="AD14" s="286"/>
      <c r="AE14" s="286"/>
    </row>
    <row r="15" spans="1:61" s="200" customFormat="1" ht="11.25" x14ac:dyDescent="0.2">
      <c r="A15" s="200" t="s">
        <v>14</v>
      </c>
      <c r="B15" s="285">
        <v>6.2679999999999998</v>
      </c>
      <c r="C15" s="285">
        <v>6.3739999999999997</v>
      </c>
      <c r="D15" s="285">
        <v>8.9269999999999996</v>
      </c>
      <c r="E15" s="285">
        <v>9.2579999999999991</v>
      </c>
      <c r="F15" s="266">
        <v>8.57</v>
      </c>
      <c r="G15" s="265">
        <v>8.1300000000000008</v>
      </c>
      <c r="H15" s="265">
        <v>7.6909999999999998</v>
      </c>
      <c r="I15" s="265">
        <v>7.2930000000000001</v>
      </c>
      <c r="J15" s="265">
        <v>7.2969999999999997</v>
      </c>
      <c r="K15" s="265">
        <v>7.08</v>
      </c>
      <c r="L15" s="265">
        <v>7.6740000000000004</v>
      </c>
      <c r="M15" s="265">
        <v>7.3920000000000003</v>
      </c>
      <c r="N15" s="265">
        <v>7.6</v>
      </c>
      <c r="O15" s="265">
        <v>7.4649999999999999</v>
      </c>
      <c r="P15" s="265">
        <v>7.2439999999999998</v>
      </c>
      <c r="Q15" s="265">
        <v>7.2869999999999999</v>
      </c>
      <c r="R15" s="265">
        <v>8.0809999999999995</v>
      </c>
      <c r="S15" s="265">
        <v>7.5810000000000004</v>
      </c>
      <c r="T15" s="265">
        <v>8.3460000000000001</v>
      </c>
      <c r="U15" s="265">
        <v>8.1859999999999999</v>
      </c>
      <c r="V15" s="265">
        <v>8.3539999999999992</v>
      </c>
      <c r="W15" s="265">
        <v>8.0489999999999995</v>
      </c>
      <c r="X15" s="265">
        <v>7.694</v>
      </c>
      <c r="Y15" s="265">
        <v>7.266</v>
      </c>
      <c r="Z15" s="265">
        <v>7.423</v>
      </c>
      <c r="AA15" s="265">
        <v>8.2539999999999996</v>
      </c>
      <c r="AB15" s="265">
        <v>7.9050000000000002</v>
      </c>
      <c r="AC15" s="265">
        <v>6.87</v>
      </c>
      <c r="AD15" s="265">
        <v>6.7880000000000003</v>
      </c>
      <c r="AE15" s="265">
        <v>7.5279999999999996</v>
      </c>
      <c r="AF15" s="265">
        <v>7.9989999999999997</v>
      </c>
      <c r="AG15" s="265">
        <v>7.8760000000000003</v>
      </c>
    </row>
    <row r="16" spans="1:61" s="200" customFormat="1" ht="11.25" x14ac:dyDescent="0.2">
      <c r="A16" s="265" t="s">
        <v>340</v>
      </c>
      <c r="B16" s="278">
        <f>B53*B15</f>
        <v>0.26319954166313309</v>
      </c>
      <c r="C16" s="200">
        <f>C15*C53</f>
        <v>0.1757536764705882</v>
      </c>
      <c r="D16" s="200">
        <f>D15*D53</f>
        <v>0.30587436548223351</v>
      </c>
      <c r="E16" s="200">
        <f>E15*E53</f>
        <v>0.32942576687116559</v>
      </c>
      <c r="F16" s="266">
        <v>0.33</v>
      </c>
      <c r="G16" s="265">
        <v>0.34200000000000003</v>
      </c>
      <c r="H16" s="265">
        <v>0.32700000000000001</v>
      </c>
      <c r="I16" s="265">
        <v>0.29599999999999999</v>
      </c>
      <c r="J16" s="265">
        <v>0.29799999999999999</v>
      </c>
      <c r="K16" s="265">
        <v>0.314</v>
      </c>
      <c r="L16" s="265">
        <v>0.34699999999999998</v>
      </c>
      <c r="M16" s="265">
        <v>0.33800000000000002</v>
      </c>
      <c r="N16" s="265">
        <v>0.34599999999999997</v>
      </c>
      <c r="O16" s="265">
        <v>0.34399999999999997</v>
      </c>
      <c r="P16" s="265">
        <v>0.36899999999999999</v>
      </c>
      <c r="Q16" s="265">
        <v>0.36499999999999999</v>
      </c>
      <c r="R16" s="265">
        <v>0.379</v>
      </c>
      <c r="S16" s="265">
        <v>0.35299999999999998</v>
      </c>
      <c r="T16" s="265">
        <v>0.379</v>
      </c>
      <c r="U16" s="265">
        <v>0.379</v>
      </c>
      <c r="V16" s="265"/>
      <c r="W16" s="265"/>
      <c r="X16" s="265"/>
      <c r="Y16" s="284"/>
      <c r="Z16" s="284"/>
      <c r="AA16" s="284"/>
      <c r="AB16" s="284"/>
      <c r="AC16" s="284"/>
      <c r="AD16" s="284"/>
      <c r="AE16" s="284"/>
      <c r="AF16" s="265"/>
      <c r="AG16" s="265"/>
    </row>
    <row r="17" spans="1:33" s="200" customFormat="1" ht="11.25" x14ac:dyDescent="0.2">
      <c r="A17" s="265" t="s">
        <v>354</v>
      </c>
      <c r="B17" s="265"/>
      <c r="C17" s="200">
        <v>3.15</v>
      </c>
      <c r="D17" s="280">
        <v>4.6900000000000004</v>
      </c>
      <c r="E17" s="280">
        <v>5.2409999999999997</v>
      </c>
      <c r="F17" s="283">
        <v>5.3959999999999999</v>
      </c>
      <c r="G17" s="280">
        <v>5.1630000000000003</v>
      </c>
      <c r="H17" s="280">
        <v>5.2110000000000003</v>
      </c>
      <c r="I17" s="280">
        <v>5.274</v>
      </c>
      <c r="J17" s="280">
        <v>4.6269999999999998</v>
      </c>
      <c r="K17" s="280">
        <v>4.9000000000000004</v>
      </c>
      <c r="L17" s="280">
        <v>5.5380000000000003</v>
      </c>
      <c r="M17" s="280">
        <v>5.2</v>
      </c>
      <c r="N17" s="280">
        <v>6.1520000000000001</v>
      </c>
      <c r="O17" s="280">
        <v>7.4050000000000002</v>
      </c>
      <c r="P17" s="280">
        <v>7.5170000000000003</v>
      </c>
      <c r="Q17" s="280">
        <v>8.6</v>
      </c>
      <c r="R17" s="280">
        <v>7.77</v>
      </c>
      <c r="S17" s="280">
        <v>7.7</v>
      </c>
      <c r="T17" s="280">
        <v>7.76</v>
      </c>
      <c r="U17" s="280">
        <v>8.6999999999999993</v>
      </c>
      <c r="V17" s="280">
        <v>14.13</v>
      </c>
      <c r="W17" s="280"/>
      <c r="X17" s="280"/>
      <c r="Y17" s="280"/>
      <c r="Z17" s="280"/>
      <c r="AA17" s="280"/>
      <c r="AB17" s="280"/>
      <c r="AC17" s="280"/>
      <c r="AD17" s="280"/>
      <c r="AE17" s="280"/>
      <c r="AF17" s="280">
        <v>17.68</v>
      </c>
      <c r="AG17" s="280">
        <v>13.7</v>
      </c>
    </row>
    <row r="18" spans="1:33" s="200" customFormat="1" ht="11.25" x14ac:dyDescent="0.2">
      <c r="A18" s="200" t="s">
        <v>90</v>
      </c>
      <c r="C18" s="200">
        <v>1.7</v>
      </c>
      <c r="D18" s="280">
        <v>1.87</v>
      </c>
      <c r="E18" s="280">
        <v>1.7789999999999999</v>
      </c>
      <c r="F18" s="283">
        <v>1.89</v>
      </c>
      <c r="G18" s="280">
        <v>1.9670000000000001</v>
      </c>
      <c r="H18" s="280">
        <v>2.1469999999999998</v>
      </c>
      <c r="I18" s="280">
        <v>1.9850000000000001</v>
      </c>
      <c r="J18" s="280">
        <v>1.877</v>
      </c>
      <c r="K18" s="280">
        <v>2.0910000000000002</v>
      </c>
      <c r="L18" s="280">
        <v>2.0249999999999999</v>
      </c>
      <c r="M18" s="280">
        <v>1.9379999999999999</v>
      </c>
      <c r="N18" s="280">
        <v>2.0579999999999998</v>
      </c>
      <c r="O18" s="280">
        <v>1.9830000000000001</v>
      </c>
      <c r="P18" s="280">
        <v>1.7569999999999999</v>
      </c>
      <c r="Q18" s="280">
        <v>1.9850000000000001</v>
      </c>
      <c r="R18" s="280">
        <v>2.008</v>
      </c>
      <c r="S18" s="280">
        <v>1.796</v>
      </c>
      <c r="T18" s="280">
        <v>1.87</v>
      </c>
      <c r="U18" s="280">
        <v>1.8580000000000001</v>
      </c>
      <c r="V18" s="280">
        <v>1.73</v>
      </c>
      <c r="W18" s="280"/>
      <c r="X18" s="280"/>
      <c r="Y18" s="280"/>
      <c r="Z18" s="280"/>
      <c r="AA18" s="280"/>
      <c r="AB18" s="280"/>
      <c r="AC18" s="280"/>
      <c r="AD18" s="280"/>
      <c r="AE18" s="280"/>
      <c r="AF18" s="280">
        <v>1.619</v>
      </c>
      <c r="AG18" s="280">
        <v>1.7010000000000001</v>
      </c>
    </row>
    <row r="19" spans="1:33" s="200" customFormat="1" ht="11.25" x14ac:dyDescent="0.2">
      <c r="A19" s="260" t="s">
        <v>18</v>
      </c>
      <c r="B19" s="260"/>
      <c r="C19" s="200">
        <v>95.83</v>
      </c>
      <c r="D19" s="280">
        <v>115.65</v>
      </c>
      <c r="E19" s="280">
        <v>114.61499999999999</v>
      </c>
      <c r="F19" s="283">
        <v>107.01</v>
      </c>
      <c r="G19" s="280">
        <v>95.4</v>
      </c>
      <c r="H19" s="280">
        <v>91.9</v>
      </c>
      <c r="I19" s="280">
        <v>85.13</v>
      </c>
      <c r="J19" s="280">
        <v>81.06</v>
      </c>
      <c r="K19" s="280">
        <v>81.040000000000006</v>
      </c>
      <c r="L19" s="280">
        <v>82.68</v>
      </c>
      <c r="M19" s="280">
        <v>71.900000000000006</v>
      </c>
      <c r="N19" s="280">
        <v>74.2</v>
      </c>
      <c r="O19" s="280">
        <v>73.900000000000006</v>
      </c>
      <c r="P19" s="280">
        <v>70</v>
      </c>
      <c r="Q19" s="280">
        <v>69.489999999999995</v>
      </c>
      <c r="R19" s="280">
        <v>70.554000000000002</v>
      </c>
      <c r="S19" s="280">
        <v>66.295000000000002</v>
      </c>
      <c r="T19" s="280">
        <v>71.977999999999994</v>
      </c>
      <c r="U19" s="280">
        <v>81.790000000000006</v>
      </c>
      <c r="V19" s="280">
        <v>101.7</v>
      </c>
      <c r="W19" s="280"/>
      <c r="X19" s="280"/>
      <c r="Y19" s="280"/>
      <c r="Z19" s="280"/>
      <c r="AA19" s="280"/>
      <c r="AB19" s="280"/>
      <c r="AC19" s="280"/>
      <c r="AD19" s="280"/>
      <c r="AE19" s="280"/>
      <c r="AF19" s="280">
        <v>121.3</v>
      </c>
      <c r="AG19" s="280">
        <v>113</v>
      </c>
    </row>
    <row r="20" spans="1:33" s="200" customFormat="1" ht="11.25" x14ac:dyDescent="0.2">
      <c r="A20" s="200" t="s">
        <v>106</v>
      </c>
      <c r="C20" s="200">
        <v>5.95</v>
      </c>
      <c r="D20" s="280">
        <v>5.94</v>
      </c>
      <c r="E20" s="280">
        <v>8.43</v>
      </c>
      <c r="F20" s="283">
        <v>10.42</v>
      </c>
      <c r="G20" s="280">
        <v>10.638999999999999</v>
      </c>
      <c r="H20" s="280">
        <v>10.488</v>
      </c>
      <c r="I20" s="280">
        <v>9.67</v>
      </c>
      <c r="J20" s="280">
        <v>9.6969999999999992</v>
      </c>
      <c r="K20" s="280">
        <v>8.5570000000000004</v>
      </c>
      <c r="L20" s="280">
        <v>8.1020000000000003</v>
      </c>
      <c r="M20" s="280">
        <v>7.2949999999999999</v>
      </c>
      <c r="N20" s="280">
        <v>6.0789999999999997</v>
      </c>
      <c r="O20" s="280">
        <v>5.1020000000000003</v>
      </c>
      <c r="P20" s="280">
        <v>4.1980000000000004</v>
      </c>
      <c r="Q20" s="280">
        <v>3.8450000000000002</v>
      </c>
      <c r="R20" s="280">
        <v>3.6</v>
      </c>
      <c r="S20" s="280">
        <v>4.2</v>
      </c>
      <c r="T20" s="280">
        <v>3.4</v>
      </c>
      <c r="U20" s="280">
        <v>6.5</v>
      </c>
      <c r="V20" s="280">
        <v>6.98</v>
      </c>
      <c r="W20" s="280"/>
      <c r="X20" s="280"/>
      <c r="Y20" s="280"/>
      <c r="Z20" s="280"/>
      <c r="AA20" s="280"/>
      <c r="AB20" s="280"/>
      <c r="AC20" s="280"/>
      <c r="AD20" s="280"/>
      <c r="AE20" s="280"/>
      <c r="AF20" s="280">
        <v>6.5</v>
      </c>
      <c r="AG20" s="280">
        <v>5.7</v>
      </c>
    </row>
    <row r="21" spans="1:33" s="200" customFormat="1" ht="11.25" x14ac:dyDescent="0.2">
      <c r="A21" s="260" t="s">
        <v>15</v>
      </c>
      <c r="B21" s="260"/>
      <c r="C21" s="280">
        <f t="shared" ref="C21:L21" si="0">SUM(C15,C18,C19,C23,C24,C25,C27,C28,C31,C32,C33,C35,C39,C41,C45)</f>
        <v>237.16400000000002</v>
      </c>
      <c r="D21" s="280">
        <f t="shared" si="0"/>
        <v>292.73700000000002</v>
      </c>
      <c r="E21" s="280">
        <f t="shared" si="0"/>
        <v>297.173</v>
      </c>
      <c r="F21" s="283">
        <f t="shared" si="0"/>
        <v>285.92500000000001</v>
      </c>
      <c r="G21" s="280">
        <f t="shared" si="0"/>
        <v>262.87400000000002</v>
      </c>
      <c r="H21" s="282">
        <f t="shared" si="0"/>
        <v>262.935</v>
      </c>
      <c r="I21" s="282">
        <f t="shared" si="0"/>
        <v>247.22499999999997</v>
      </c>
      <c r="J21" s="282">
        <f t="shared" si="0"/>
        <v>244.47</v>
      </c>
      <c r="K21" s="282">
        <f t="shared" si="0"/>
        <v>247.05100000000004</v>
      </c>
      <c r="L21" s="282">
        <f t="shared" si="0"/>
        <v>254.62899999999999</v>
      </c>
      <c r="M21" s="280">
        <v>237.41400000000002</v>
      </c>
      <c r="N21" s="280">
        <v>239.84300000000005</v>
      </c>
      <c r="O21" s="280">
        <v>239.81100000000004</v>
      </c>
      <c r="P21" s="280">
        <v>223.17100000000002</v>
      </c>
      <c r="Q21" s="280">
        <v>221.59399999999999</v>
      </c>
      <c r="R21" s="280">
        <v>219.34899999999999</v>
      </c>
      <c r="S21" s="280">
        <v>205.58500000000001</v>
      </c>
      <c r="T21" s="280">
        <v>220.62100000000001</v>
      </c>
      <c r="U21" s="280">
        <v>234.30800000000005</v>
      </c>
      <c r="V21" s="280">
        <v>254.93799999999996</v>
      </c>
      <c r="W21" s="280"/>
      <c r="X21" s="280"/>
      <c r="Y21" s="280"/>
      <c r="Z21" s="280"/>
      <c r="AA21" s="280"/>
      <c r="AB21" s="280"/>
      <c r="AC21" s="280"/>
      <c r="AD21" s="280"/>
      <c r="AE21" s="280"/>
      <c r="AF21" s="280">
        <v>289.822</v>
      </c>
      <c r="AG21" s="280">
        <v>282.459</v>
      </c>
    </row>
    <row r="22" spans="1:33" s="200" customFormat="1" ht="11.25" x14ac:dyDescent="0.2">
      <c r="A22" s="260" t="s">
        <v>20</v>
      </c>
      <c r="B22" s="260"/>
      <c r="C22" s="280">
        <f t="shared" ref="C22:L22" si="1">SUM(C45,C23:C41,C17:C20,C15)</f>
        <v>361.66400000000004</v>
      </c>
      <c r="D22" s="280">
        <f t="shared" si="1"/>
        <v>443.10700000000003</v>
      </c>
      <c r="E22" s="280">
        <f t="shared" si="1"/>
        <v>453.13900000000001</v>
      </c>
      <c r="F22" s="283">
        <f t="shared" si="1"/>
        <v>440.161</v>
      </c>
      <c r="G22" s="280">
        <f t="shared" si="1"/>
        <v>414.173</v>
      </c>
      <c r="H22" s="280">
        <f t="shared" si="1"/>
        <v>414.82900000000006</v>
      </c>
      <c r="I22" s="280">
        <f t="shared" si="1"/>
        <v>390.89900000000006</v>
      </c>
      <c r="J22" s="280">
        <f t="shared" si="1"/>
        <v>382.46700000000004</v>
      </c>
      <c r="K22" s="280">
        <f t="shared" si="1"/>
        <v>384.59800000000001</v>
      </c>
      <c r="L22" s="280">
        <f t="shared" si="1"/>
        <v>401.23699999999997</v>
      </c>
      <c r="M22" s="280">
        <v>357.72399999999993</v>
      </c>
      <c r="N22" s="280">
        <v>369.59500000000003</v>
      </c>
      <c r="O22" s="280">
        <v>379.63</v>
      </c>
      <c r="P22" s="280">
        <v>359.77400000000006</v>
      </c>
      <c r="Q22" s="280">
        <v>358.49800000000005</v>
      </c>
      <c r="R22" s="280">
        <v>350.36899999999997</v>
      </c>
      <c r="S22" s="280">
        <v>342.09500000000003</v>
      </c>
      <c r="T22" s="280">
        <v>355.65100000000001</v>
      </c>
      <c r="U22" s="280">
        <v>401.30800000000005</v>
      </c>
      <c r="V22" s="280">
        <v>461.72799999999995</v>
      </c>
      <c r="W22" s="280"/>
      <c r="X22" s="280"/>
      <c r="Y22" s="280"/>
      <c r="Z22" s="280"/>
      <c r="AA22" s="280"/>
      <c r="AB22" s="280"/>
      <c r="AC22" s="280"/>
      <c r="AD22" s="280"/>
      <c r="AE22" s="280"/>
      <c r="AF22" s="280">
        <v>558.952</v>
      </c>
      <c r="AG22" s="280">
        <v>494.26899999999989</v>
      </c>
    </row>
    <row r="23" spans="1:33" s="200" customFormat="1" ht="11.25" x14ac:dyDescent="0.2">
      <c r="A23" s="260" t="s">
        <v>94</v>
      </c>
      <c r="B23" s="260"/>
      <c r="C23" s="200">
        <v>8.8699999999999992</v>
      </c>
      <c r="D23" s="280">
        <v>10.78</v>
      </c>
      <c r="E23" s="280">
        <v>10.433999999999999</v>
      </c>
      <c r="F23" s="283">
        <v>11.06</v>
      </c>
      <c r="G23" s="280">
        <v>9.7059999999999995</v>
      </c>
      <c r="H23" s="280">
        <v>10.105</v>
      </c>
      <c r="I23" s="280">
        <v>10.047000000000001</v>
      </c>
      <c r="J23" s="280">
        <v>9.6639999999999997</v>
      </c>
      <c r="K23" s="280">
        <v>9.8569999999999993</v>
      </c>
      <c r="L23" s="280">
        <v>10.106999999999999</v>
      </c>
      <c r="M23" s="280">
        <v>9.7530000000000001</v>
      </c>
      <c r="N23" s="280">
        <v>9.8849999999999998</v>
      </c>
      <c r="O23" s="280">
        <v>9.8559999999999999</v>
      </c>
      <c r="P23" s="280">
        <v>8.8059999999999992</v>
      </c>
      <c r="Q23" s="280">
        <v>9.6</v>
      </c>
      <c r="R23" s="280">
        <v>9.9480000000000004</v>
      </c>
      <c r="S23" s="280">
        <v>9.26</v>
      </c>
      <c r="T23" s="280">
        <v>7.8479999999999999</v>
      </c>
      <c r="U23" s="280">
        <v>7.63</v>
      </c>
      <c r="V23" s="280">
        <v>8.3569999999999993</v>
      </c>
      <c r="W23" s="280"/>
      <c r="X23" s="280"/>
      <c r="Y23" s="280"/>
      <c r="Z23" s="280"/>
      <c r="AA23" s="280"/>
      <c r="AB23" s="280"/>
      <c r="AC23" s="280"/>
      <c r="AD23" s="280"/>
      <c r="AE23" s="280"/>
      <c r="AF23" s="280">
        <v>8.3350000000000009</v>
      </c>
      <c r="AG23" s="280">
        <v>6.27</v>
      </c>
    </row>
    <row r="24" spans="1:33" s="200" customFormat="1" ht="11.25" x14ac:dyDescent="0.2">
      <c r="A24" s="260" t="s">
        <v>19</v>
      </c>
      <c r="B24" s="260"/>
      <c r="C24" s="200">
        <v>32.130000000000003</v>
      </c>
      <c r="D24" s="282">
        <v>40.630000000000003</v>
      </c>
      <c r="E24" s="282">
        <v>42.62</v>
      </c>
      <c r="F24" s="281">
        <v>40.950000000000003</v>
      </c>
      <c r="G24" s="280">
        <v>40.701000000000001</v>
      </c>
      <c r="H24" s="280">
        <v>45.121000000000002</v>
      </c>
      <c r="I24" s="280">
        <v>46.835000000000001</v>
      </c>
      <c r="J24" s="280">
        <v>49.976999999999997</v>
      </c>
      <c r="K24" s="280">
        <v>50.344999999999999</v>
      </c>
      <c r="L24" s="280">
        <v>55.281999999999996</v>
      </c>
      <c r="M24" s="280">
        <v>53.438000000000002</v>
      </c>
      <c r="N24" s="280">
        <v>53.959000000000003</v>
      </c>
      <c r="O24" s="280">
        <v>53.854999999999997</v>
      </c>
      <c r="P24" s="280">
        <v>49.512</v>
      </c>
      <c r="Q24" s="280">
        <v>48.137</v>
      </c>
      <c r="R24" s="280">
        <v>48.75</v>
      </c>
      <c r="S24" s="280">
        <v>45.033000000000001</v>
      </c>
      <c r="T24" s="280">
        <v>49.536000000000001</v>
      </c>
      <c r="U24" s="280">
        <v>51.48</v>
      </c>
      <c r="V24" s="280">
        <v>50.667000000000002</v>
      </c>
      <c r="W24" s="280"/>
      <c r="X24" s="280"/>
      <c r="Y24" s="280"/>
      <c r="Z24" s="280"/>
      <c r="AA24" s="280"/>
      <c r="AB24" s="280"/>
      <c r="AC24" s="280"/>
      <c r="AD24" s="280"/>
      <c r="AE24" s="280"/>
      <c r="AF24" s="280">
        <v>68.814999999999998</v>
      </c>
      <c r="AG24" s="280">
        <v>67.585999999999999</v>
      </c>
    </row>
    <row r="25" spans="1:33" s="200" customFormat="1" ht="11.25" x14ac:dyDescent="0.2">
      <c r="A25" s="260" t="s">
        <v>93</v>
      </c>
      <c r="B25" s="260"/>
      <c r="C25" s="200">
        <v>0.54</v>
      </c>
      <c r="D25" s="280">
        <v>0.79</v>
      </c>
      <c r="E25" s="280">
        <v>0.83499999999999996</v>
      </c>
      <c r="F25" s="283">
        <v>0.66</v>
      </c>
      <c r="G25" s="280">
        <v>0.61299999999999999</v>
      </c>
      <c r="H25" s="280">
        <v>0.59199999999999997</v>
      </c>
      <c r="I25" s="280">
        <v>0.45600000000000002</v>
      </c>
      <c r="J25" s="280">
        <v>0.32700000000000001</v>
      </c>
      <c r="K25" s="280">
        <v>0.38</v>
      </c>
      <c r="L25" s="280">
        <v>0.42699999999999999</v>
      </c>
      <c r="M25" s="280">
        <v>0.32600000000000001</v>
      </c>
      <c r="N25" s="280">
        <v>0.32600000000000001</v>
      </c>
      <c r="O25" s="280">
        <v>0.317</v>
      </c>
      <c r="P25" s="280">
        <v>0.33700000000000002</v>
      </c>
      <c r="Q25" s="280">
        <v>0.29199999999999998</v>
      </c>
      <c r="R25" s="280">
        <v>0.31</v>
      </c>
      <c r="S25" s="280">
        <v>0.503</v>
      </c>
      <c r="T25" s="280">
        <v>0.52700000000000002</v>
      </c>
      <c r="U25" s="280">
        <v>0.56100000000000005</v>
      </c>
      <c r="V25" s="280">
        <v>0.60899999999999999</v>
      </c>
      <c r="W25" s="280"/>
      <c r="X25" s="280"/>
      <c r="Y25" s="280"/>
      <c r="Z25" s="280"/>
      <c r="AA25" s="280"/>
      <c r="AB25" s="280"/>
      <c r="AC25" s="280"/>
      <c r="AD25" s="280"/>
      <c r="AE25" s="280"/>
      <c r="AF25" s="280">
        <v>0.81399999999999995</v>
      </c>
      <c r="AG25" s="280">
        <v>0.68799999999999994</v>
      </c>
    </row>
    <row r="26" spans="1:33" s="200" customFormat="1" ht="11.25" x14ac:dyDescent="0.2">
      <c r="A26" s="260" t="s">
        <v>107</v>
      </c>
      <c r="B26" s="260"/>
      <c r="C26" s="200">
        <v>7.67</v>
      </c>
      <c r="D26" s="280">
        <v>9.8699999999999992</v>
      </c>
      <c r="E26" s="280">
        <v>10.048</v>
      </c>
      <c r="F26" s="283">
        <v>10.17</v>
      </c>
      <c r="G26" s="280">
        <v>9.1</v>
      </c>
      <c r="H26" s="280">
        <v>8.6999999999999993</v>
      </c>
      <c r="I26" s="280">
        <v>7.6139999999999999</v>
      </c>
      <c r="J26" s="280">
        <v>7.8</v>
      </c>
      <c r="K26" s="280">
        <v>7.7</v>
      </c>
      <c r="L26" s="280">
        <v>8.8000000000000007</v>
      </c>
      <c r="M26" s="280">
        <v>8.5</v>
      </c>
      <c r="N26" s="280">
        <v>8.15</v>
      </c>
      <c r="O26" s="280">
        <v>8.1470000000000002</v>
      </c>
      <c r="P26" s="280">
        <v>7.6</v>
      </c>
      <c r="Q26" s="280">
        <v>8.4</v>
      </c>
      <c r="R26" s="280">
        <v>7.7</v>
      </c>
      <c r="S26" s="280">
        <v>7.7</v>
      </c>
      <c r="T26" s="280">
        <v>10</v>
      </c>
      <c r="U26" s="280">
        <v>11.9</v>
      </c>
      <c r="V26" s="280">
        <v>16.8</v>
      </c>
      <c r="W26" s="280"/>
      <c r="X26" s="280"/>
      <c r="Y26" s="280"/>
      <c r="Z26" s="280"/>
      <c r="AA26" s="280"/>
      <c r="AB26" s="280"/>
      <c r="AC26" s="280"/>
      <c r="AD26" s="280"/>
      <c r="AE26" s="280"/>
      <c r="AF26" s="280">
        <v>24.4</v>
      </c>
      <c r="AG26" s="280">
        <v>19.82</v>
      </c>
    </row>
    <row r="27" spans="1:33" s="200" customFormat="1" ht="11.25" x14ac:dyDescent="0.2">
      <c r="A27" s="260" t="s">
        <v>108</v>
      </c>
      <c r="B27" s="260"/>
      <c r="C27" s="200">
        <v>0.08</v>
      </c>
      <c r="D27" s="280">
        <v>0.1</v>
      </c>
      <c r="E27" s="280">
        <v>0.129</v>
      </c>
      <c r="F27" s="283">
        <v>0.21</v>
      </c>
      <c r="G27" s="280">
        <v>0.30299999999999999</v>
      </c>
      <c r="H27" s="280">
        <v>0.39900000000000002</v>
      </c>
      <c r="I27" s="280">
        <v>0.39800000000000002</v>
      </c>
      <c r="J27" s="280">
        <v>0.42599999999999999</v>
      </c>
      <c r="K27" s="280">
        <v>0.51600000000000001</v>
      </c>
      <c r="L27" s="280">
        <v>0.49099999999999999</v>
      </c>
      <c r="M27" s="280">
        <v>0.52600000000000002</v>
      </c>
      <c r="N27" s="280">
        <v>0.46600000000000003</v>
      </c>
      <c r="O27" s="280">
        <v>0.52200000000000002</v>
      </c>
      <c r="P27" s="280">
        <v>0.56999999999999995</v>
      </c>
      <c r="Q27" s="280">
        <v>0.60199999999999998</v>
      </c>
      <c r="R27" s="280">
        <v>0.56899999999999995</v>
      </c>
      <c r="S27" s="280">
        <v>0.57499999999999996</v>
      </c>
      <c r="T27" s="280">
        <v>0.63300000000000001</v>
      </c>
      <c r="U27" s="280">
        <v>0.60299999999999998</v>
      </c>
      <c r="V27" s="280">
        <v>0.58899999999999997</v>
      </c>
      <c r="W27" s="280"/>
      <c r="X27" s="280"/>
      <c r="Y27" s="280"/>
      <c r="Z27" s="280"/>
      <c r="AA27" s="280"/>
      <c r="AB27" s="280"/>
      <c r="AC27" s="280"/>
      <c r="AD27" s="280"/>
      <c r="AE27" s="280"/>
      <c r="AF27" s="280">
        <v>0.63700000000000001</v>
      </c>
      <c r="AG27" s="280">
        <v>0.54500000000000004</v>
      </c>
    </row>
    <row r="28" spans="1:33" s="200" customFormat="1" ht="11.25" x14ac:dyDescent="0.2">
      <c r="A28" s="260" t="s">
        <v>109</v>
      </c>
      <c r="B28" s="260"/>
      <c r="C28" s="200">
        <v>17.79</v>
      </c>
      <c r="D28" s="280">
        <v>23.83</v>
      </c>
      <c r="E28" s="280">
        <v>25.285</v>
      </c>
      <c r="F28" s="283">
        <v>24.17</v>
      </c>
      <c r="G28" s="280">
        <v>22.8</v>
      </c>
      <c r="H28" s="280">
        <v>22.2</v>
      </c>
      <c r="I28" s="280">
        <v>20.298999999999999</v>
      </c>
      <c r="J28" s="280">
        <v>20.678999999999998</v>
      </c>
      <c r="K28" s="280">
        <v>21.762</v>
      </c>
      <c r="L28" s="280">
        <v>22.817</v>
      </c>
      <c r="M28" s="280">
        <v>21.548999999999999</v>
      </c>
      <c r="N28" s="280">
        <v>22.454000000000001</v>
      </c>
      <c r="O28" s="280">
        <v>22.902999999999999</v>
      </c>
      <c r="P28" s="280">
        <v>21.033999999999999</v>
      </c>
      <c r="Q28" s="280">
        <v>21.69</v>
      </c>
      <c r="R28" s="280">
        <v>20.425000000000001</v>
      </c>
      <c r="S28" s="280">
        <v>18.12</v>
      </c>
      <c r="T28" s="280">
        <v>19.266999999999999</v>
      </c>
      <c r="U28" s="280">
        <v>19.963000000000001</v>
      </c>
      <c r="V28" s="280">
        <v>19.361000000000001</v>
      </c>
      <c r="W28" s="280"/>
      <c r="X28" s="280"/>
      <c r="Y28" s="280"/>
      <c r="Z28" s="280"/>
      <c r="AA28" s="280"/>
      <c r="AB28" s="280"/>
      <c r="AC28" s="280"/>
      <c r="AD28" s="280"/>
      <c r="AE28" s="280"/>
      <c r="AF28" s="280">
        <v>18.384</v>
      </c>
      <c r="AG28" s="280">
        <v>18.068999999999999</v>
      </c>
    </row>
    <row r="29" spans="1:33" s="200" customFormat="1" ht="11.25" x14ac:dyDescent="0.2">
      <c r="A29" s="260" t="s">
        <v>110</v>
      </c>
      <c r="B29" s="260"/>
      <c r="C29" s="200">
        <v>18.73</v>
      </c>
      <c r="D29" s="280">
        <v>19.579999999999998</v>
      </c>
      <c r="E29" s="280">
        <v>18.312999999999999</v>
      </c>
      <c r="F29" s="283">
        <v>16.829999999999998</v>
      </c>
      <c r="G29" s="280">
        <v>19.78</v>
      </c>
      <c r="H29" s="280">
        <v>18.62</v>
      </c>
      <c r="I29" s="280">
        <v>17.96</v>
      </c>
      <c r="J29" s="280">
        <v>15.02</v>
      </c>
      <c r="K29" s="280">
        <v>14.18</v>
      </c>
      <c r="L29" s="280">
        <v>13.31</v>
      </c>
      <c r="M29" s="280">
        <v>12.21</v>
      </c>
      <c r="N29" s="280">
        <v>12.996</v>
      </c>
      <c r="O29" s="280">
        <v>13.97</v>
      </c>
      <c r="P29" s="280">
        <v>12.413</v>
      </c>
      <c r="Q29" s="280">
        <v>9.76</v>
      </c>
      <c r="R29" s="280">
        <v>9.52</v>
      </c>
      <c r="S29" s="280">
        <v>9.85</v>
      </c>
      <c r="T29" s="280">
        <v>10.119999999999999</v>
      </c>
      <c r="U29" s="280">
        <v>16.7</v>
      </c>
      <c r="V29" s="280">
        <v>18.54</v>
      </c>
      <c r="W29" s="280"/>
      <c r="X29" s="280"/>
      <c r="Y29" s="280"/>
      <c r="Z29" s="280"/>
      <c r="AA29" s="280"/>
      <c r="AB29" s="280"/>
      <c r="AC29" s="280"/>
      <c r="AD29" s="280"/>
      <c r="AE29" s="280"/>
      <c r="AF29" s="280">
        <v>17.59</v>
      </c>
      <c r="AG29" s="280">
        <v>15.52</v>
      </c>
    </row>
    <row r="30" spans="1:33" s="200" customFormat="1" ht="11.25" x14ac:dyDescent="0.2">
      <c r="A30" s="260" t="s">
        <v>111</v>
      </c>
      <c r="B30" s="260"/>
      <c r="C30" s="200">
        <v>11.89</v>
      </c>
      <c r="D30" s="280">
        <v>14.75</v>
      </c>
      <c r="E30" s="280">
        <v>14.372999999999999</v>
      </c>
      <c r="F30" s="283">
        <v>12.9</v>
      </c>
      <c r="G30" s="280">
        <v>12.457000000000001</v>
      </c>
      <c r="H30" s="280">
        <v>11.637</v>
      </c>
      <c r="I30" s="280">
        <v>11.457000000000001</v>
      </c>
      <c r="J30" s="280">
        <v>9.7669999999999995</v>
      </c>
      <c r="K30" s="280">
        <v>7.7409999999999997</v>
      </c>
      <c r="L30" s="280">
        <v>8.9179999999999993</v>
      </c>
      <c r="M30" s="280">
        <v>7.8490000000000002</v>
      </c>
      <c r="N30" s="280">
        <v>8.2650000000000006</v>
      </c>
      <c r="O30" s="280">
        <v>8.6219999999999999</v>
      </c>
      <c r="P30" s="280">
        <v>8.1029999999999998</v>
      </c>
      <c r="Q30" s="280">
        <v>7.2</v>
      </c>
      <c r="R30" s="280">
        <v>8</v>
      </c>
      <c r="S30" s="280">
        <v>9.9</v>
      </c>
      <c r="T30" s="280">
        <v>11.34</v>
      </c>
      <c r="U30" s="280">
        <v>17.7</v>
      </c>
      <c r="V30" s="280">
        <v>19.260000000000002</v>
      </c>
      <c r="W30" s="280"/>
      <c r="X30" s="280"/>
      <c r="Y30" s="280"/>
      <c r="Z30" s="280"/>
      <c r="AA30" s="280"/>
      <c r="AB30" s="280"/>
      <c r="AC30" s="280"/>
      <c r="AD30" s="280"/>
      <c r="AE30" s="280"/>
      <c r="AF30" s="280">
        <v>18.239999999999998</v>
      </c>
      <c r="AG30" s="280">
        <v>13.57</v>
      </c>
    </row>
    <row r="31" spans="1:33" s="200" customFormat="1" ht="11.25" x14ac:dyDescent="0.2">
      <c r="A31" s="260" t="s">
        <v>96</v>
      </c>
      <c r="B31" s="260"/>
      <c r="C31" s="200">
        <v>0.2</v>
      </c>
      <c r="D31" s="280">
        <v>0.28000000000000003</v>
      </c>
      <c r="E31" s="280">
        <v>0.28999999999999998</v>
      </c>
      <c r="F31" s="283">
        <v>0.44</v>
      </c>
      <c r="G31" s="280">
        <v>0.39200000000000002</v>
      </c>
      <c r="H31" s="280">
        <v>0.55900000000000005</v>
      </c>
      <c r="I31" s="280">
        <v>0.52500000000000002</v>
      </c>
      <c r="J31" s="280">
        <v>0.55000000000000004</v>
      </c>
      <c r="K31" s="280">
        <v>0.58499999999999996</v>
      </c>
      <c r="L31" s="280">
        <v>0.63200000000000001</v>
      </c>
      <c r="M31" s="280">
        <v>0.60799999999999998</v>
      </c>
      <c r="N31" s="280">
        <v>0.57399999999999995</v>
      </c>
      <c r="O31" s="280">
        <v>0.56599999999999995</v>
      </c>
      <c r="P31" s="280">
        <v>0.53</v>
      </c>
      <c r="Q31" s="280">
        <v>0.52900000000000003</v>
      </c>
      <c r="R31" s="280">
        <v>0.64500000000000002</v>
      </c>
      <c r="S31" s="280">
        <v>0.60699999999999998</v>
      </c>
      <c r="T31" s="280">
        <v>0.59699999999999998</v>
      </c>
      <c r="U31" s="280">
        <v>0.622</v>
      </c>
      <c r="V31" s="280">
        <v>0.61499999999999999</v>
      </c>
      <c r="W31" s="280"/>
      <c r="X31" s="280"/>
      <c r="Y31" s="280"/>
      <c r="Z31" s="280"/>
      <c r="AA31" s="280"/>
      <c r="AB31" s="280"/>
      <c r="AC31" s="280"/>
      <c r="AD31" s="280"/>
      <c r="AE31" s="280"/>
      <c r="AF31" s="280">
        <v>0.66500000000000004</v>
      </c>
      <c r="AG31" s="280">
        <v>0.76300000000000001</v>
      </c>
    </row>
    <row r="32" spans="1:33" s="200" customFormat="1" ht="11.25" x14ac:dyDescent="0.2">
      <c r="A32" s="260" t="s">
        <v>16</v>
      </c>
      <c r="B32" s="260"/>
      <c r="C32" s="200">
        <v>5.58</v>
      </c>
      <c r="D32" s="282">
        <v>6.98</v>
      </c>
      <c r="E32" s="282">
        <v>7.2160000000000002</v>
      </c>
      <c r="F32" s="281">
        <v>6.2889999999999997</v>
      </c>
      <c r="G32" s="282">
        <v>5.8650000000000002</v>
      </c>
      <c r="H32" s="282">
        <v>5.8310000000000004</v>
      </c>
      <c r="I32" s="280">
        <v>4.7050000000000001</v>
      </c>
      <c r="J32" s="280">
        <v>4.024</v>
      </c>
      <c r="K32" s="280">
        <v>4.2930000000000001</v>
      </c>
      <c r="L32" s="280">
        <v>4.5220000000000002</v>
      </c>
      <c r="M32" s="280">
        <v>3.988</v>
      </c>
      <c r="N32" s="280">
        <v>3.778</v>
      </c>
      <c r="O32" s="280">
        <v>3.4060000000000001</v>
      </c>
      <c r="P32" s="280">
        <v>3.1230000000000002</v>
      </c>
      <c r="Q32" s="280">
        <v>3.1</v>
      </c>
      <c r="R32" s="280">
        <v>2.83</v>
      </c>
      <c r="S32" s="280">
        <v>2.68</v>
      </c>
      <c r="T32" s="280">
        <v>2.76</v>
      </c>
      <c r="U32" s="280">
        <v>3.0379999999999998</v>
      </c>
      <c r="V32" s="280">
        <v>3.07</v>
      </c>
      <c r="W32" s="280"/>
      <c r="X32" s="280"/>
      <c r="Y32" s="280"/>
      <c r="Z32" s="280"/>
      <c r="AA32" s="280"/>
      <c r="AB32" s="280"/>
      <c r="AC32" s="280"/>
      <c r="AD32" s="280"/>
      <c r="AE32" s="280"/>
      <c r="AF32" s="280">
        <v>3.468</v>
      </c>
      <c r="AG32" s="280">
        <v>3.7149999999999999</v>
      </c>
    </row>
    <row r="33" spans="1:33" s="200" customFormat="1" ht="11.25" x14ac:dyDescent="0.2">
      <c r="A33" s="260" t="s">
        <v>17</v>
      </c>
      <c r="B33" s="260"/>
      <c r="C33" s="200">
        <v>17.77</v>
      </c>
      <c r="D33" s="280">
        <v>21.92</v>
      </c>
      <c r="E33" s="280">
        <v>21.370999999999999</v>
      </c>
      <c r="F33" s="283">
        <v>20.98</v>
      </c>
      <c r="G33" s="280">
        <v>19</v>
      </c>
      <c r="H33" s="280">
        <v>18.8</v>
      </c>
      <c r="I33" s="280">
        <v>16.866</v>
      </c>
      <c r="J33" s="280">
        <v>17.13</v>
      </c>
      <c r="K33" s="280">
        <v>16.893000000000001</v>
      </c>
      <c r="L33" s="280">
        <v>16.600000000000001</v>
      </c>
      <c r="M33" s="280">
        <v>15.04</v>
      </c>
      <c r="N33" s="280">
        <v>14.71</v>
      </c>
      <c r="O33" s="280">
        <v>14.199</v>
      </c>
      <c r="P33" s="280">
        <v>13.33</v>
      </c>
      <c r="Q33" s="280">
        <v>13.2</v>
      </c>
      <c r="R33" s="280">
        <v>12.42</v>
      </c>
      <c r="S33" s="280">
        <v>11.24</v>
      </c>
      <c r="T33" s="280">
        <v>11.57</v>
      </c>
      <c r="U33" s="280">
        <v>12.321999999999999</v>
      </c>
      <c r="V33" s="280">
        <v>12.157999999999999</v>
      </c>
      <c r="W33" s="280"/>
      <c r="X33" s="280"/>
      <c r="Y33" s="280"/>
      <c r="Z33" s="280"/>
      <c r="AA33" s="280"/>
      <c r="AB33" s="280"/>
      <c r="AC33" s="280"/>
      <c r="AD33" s="280"/>
      <c r="AE33" s="280"/>
      <c r="AF33" s="280">
        <v>11.002000000000001</v>
      </c>
      <c r="AG33" s="280">
        <v>9.8680000000000003</v>
      </c>
    </row>
    <row r="34" spans="1:33" s="200" customFormat="1" ht="11.25" x14ac:dyDescent="0.2">
      <c r="A34" s="260" t="s">
        <v>112</v>
      </c>
      <c r="B34" s="260"/>
      <c r="C34" s="200">
        <v>43.45</v>
      </c>
      <c r="D34" s="280">
        <v>52.04</v>
      </c>
      <c r="E34" s="280">
        <v>54.25</v>
      </c>
      <c r="F34" s="283">
        <v>53.62</v>
      </c>
      <c r="G34" s="280">
        <v>50</v>
      </c>
      <c r="H34" s="280">
        <v>52.3</v>
      </c>
      <c r="I34" s="280">
        <v>47.405999999999999</v>
      </c>
      <c r="J34" s="280">
        <v>46.6</v>
      </c>
      <c r="K34" s="280">
        <v>47.7</v>
      </c>
      <c r="L34" s="280">
        <v>54</v>
      </c>
      <c r="M34" s="280">
        <v>55.1</v>
      </c>
      <c r="N34" s="280">
        <v>60.9</v>
      </c>
      <c r="O34" s="280">
        <v>67.7</v>
      </c>
      <c r="P34" s="280">
        <v>67.400000000000006</v>
      </c>
      <c r="Q34" s="280">
        <v>68.2</v>
      </c>
      <c r="R34" s="280">
        <v>64.7</v>
      </c>
      <c r="S34" s="280">
        <v>63.2</v>
      </c>
      <c r="T34" s="280">
        <v>57.8</v>
      </c>
      <c r="U34" s="280">
        <v>65.2</v>
      </c>
      <c r="V34" s="280">
        <v>81.599999999999994</v>
      </c>
      <c r="W34" s="280"/>
      <c r="X34" s="280"/>
      <c r="Y34" s="280"/>
      <c r="Z34" s="280"/>
      <c r="AA34" s="280"/>
      <c r="AB34" s="280"/>
      <c r="AC34" s="280"/>
      <c r="AD34" s="280"/>
      <c r="AE34" s="280"/>
      <c r="AF34" s="280">
        <v>132.4</v>
      </c>
      <c r="AG34" s="280">
        <v>98</v>
      </c>
    </row>
    <row r="35" spans="1:33" s="200" customFormat="1" ht="11.25" x14ac:dyDescent="0.2">
      <c r="A35" s="260" t="s">
        <v>97</v>
      </c>
      <c r="B35" s="260"/>
      <c r="C35" s="200">
        <v>2.17</v>
      </c>
      <c r="D35" s="280">
        <v>2.5499999999999998</v>
      </c>
      <c r="E35" s="280">
        <v>2.5859999999999999</v>
      </c>
      <c r="F35" s="283">
        <v>2.4300000000000002</v>
      </c>
      <c r="G35" s="280">
        <v>2.4220000000000002</v>
      </c>
      <c r="H35" s="280">
        <v>2.282</v>
      </c>
      <c r="I35" s="280">
        <v>2.073</v>
      </c>
      <c r="J35" s="280">
        <v>2.1930000000000001</v>
      </c>
      <c r="K35" s="280">
        <v>2.1379999999999999</v>
      </c>
      <c r="L35" s="280">
        <v>2.1829999999999998</v>
      </c>
      <c r="M35" s="280">
        <v>2.1789999999999998</v>
      </c>
      <c r="N35" s="280">
        <v>2.048</v>
      </c>
      <c r="O35" s="280">
        <v>2.2469999999999999</v>
      </c>
      <c r="P35" s="280">
        <v>1.857</v>
      </c>
      <c r="Q35" s="280">
        <v>2.0190000000000001</v>
      </c>
      <c r="R35" s="280">
        <v>1.635</v>
      </c>
      <c r="S35" s="280">
        <v>1.6659999999999999</v>
      </c>
      <c r="T35" s="280">
        <v>1.7669999999999999</v>
      </c>
      <c r="U35" s="280">
        <v>1.66</v>
      </c>
      <c r="V35" s="280">
        <v>1.4590000000000001</v>
      </c>
      <c r="W35" s="280"/>
      <c r="X35" s="280"/>
      <c r="Y35" s="280"/>
      <c r="Z35" s="280"/>
      <c r="AA35" s="280"/>
      <c r="AB35" s="280"/>
      <c r="AC35" s="280"/>
      <c r="AD35" s="280"/>
      <c r="AE35" s="280"/>
      <c r="AF35" s="280">
        <v>1.0009999999999999</v>
      </c>
      <c r="AG35" s="280">
        <v>0.77600000000000002</v>
      </c>
    </row>
    <row r="36" spans="1:33" s="200" customFormat="1" ht="11.25" x14ac:dyDescent="0.2">
      <c r="A36" s="265" t="s">
        <v>353</v>
      </c>
      <c r="B36" s="265"/>
      <c r="C36" s="200">
        <v>11.09</v>
      </c>
      <c r="D36" s="280">
        <v>15.24</v>
      </c>
      <c r="E36" s="280">
        <v>15.757</v>
      </c>
      <c r="F36" s="283">
        <v>15.79</v>
      </c>
      <c r="G36" s="280">
        <v>16.582000000000001</v>
      </c>
      <c r="H36" s="280">
        <v>17.021999999999998</v>
      </c>
      <c r="I36" s="280">
        <v>15.039</v>
      </c>
      <c r="J36" s="280">
        <v>15.218</v>
      </c>
      <c r="K36" s="280">
        <v>16.102</v>
      </c>
      <c r="L36" s="280">
        <v>16.353999999999999</v>
      </c>
      <c r="M36" s="280">
        <v>14.679</v>
      </c>
      <c r="N36" s="280">
        <v>16.619</v>
      </c>
      <c r="O36" s="280">
        <v>22.111000000000001</v>
      </c>
      <c r="P36" s="280">
        <v>24.254000000000001</v>
      </c>
      <c r="Q36" s="280">
        <v>17.907</v>
      </c>
      <c r="R36" s="280">
        <v>21.745999999999999</v>
      </c>
      <c r="S36" s="280">
        <v>22.045999999999999</v>
      </c>
      <c r="T36" s="280">
        <v>24.387</v>
      </c>
      <c r="U36" s="280">
        <v>32.561</v>
      </c>
      <c r="V36" s="280">
        <v>48.911999999999999</v>
      </c>
      <c r="W36" s="280"/>
      <c r="X36" s="280"/>
      <c r="Y36" s="280"/>
      <c r="Z36" s="280"/>
      <c r="AA36" s="280"/>
      <c r="AB36" s="280"/>
      <c r="AC36" s="280"/>
      <c r="AD36" s="280"/>
      <c r="AE36" s="280"/>
      <c r="AF36" s="280">
        <v>64.8</v>
      </c>
      <c r="AG36" s="280">
        <v>43.1</v>
      </c>
    </row>
    <row r="37" spans="1:33" s="200" customFormat="1" ht="11.25" x14ac:dyDescent="0.2">
      <c r="A37" s="260" t="s">
        <v>352</v>
      </c>
      <c r="B37" s="260"/>
      <c r="C37" s="200">
        <v>6.96</v>
      </c>
      <c r="D37" s="280">
        <v>9.3000000000000007</v>
      </c>
      <c r="E37" s="280">
        <v>9.6470000000000002</v>
      </c>
      <c r="F37" s="283">
        <v>9.99</v>
      </c>
      <c r="G37" s="280">
        <v>9.4629999999999992</v>
      </c>
      <c r="H37" s="280">
        <v>9.6750000000000007</v>
      </c>
      <c r="I37" s="280">
        <v>10.113</v>
      </c>
      <c r="J37" s="280">
        <v>10.38</v>
      </c>
      <c r="K37" s="280">
        <v>10.93</v>
      </c>
      <c r="L37" s="280">
        <v>11.233000000000001</v>
      </c>
      <c r="M37" s="280">
        <v>9.859</v>
      </c>
      <c r="N37" s="280">
        <v>11.753</v>
      </c>
      <c r="O37" s="280">
        <v>12.368</v>
      </c>
      <c r="P37" s="280">
        <v>12</v>
      </c>
      <c r="Q37" s="280">
        <v>13.8</v>
      </c>
      <c r="R37" s="280">
        <v>12.2</v>
      </c>
      <c r="S37" s="280">
        <v>14.2</v>
      </c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</row>
    <row r="38" spans="1:33" s="200" customFormat="1" ht="11.25" x14ac:dyDescent="0.2">
      <c r="A38" s="260" t="s">
        <v>113</v>
      </c>
      <c r="B38" s="260"/>
      <c r="C38" s="200">
        <v>2.82</v>
      </c>
      <c r="D38" s="280">
        <v>3.52</v>
      </c>
      <c r="E38" s="280">
        <v>3.6030000000000002</v>
      </c>
      <c r="F38" s="283">
        <v>3.37</v>
      </c>
      <c r="G38" s="280">
        <v>3.2450000000000001</v>
      </c>
      <c r="H38" s="280">
        <v>3.149</v>
      </c>
      <c r="I38" s="280">
        <v>3.2789999999999999</v>
      </c>
      <c r="J38" s="280">
        <v>3.0779999999999998</v>
      </c>
      <c r="K38" s="280">
        <v>2.8370000000000002</v>
      </c>
      <c r="L38" s="280">
        <v>2.8570000000000002</v>
      </c>
      <c r="M38" s="280">
        <v>2.7839999999999998</v>
      </c>
      <c r="N38" s="280">
        <v>2.9</v>
      </c>
      <c r="O38" s="280">
        <v>2.9</v>
      </c>
      <c r="P38" s="280">
        <v>2.5499999999999998</v>
      </c>
      <c r="Q38" s="280">
        <v>3.0760000000000001</v>
      </c>
      <c r="R38" s="280">
        <v>2.5</v>
      </c>
      <c r="S38" s="280">
        <v>2.2599999999999998</v>
      </c>
      <c r="T38" s="280">
        <v>2.57</v>
      </c>
      <c r="U38" s="280">
        <v>3.2</v>
      </c>
      <c r="V38" s="280">
        <v>4.21</v>
      </c>
      <c r="W38" s="280"/>
      <c r="X38" s="280"/>
      <c r="Y38" s="280"/>
      <c r="Z38" s="280"/>
      <c r="AA38" s="280"/>
      <c r="AB38" s="280"/>
      <c r="AC38" s="280"/>
      <c r="AD38" s="280"/>
      <c r="AE38" s="280"/>
      <c r="AF38" s="280">
        <v>3.8</v>
      </c>
      <c r="AG38" s="280">
        <v>3.3</v>
      </c>
    </row>
    <row r="39" spans="1:33" s="200" customFormat="1" ht="11.25" x14ac:dyDescent="0.2">
      <c r="A39" s="260" t="s">
        <v>95</v>
      </c>
      <c r="B39" s="260"/>
      <c r="C39" s="200">
        <v>7.55</v>
      </c>
      <c r="D39" s="280">
        <v>10.48</v>
      </c>
      <c r="E39" s="280">
        <v>11.064</v>
      </c>
      <c r="F39" s="283">
        <v>11.63</v>
      </c>
      <c r="G39" s="280">
        <v>11.6</v>
      </c>
      <c r="H39" s="280">
        <v>11.9</v>
      </c>
      <c r="I39" s="280">
        <v>11.743</v>
      </c>
      <c r="J39" s="280">
        <v>11.569000000000001</v>
      </c>
      <c r="K39" s="280">
        <v>11.717000000000001</v>
      </c>
      <c r="L39" s="280">
        <v>11.614000000000001</v>
      </c>
      <c r="M39" s="280">
        <v>11.487</v>
      </c>
      <c r="N39" s="280">
        <v>11.321999999999999</v>
      </c>
      <c r="O39" s="280">
        <v>12.510999999999999</v>
      </c>
      <c r="P39" s="280">
        <v>11.125</v>
      </c>
      <c r="Q39" s="280">
        <v>10.955</v>
      </c>
      <c r="R39" s="280">
        <v>9.0890000000000004</v>
      </c>
      <c r="S39" s="280">
        <v>7.8360000000000003</v>
      </c>
      <c r="T39" s="280">
        <v>9.2050000000000001</v>
      </c>
      <c r="U39" s="280">
        <v>10.462</v>
      </c>
      <c r="V39" s="280">
        <v>11.153</v>
      </c>
      <c r="W39" s="280"/>
      <c r="X39" s="280"/>
      <c r="Y39" s="280"/>
      <c r="Z39" s="280"/>
      <c r="AB39" s="280"/>
      <c r="AC39" s="280"/>
      <c r="AD39" s="280"/>
      <c r="AE39" s="280"/>
      <c r="AF39" s="280">
        <v>11.281000000000001</v>
      </c>
      <c r="AG39" s="280">
        <v>9.7409999999999997</v>
      </c>
    </row>
    <row r="40" spans="1:33" s="200" customFormat="1" ht="11.25" x14ac:dyDescent="0.2">
      <c r="A40" s="260" t="s">
        <v>351</v>
      </c>
      <c r="B40" s="260"/>
      <c r="C40" s="200">
        <v>12.79</v>
      </c>
      <c r="D40" s="280">
        <v>15.44</v>
      </c>
      <c r="E40" s="280">
        <v>16.303999999999998</v>
      </c>
      <c r="F40" s="283">
        <v>15.75</v>
      </c>
      <c r="G40" s="280">
        <v>14.87</v>
      </c>
      <c r="H40" s="280">
        <v>15.092000000000001</v>
      </c>
      <c r="I40" s="280">
        <v>15.862</v>
      </c>
      <c r="J40" s="280">
        <v>15.81</v>
      </c>
      <c r="K40" s="280">
        <v>16.899999999999999</v>
      </c>
      <c r="L40" s="280">
        <v>17.495999999999999</v>
      </c>
      <c r="M40" s="280">
        <v>16.713000000000001</v>
      </c>
      <c r="N40" s="280">
        <v>18.709</v>
      </c>
      <c r="O40" s="280">
        <v>21.01</v>
      </c>
      <c r="P40" s="280">
        <v>22.338999999999999</v>
      </c>
      <c r="Q40" s="280">
        <v>22.623000000000001</v>
      </c>
      <c r="R40" s="280">
        <v>22.8</v>
      </c>
      <c r="S40" s="280">
        <v>25.2</v>
      </c>
      <c r="T40" s="280"/>
      <c r="U40" s="280"/>
      <c r="V40" s="280"/>
      <c r="W40" s="280"/>
      <c r="X40" s="280"/>
      <c r="Y40" s="280"/>
      <c r="Z40" s="280"/>
      <c r="AB40" s="280"/>
      <c r="AC40" s="280"/>
      <c r="AD40" s="280"/>
      <c r="AE40" s="280"/>
      <c r="AF40" s="280"/>
      <c r="AG40" s="280"/>
    </row>
    <row r="41" spans="1:33" s="200" customFormat="1" ht="11.25" x14ac:dyDescent="0.2">
      <c r="A41" s="260" t="s">
        <v>350</v>
      </c>
      <c r="B41" s="260"/>
      <c r="C41" s="200">
        <v>21.17</v>
      </c>
      <c r="D41" s="282">
        <v>24.83</v>
      </c>
      <c r="E41" s="282">
        <v>26.384</v>
      </c>
      <c r="F41" s="281">
        <v>27.364999999999998</v>
      </c>
      <c r="G41" s="282">
        <v>22.3</v>
      </c>
      <c r="H41" s="282">
        <v>22.552</v>
      </c>
      <c r="I41" s="280">
        <v>18.7</v>
      </c>
      <c r="J41" s="280">
        <v>18.5</v>
      </c>
      <c r="K41" s="280">
        <v>19.399999999999999</v>
      </c>
      <c r="L41" s="280">
        <v>18.100000000000001</v>
      </c>
      <c r="M41" s="280">
        <v>18.2</v>
      </c>
      <c r="N41" s="280">
        <v>17.3</v>
      </c>
      <c r="O41" s="280">
        <v>16.899999999999999</v>
      </c>
      <c r="P41" s="280">
        <v>15.1</v>
      </c>
      <c r="Q41" s="280">
        <v>13.3</v>
      </c>
      <c r="R41" s="280">
        <v>13</v>
      </c>
      <c r="S41" s="280">
        <v>13.8</v>
      </c>
      <c r="T41" s="280">
        <v>15.5</v>
      </c>
      <c r="U41" s="280">
        <v>15.3</v>
      </c>
      <c r="V41" s="280">
        <v>16</v>
      </c>
      <c r="W41" s="280"/>
      <c r="X41" s="280"/>
      <c r="Y41" s="280"/>
      <c r="Z41" s="280"/>
      <c r="AB41" s="280"/>
      <c r="AC41" s="280"/>
      <c r="AD41" s="280"/>
      <c r="AE41" s="280"/>
      <c r="AF41" s="280">
        <v>17.815999999999999</v>
      </c>
      <c r="AG41" s="280">
        <v>24.55</v>
      </c>
    </row>
    <row r="42" spans="1:33" s="200" customFormat="1" ht="11.25" x14ac:dyDescent="0.2">
      <c r="A42" s="260"/>
      <c r="B42" s="260"/>
      <c r="D42" s="282"/>
      <c r="E42" s="282"/>
      <c r="F42" s="281"/>
      <c r="G42" s="282"/>
      <c r="H42" s="282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B42" s="280"/>
      <c r="AC42" s="280"/>
      <c r="AD42" s="280"/>
      <c r="AE42" s="280"/>
      <c r="AF42" s="280"/>
      <c r="AG42" s="280"/>
    </row>
    <row r="43" spans="1:33" s="200" customFormat="1" ht="11.25" x14ac:dyDescent="0.2">
      <c r="A43" s="265" t="s">
        <v>27</v>
      </c>
      <c r="B43" s="278">
        <f>B15*B54</f>
        <v>2.9635043033900779</v>
      </c>
      <c r="C43" s="200">
        <f>C15*C54</f>
        <v>3.3393198529411765</v>
      </c>
      <c r="D43" s="200">
        <f>D15*D54</f>
        <v>4.1349682741116744</v>
      </c>
      <c r="E43" s="200">
        <f>E15*E54</f>
        <v>4.2030184049079748</v>
      </c>
      <c r="F43" s="266">
        <v>4.0599999999999996</v>
      </c>
      <c r="G43" s="265">
        <v>3.9409999999999998</v>
      </c>
      <c r="H43" s="265">
        <v>3.5339999999999998</v>
      </c>
      <c r="I43" s="265">
        <v>3.484</v>
      </c>
      <c r="J43" s="265">
        <v>3.3820000000000001</v>
      </c>
      <c r="K43" s="265">
        <v>3.3149999999999999</v>
      </c>
      <c r="L43" s="265">
        <v>3.6190000000000002</v>
      </c>
      <c r="M43" s="265">
        <v>3.5169999999999999</v>
      </c>
      <c r="N43" s="265">
        <v>3.7109999999999999</v>
      </c>
      <c r="O43" s="265">
        <v>3.4940000000000002</v>
      </c>
      <c r="P43" s="265">
        <v>3.4390000000000001</v>
      </c>
      <c r="Q43" s="265">
        <v>3.2429999999999999</v>
      </c>
      <c r="R43" s="265">
        <v>3.5219999999999998</v>
      </c>
      <c r="S43" s="265">
        <v>3.29</v>
      </c>
      <c r="T43" s="265">
        <v>3.6280000000000001</v>
      </c>
      <c r="U43" s="265">
        <v>3.464</v>
      </c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</row>
    <row r="44" spans="1:33" s="200" customFormat="1" ht="11.25" x14ac:dyDescent="0.2">
      <c r="A44" s="265" t="s">
        <v>28</v>
      </c>
      <c r="B44" s="278">
        <f>B15*B55</f>
        <v>3.0415755155005035</v>
      </c>
      <c r="C44" s="200">
        <f>C55*C15</f>
        <v>2.8589264705882349</v>
      </c>
      <c r="D44" s="200">
        <f>D55*D15</f>
        <v>4.4861573604060911</v>
      </c>
      <c r="E44" s="200">
        <f>E55*E15</f>
        <v>4.7255558282208581</v>
      </c>
      <c r="F44" s="266">
        <v>4.18</v>
      </c>
      <c r="G44" s="265">
        <v>3.847</v>
      </c>
      <c r="H44" s="265">
        <v>3.8330000000000002</v>
      </c>
      <c r="I44" s="265">
        <v>3.5129999999999999</v>
      </c>
      <c r="J44" s="265">
        <v>3.617</v>
      </c>
      <c r="K44" s="265">
        <v>3.452</v>
      </c>
      <c r="L44" s="265">
        <v>3.7080000000000002</v>
      </c>
      <c r="M44" s="265">
        <v>3.5369999999999999</v>
      </c>
      <c r="N44" s="265">
        <v>3.5430000000000001</v>
      </c>
      <c r="O44" s="265">
        <v>3.6269999999999998</v>
      </c>
      <c r="P44" s="265">
        <v>3.4359999999999999</v>
      </c>
      <c r="Q44" s="265">
        <v>3.68</v>
      </c>
      <c r="R44" s="265">
        <v>4.18</v>
      </c>
      <c r="S44" s="265">
        <v>3.9369999999999998</v>
      </c>
      <c r="T44" s="265">
        <v>4.3360000000000003</v>
      </c>
      <c r="U44" s="265">
        <v>4.343</v>
      </c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</row>
    <row r="45" spans="1:33" s="200" customFormat="1" ht="11.25" x14ac:dyDescent="0.2">
      <c r="A45" s="200" t="s">
        <v>91</v>
      </c>
      <c r="C45" s="200">
        <v>19.41</v>
      </c>
      <c r="D45" s="282">
        <v>23.12</v>
      </c>
      <c r="E45" s="282">
        <v>23.306999999999999</v>
      </c>
      <c r="F45" s="281">
        <v>22.271000000000001</v>
      </c>
      <c r="G45" s="280">
        <v>21.675000000000001</v>
      </c>
      <c r="H45" s="280">
        <v>20.856000000000002</v>
      </c>
      <c r="I45" s="280">
        <v>20.170000000000002</v>
      </c>
      <c r="J45" s="280">
        <v>19.196999999999999</v>
      </c>
      <c r="K45" s="280">
        <v>18.954000000000001</v>
      </c>
      <c r="L45" s="280">
        <v>19.475000000000001</v>
      </c>
      <c r="M45" s="280">
        <v>19.09</v>
      </c>
      <c r="N45" s="280">
        <v>19.163</v>
      </c>
      <c r="O45" s="280">
        <v>19.181000000000001</v>
      </c>
      <c r="P45" s="280">
        <v>18.846</v>
      </c>
      <c r="Q45" s="280">
        <v>19.390999999999998</v>
      </c>
      <c r="R45" s="280">
        <v>19.068999999999999</v>
      </c>
      <c r="S45" s="280">
        <v>18.577999999999999</v>
      </c>
      <c r="T45" s="280">
        <v>19.202000000000002</v>
      </c>
      <c r="U45" s="280">
        <v>18.815999999999999</v>
      </c>
      <c r="V45" s="280">
        <v>19.100000000000001</v>
      </c>
      <c r="W45" s="280"/>
      <c r="X45" s="280"/>
      <c r="Y45" s="280"/>
      <c r="Z45" s="280"/>
      <c r="AA45" s="280"/>
      <c r="AB45" s="280"/>
      <c r="AC45" s="280"/>
      <c r="AD45" s="280"/>
      <c r="AE45" s="280"/>
      <c r="AF45" s="280">
        <v>16.648</v>
      </c>
      <c r="AG45" s="280">
        <v>17.311</v>
      </c>
    </row>
    <row r="46" spans="1:33" s="200" customFormat="1" x14ac:dyDescent="0.2">
      <c r="A46" s="265"/>
      <c r="B46" s="265"/>
      <c r="C46" s="96"/>
      <c r="D46" s="96"/>
      <c r="E46" s="96"/>
      <c r="F46" s="279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s="200" customFormat="1" ht="11.25" x14ac:dyDescent="0.2">
      <c r="A47" s="200" t="s">
        <v>349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</row>
    <row r="48" spans="1:33" s="200" customFormat="1" ht="11.25" x14ac:dyDescent="0.2">
      <c r="A48" s="226" t="s">
        <v>157</v>
      </c>
    </row>
    <row r="49" spans="1:22" s="200" customFormat="1" ht="11.25" x14ac:dyDescent="0.2">
      <c r="A49" s="226" t="s">
        <v>158</v>
      </c>
      <c r="B49" s="226"/>
      <c r="H49" s="278"/>
    </row>
    <row r="50" spans="1:22" s="200" customFormat="1" ht="11.25" x14ac:dyDescent="0.2">
      <c r="A50" s="200" t="s">
        <v>159</v>
      </c>
      <c r="B50" s="226"/>
    </row>
    <row r="51" spans="1:22" s="200" customFormat="1" ht="11.25" x14ac:dyDescent="0.2">
      <c r="A51" s="226" t="s">
        <v>160</v>
      </c>
    </row>
    <row r="52" spans="1:22" s="200" customFormat="1" ht="11.25" x14ac:dyDescent="0.2">
      <c r="B52" s="274">
        <v>2010</v>
      </c>
      <c r="C52" s="274">
        <v>2009</v>
      </c>
      <c r="D52" s="274">
        <v>2008</v>
      </c>
      <c r="E52" s="274">
        <v>2007</v>
      </c>
      <c r="F52" s="274">
        <v>2006</v>
      </c>
      <c r="G52" s="274">
        <v>2005</v>
      </c>
      <c r="H52" s="274">
        <v>2004</v>
      </c>
      <c r="I52" s="277">
        <v>2003</v>
      </c>
      <c r="J52" s="277">
        <v>2002</v>
      </c>
      <c r="K52" s="277">
        <v>2001</v>
      </c>
      <c r="L52" s="277">
        <v>2000</v>
      </c>
      <c r="M52" s="277">
        <v>1999</v>
      </c>
      <c r="N52" s="277">
        <v>1998</v>
      </c>
      <c r="O52" s="277">
        <v>1997</v>
      </c>
      <c r="P52" s="277">
        <v>1996</v>
      </c>
      <c r="Q52" s="277">
        <v>1995</v>
      </c>
      <c r="R52" s="277">
        <v>1994</v>
      </c>
      <c r="S52" s="277">
        <v>1993</v>
      </c>
      <c r="T52" s="277">
        <v>1992</v>
      </c>
      <c r="U52" s="277">
        <v>1991</v>
      </c>
      <c r="V52" s="277">
        <v>1990</v>
      </c>
    </row>
    <row r="53" spans="1:22" s="275" customFormat="1" x14ac:dyDescent="0.2">
      <c r="A53" s="268" t="s">
        <v>341</v>
      </c>
      <c r="B53" s="269">
        <f>AVERAGE(C53:Q53)</f>
        <v>4.1990992607392003E-2</v>
      </c>
      <c r="C53" s="269">
        <v>2.7573529411764702E-2</v>
      </c>
      <c r="D53" s="269">
        <v>3.426395939086295E-2</v>
      </c>
      <c r="E53" s="269">
        <v>3.5582822085889566E-2</v>
      </c>
      <c r="F53" s="269">
        <f>F75/F15</f>
        <v>3.8506417736289385E-2</v>
      </c>
      <c r="G53" s="269">
        <f>G75/G15</f>
        <v>4.2066420664206641E-2</v>
      </c>
      <c r="H53" s="269">
        <f t="shared" ref="H53:U53" si="2">H16/H15</f>
        <v>4.2517227928747889E-2</v>
      </c>
      <c r="I53" s="269">
        <f t="shared" si="2"/>
        <v>4.0586864116275878E-2</v>
      </c>
      <c r="J53" s="269">
        <f t="shared" si="2"/>
        <v>4.083870083595998E-2</v>
      </c>
      <c r="K53" s="269">
        <f t="shared" si="2"/>
        <v>4.4350282485875706E-2</v>
      </c>
      <c r="L53" s="269">
        <f t="shared" si="2"/>
        <v>4.5217617930675004E-2</v>
      </c>
      <c r="M53" s="269">
        <f t="shared" si="2"/>
        <v>4.5725108225108224E-2</v>
      </c>
      <c r="N53" s="269">
        <f t="shared" si="2"/>
        <v>4.5526315789473686E-2</v>
      </c>
      <c r="O53" s="269">
        <f t="shared" si="2"/>
        <v>4.6081714668452775E-2</v>
      </c>
      <c r="P53" s="269">
        <f t="shared" si="2"/>
        <v>5.0938707896189948E-2</v>
      </c>
      <c r="Q53" s="269">
        <f t="shared" si="2"/>
        <v>5.0089199945107722E-2</v>
      </c>
      <c r="R53" s="269">
        <f t="shared" si="2"/>
        <v>4.6900136121767112E-2</v>
      </c>
      <c r="S53" s="269">
        <f t="shared" si="2"/>
        <v>4.6563777865716915E-2</v>
      </c>
      <c r="T53" s="269">
        <f t="shared" si="2"/>
        <v>4.5410975317517373E-2</v>
      </c>
      <c r="U53" s="269">
        <f t="shared" si="2"/>
        <v>4.6298558514537014E-2</v>
      </c>
      <c r="V53" s="269"/>
    </row>
    <row r="54" spans="1:22" s="275" customFormat="1" x14ac:dyDescent="0.2">
      <c r="A54" s="268" t="s">
        <v>27</v>
      </c>
      <c r="B54" s="276">
        <f>AVERAGE(C54:Q54)</f>
        <v>0.47279902734366275</v>
      </c>
      <c r="C54" s="269">
        <v>0.52389705882352944</v>
      </c>
      <c r="D54" s="269">
        <v>0.46319796954314718</v>
      </c>
      <c r="E54" s="269">
        <v>0.45398773006134968</v>
      </c>
      <c r="F54" s="269">
        <f>F76/F15</f>
        <v>0.47374562427071171</v>
      </c>
      <c r="G54" s="269">
        <f>G76/G15</f>
        <v>0.48474784747847471</v>
      </c>
      <c r="H54" s="269">
        <f t="shared" ref="H54:U54" si="3">H43/H15</f>
        <v>0.45949811467949547</v>
      </c>
      <c r="I54" s="269">
        <f t="shared" si="3"/>
        <v>0.47771836007130125</v>
      </c>
      <c r="J54" s="269">
        <f t="shared" si="3"/>
        <v>0.46347814170206936</v>
      </c>
      <c r="K54" s="269">
        <f t="shared" si="3"/>
        <v>0.46822033898305082</v>
      </c>
      <c r="L54" s="269">
        <f t="shared" si="3"/>
        <v>0.47159238988793328</v>
      </c>
      <c r="M54" s="269">
        <f t="shared" si="3"/>
        <v>0.475784632034632</v>
      </c>
      <c r="N54" s="269">
        <f t="shared" si="3"/>
        <v>0.48828947368421055</v>
      </c>
      <c r="O54" s="269">
        <f t="shared" si="3"/>
        <v>0.46805090421969192</v>
      </c>
      <c r="P54" s="269">
        <f t="shared" si="3"/>
        <v>0.47473771397018222</v>
      </c>
      <c r="Q54" s="269">
        <f t="shared" si="3"/>
        <v>0.44503911074516261</v>
      </c>
      <c r="R54" s="269">
        <f t="shared" si="3"/>
        <v>0.43583714886771441</v>
      </c>
      <c r="S54" s="269">
        <f t="shared" si="3"/>
        <v>0.43397968605724835</v>
      </c>
      <c r="T54" s="269">
        <f t="shared" si="3"/>
        <v>0.43469925712916369</v>
      </c>
      <c r="U54" s="269">
        <f t="shared" si="3"/>
        <v>0.4231614952357684</v>
      </c>
      <c r="V54" s="269"/>
    </row>
    <row r="55" spans="1:22" s="275" customFormat="1" x14ac:dyDescent="0.2">
      <c r="A55" s="268" t="s">
        <v>28</v>
      </c>
      <c r="B55" s="269">
        <f>AVERAGE(C55:Q55)</f>
        <v>0.48525454937787232</v>
      </c>
      <c r="C55" s="269">
        <v>0.44852941176470584</v>
      </c>
      <c r="D55" s="269">
        <v>0.5025380710659898</v>
      </c>
      <c r="E55" s="269">
        <v>0.51042944785276068</v>
      </c>
      <c r="F55" s="269">
        <f>F77/F15</f>
        <v>0.4877479579929988</v>
      </c>
      <c r="G55" s="269">
        <f>G77/G15</f>
        <v>0.47318573185731855</v>
      </c>
      <c r="H55" s="269">
        <f t="shared" ref="H55:U55" si="4">H44/H15</f>
        <v>0.49837472370302954</v>
      </c>
      <c r="I55" s="269">
        <f t="shared" si="4"/>
        <v>0.48169477581242287</v>
      </c>
      <c r="J55" s="269">
        <f t="shared" si="4"/>
        <v>0.49568315746197067</v>
      </c>
      <c r="K55" s="269">
        <f t="shared" si="4"/>
        <v>0.48757062146892655</v>
      </c>
      <c r="L55" s="269">
        <f t="shared" si="4"/>
        <v>0.48318999218139169</v>
      </c>
      <c r="M55" s="269">
        <f t="shared" si="4"/>
        <v>0.47849025974025972</v>
      </c>
      <c r="N55" s="269">
        <f t="shared" si="4"/>
        <v>0.46618421052631581</v>
      </c>
      <c r="O55" s="269">
        <f t="shared" si="4"/>
        <v>0.48586738111185529</v>
      </c>
      <c r="P55" s="269">
        <f t="shared" si="4"/>
        <v>0.47432357813362785</v>
      </c>
      <c r="Q55" s="269">
        <f t="shared" si="4"/>
        <v>0.50500891999451081</v>
      </c>
      <c r="R55" s="269">
        <f t="shared" si="4"/>
        <v>0.51726271501051846</v>
      </c>
      <c r="S55" s="269">
        <f t="shared" si="4"/>
        <v>0.51932462735786833</v>
      </c>
      <c r="T55" s="269">
        <f t="shared" si="4"/>
        <v>0.51953031392283733</v>
      </c>
      <c r="U55" s="269">
        <f t="shared" si="4"/>
        <v>0.53053994624969458</v>
      </c>
      <c r="V55" s="269"/>
    </row>
    <row r="56" spans="1:22" s="200" customFormat="1" ht="11.25" x14ac:dyDescent="0.2"/>
    <row r="57" spans="1:22" s="200" customFormat="1" ht="11.25" x14ac:dyDescent="0.2">
      <c r="C57" s="274"/>
      <c r="D57" s="274"/>
      <c r="E57" s="274"/>
      <c r="F57" s="274"/>
      <c r="G57" s="274"/>
      <c r="H57" s="274"/>
    </row>
    <row r="58" spans="1:22" s="200" customFormat="1" x14ac:dyDescent="0.2">
      <c r="A58" s="273"/>
      <c r="B58" s="273"/>
      <c r="C58" s="273"/>
      <c r="D58" s="273"/>
      <c r="E58" s="273"/>
      <c r="F58" s="273"/>
      <c r="G58" s="273"/>
      <c r="H58" s="271"/>
    </row>
    <row r="59" spans="1:22" s="200" customFormat="1" x14ac:dyDescent="0.2">
      <c r="A59" s="272" t="s">
        <v>348</v>
      </c>
      <c r="B59" s="271"/>
      <c r="C59" s="271"/>
      <c r="D59" s="271"/>
      <c r="E59" s="271"/>
      <c r="F59" s="272" t="s">
        <v>347</v>
      </c>
      <c r="G59" s="271"/>
      <c r="H59" s="271"/>
    </row>
    <row r="60" spans="1:22" s="200" customFormat="1" x14ac:dyDescent="0.2">
      <c r="A60" s="272" t="s">
        <v>346</v>
      </c>
      <c r="B60" s="272" t="s">
        <v>345</v>
      </c>
      <c r="C60" s="272" t="s">
        <v>344</v>
      </c>
      <c r="D60" s="272" t="s">
        <v>343</v>
      </c>
      <c r="E60" s="271"/>
      <c r="F60" s="272" t="s">
        <v>345</v>
      </c>
      <c r="G60" s="272" t="s">
        <v>344</v>
      </c>
      <c r="H60" s="272" t="s">
        <v>343</v>
      </c>
    </row>
    <row r="61" spans="1:22" s="200" customFormat="1" x14ac:dyDescent="0.2">
      <c r="A61" s="271"/>
      <c r="B61" s="270">
        <f>AVERAGE(C53:D53,F53:Q53)</f>
        <v>4.2448719073213612E-2</v>
      </c>
      <c r="C61" s="270">
        <f>AVERAGE(C53,E53:Q53)</f>
        <v>4.2542923551429801E-2</v>
      </c>
      <c r="D61" s="270">
        <f>AVERAGE(D53:Q53)</f>
        <v>4.3020811407079675E-2</v>
      </c>
      <c r="E61" s="271"/>
      <c r="F61" s="270">
        <f>AVERAGE(C53:D53,F53:Q53)</f>
        <v>4.2448719073213612E-2</v>
      </c>
      <c r="G61" s="270">
        <f>AVERAGE(C53,E53:Q53)</f>
        <v>4.2542923551429801E-2</v>
      </c>
      <c r="H61" s="270">
        <f>AVERAGE(D53:Q53)</f>
        <v>4.3020811407079675E-2</v>
      </c>
    </row>
    <row r="62" spans="1:22" x14ac:dyDescent="0.2">
      <c r="A62" s="271"/>
      <c r="B62" s="270">
        <f>AVERAGE(C54:D54,F54:Q54)</f>
        <v>0.47414269143525656</v>
      </c>
      <c r="C62" s="270">
        <f>AVERAGE(C54,E54:Q54)</f>
        <v>0.47348481718655672</v>
      </c>
      <c r="D62" s="270">
        <f>AVERAGE(D54:Q54)</f>
        <v>0.46914916795224376</v>
      </c>
      <c r="E62" s="271"/>
      <c r="F62" s="270">
        <f>AVERAGE(C54:D54,F54:Q54)</f>
        <v>0.47414269143525656</v>
      </c>
      <c r="G62" s="270">
        <f>AVERAGE(C54,E54:Q54)</f>
        <v>0.47348481718655672</v>
      </c>
      <c r="H62" s="270">
        <f>AVERAGE(D54:Q54)</f>
        <v>0.46914916795224376</v>
      </c>
    </row>
    <row r="63" spans="1:22" x14ac:dyDescent="0.2">
      <c r="A63" s="271"/>
      <c r="B63" s="270">
        <f>AVERAGE(C55:D55,F55:Q55)</f>
        <v>0.48345634234395168</v>
      </c>
      <c r="C63" s="270">
        <f>AVERAGE(C55,E55:Q55)</f>
        <v>0.48402001211443535</v>
      </c>
      <c r="D63" s="270">
        <f>AVERAGE(D55:Q55)</f>
        <v>0.48787777349309847</v>
      </c>
      <c r="E63" s="271"/>
      <c r="F63" s="270">
        <f>AVERAGE(C55:D55,F55:Q55)</f>
        <v>0.48345634234395168</v>
      </c>
      <c r="G63" s="270">
        <f>AVERAGE(C55,E55:Q55)</f>
        <v>0.48402001211443535</v>
      </c>
      <c r="H63" s="270">
        <f>AVERAGE(D55:Q55)</f>
        <v>0.48787777349309847</v>
      </c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</row>
    <row r="64" spans="1:22" x14ac:dyDescent="0.2">
      <c r="A64" s="271"/>
      <c r="B64" s="271"/>
      <c r="C64" s="271"/>
      <c r="D64" s="271"/>
      <c r="E64" s="271"/>
      <c r="F64" s="271"/>
      <c r="G64" s="271"/>
      <c r="H64" s="271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</row>
    <row r="65" spans="1:22" x14ac:dyDescent="0.2">
      <c r="A65" s="271"/>
      <c r="B65" s="272" t="s">
        <v>342</v>
      </c>
      <c r="C65" s="272" t="s">
        <v>342</v>
      </c>
      <c r="D65" s="272" t="s">
        <v>342</v>
      </c>
      <c r="E65" s="271"/>
      <c r="F65" s="272" t="s">
        <v>342</v>
      </c>
      <c r="G65" s="272" t="s">
        <v>342</v>
      </c>
      <c r="H65" s="272" t="s">
        <v>342</v>
      </c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</row>
    <row r="66" spans="1:22" x14ac:dyDescent="0.2">
      <c r="A66" s="271"/>
      <c r="B66" s="270">
        <f>E53-B61</f>
        <v>-6.8658969873240452E-3</v>
      </c>
      <c r="C66" s="270">
        <f>D53-C61</f>
        <v>-8.2789641605668512E-3</v>
      </c>
      <c r="D66" s="270">
        <f>C53-D61</f>
        <v>-1.5447281995314973E-2</v>
      </c>
      <c r="E66" s="270"/>
      <c r="F66" s="270">
        <f>E53-F61</f>
        <v>-6.8658969873240452E-3</v>
      </c>
      <c r="G66" s="270">
        <f>D53-G61</f>
        <v>-8.2789641605668512E-3</v>
      </c>
      <c r="H66" s="270">
        <f>C53-H61</f>
        <v>-1.5447281995314973E-2</v>
      </c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</row>
    <row r="67" spans="1:22" x14ac:dyDescent="0.2">
      <c r="A67" s="271"/>
      <c r="B67" s="270">
        <f>E54-B62</f>
        <v>-2.0154961373906877E-2</v>
      </c>
      <c r="C67" s="270">
        <f>D54-C62</f>
        <v>-1.0286847643409536E-2</v>
      </c>
      <c r="D67" s="270">
        <f>C54-D62</f>
        <v>5.4747890871285676E-2</v>
      </c>
      <c r="E67" s="271"/>
      <c r="F67" s="270">
        <f>E54-F62</f>
        <v>-2.0154961373906877E-2</v>
      </c>
      <c r="G67" s="270">
        <f>D54-G62</f>
        <v>-1.0286847643409536E-2</v>
      </c>
      <c r="H67" s="270">
        <f>C54-H62</f>
        <v>5.4747890871285676E-2</v>
      </c>
    </row>
    <row r="68" spans="1:22" x14ac:dyDescent="0.2">
      <c r="A68" s="271"/>
      <c r="B68" s="270">
        <f>E55-B63</f>
        <v>2.6973105508808992E-2</v>
      </c>
      <c r="C68" s="270">
        <f>D55-C63</f>
        <v>1.851805895155445E-2</v>
      </c>
      <c r="D68" s="270">
        <f>C55-D63</f>
        <v>-3.9348361728392622E-2</v>
      </c>
      <c r="E68" s="271"/>
      <c r="F68" s="270">
        <f>E55-F63</f>
        <v>2.6973105508808992E-2</v>
      </c>
      <c r="G68" s="270">
        <f>D55-G63</f>
        <v>1.851805895155445E-2</v>
      </c>
      <c r="H68" s="270">
        <f>C55-H63</f>
        <v>-3.9348361728392622E-2</v>
      </c>
    </row>
    <row r="69" spans="1:22" x14ac:dyDescent="0.2">
      <c r="A69" s="200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</row>
    <row r="70" spans="1:22" x14ac:dyDescent="0.2">
      <c r="A70" s="200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</row>
    <row r="71" spans="1:22" x14ac:dyDescent="0.2">
      <c r="A71" s="200" t="s">
        <v>14</v>
      </c>
      <c r="C71" s="200">
        <v>5.44</v>
      </c>
      <c r="D71" s="267">
        <v>7.88</v>
      </c>
      <c r="E71" s="267">
        <v>8.15</v>
      </c>
      <c r="F71" s="265">
        <v>8.57</v>
      </c>
      <c r="G71" s="265">
        <v>8.1300000000000008</v>
      </c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</row>
    <row r="72" spans="1:22" x14ac:dyDescent="0.2">
      <c r="A72" s="268" t="s">
        <v>341</v>
      </c>
      <c r="B72" s="200"/>
      <c r="C72" s="269">
        <f>C75/C71</f>
        <v>2.7573529411764702E-2</v>
      </c>
      <c r="D72" s="269">
        <f>D75/D71</f>
        <v>3.426395939086295E-2</v>
      </c>
      <c r="E72" s="269">
        <f>E75/E71</f>
        <v>3.5582822085889566E-2</v>
      </c>
      <c r="F72" s="269">
        <f>F75/F71</f>
        <v>3.8506417736289385E-2</v>
      </c>
      <c r="G72" s="269">
        <f>G75/G71</f>
        <v>4.2066420664206641E-2</v>
      </c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</row>
    <row r="73" spans="1:22" x14ac:dyDescent="0.2">
      <c r="A73" s="268" t="s">
        <v>27</v>
      </c>
      <c r="C73" s="96">
        <f>C76/C71</f>
        <v>0.52389705882352944</v>
      </c>
      <c r="D73" s="96">
        <f>D76/D71</f>
        <v>0.46319796954314718</v>
      </c>
      <c r="E73" s="96">
        <f>E76/E71</f>
        <v>0.45398773006134968</v>
      </c>
      <c r="F73" s="96">
        <f>F76/F71</f>
        <v>0.47374562427071171</v>
      </c>
      <c r="G73" s="96">
        <f>G76/G71</f>
        <v>0.48474784747847471</v>
      </c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</row>
    <row r="74" spans="1:22" x14ac:dyDescent="0.2">
      <c r="A74" s="268" t="s">
        <v>28</v>
      </c>
      <c r="C74" s="96">
        <f>C77/C71</f>
        <v>0.44852941176470584</v>
      </c>
      <c r="D74" s="96">
        <f>D77/D71</f>
        <v>0.5025380710659898</v>
      </c>
      <c r="E74" s="96">
        <f>E77/E71</f>
        <v>0.51042944785276068</v>
      </c>
      <c r="F74" s="96">
        <f>F77/F71</f>
        <v>0.4877479579929988</v>
      </c>
      <c r="G74" s="96">
        <f>G77/G71</f>
        <v>0.47318573185731855</v>
      </c>
    </row>
    <row r="75" spans="1:22" x14ac:dyDescent="0.2">
      <c r="A75" s="265" t="s">
        <v>340</v>
      </c>
      <c r="B75" s="265"/>
      <c r="C75" s="200">
        <v>0.15</v>
      </c>
      <c r="D75" s="267">
        <v>0.27</v>
      </c>
      <c r="E75" s="267">
        <v>0.28999999999999998</v>
      </c>
      <c r="F75" s="266">
        <v>0.33</v>
      </c>
      <c r="G75" s="265">
        <v>0.34200000000000003</v>
      </c>
    </row>
    <row r="76" spans="1:22" x14ac:dyDescent="0.2">
      <c r="A76" s="265" t="s">
        <v>27</v>
      </c>
      <c r="B76" s="265"/>
      <c r="C76" s="200">
        <v>2.85</v>
      </c>
      <c r="D76" s="267">
        <v>3.65</v>
      </c>
      <c r="E76" s="267">
        <v>3.7</v>
      </c>
      <c r="F76" s="266">
        <v>4.0599999999999996</v>
      </c>
      <c r="G76" s="265">
        <v>3.9409999999999998</v>
      </c>
    </row>
    <row r="77" spans="1:22" x14ac:dyDescent="0.2">
      <c r="A77" s="265" t="s">
        <v>28</v>
      </c>
      <c r="B77" s="265"/>
      <c r="C77" s="200">
        <v>2.44</v>
      </c>
      <c r="D77" s="267">
        <v>3.96</v>
      </c>
      <c r="E77" s="267">
        <v>4.16</v>
      </c>
      <c r="F77" s="266">
        <v>4.18</v>
      </c>
      <c r="G77" s="265">
        <v>3.847</v>
      </c>
    </row>
  </sheetData>
  <sortState ref="AA39:AA42">
    <sortCondition descending="1" ref="AA39"/>
  </sortState>
  <hyperlinks>
    <hyperlink ref="C7" r:id="rId1"/>
  </hyperlinks>
  <pageMargins left="0.61" right="0.6" top="0.57999999999999996" bottom="0.61" header="0.4" footer="0.4"/>
  <pageSetup orientation="landscape" r:id="rId2"/>
  <headerFooter alignWithMargins="0">
    <oddFooter>&amp;R&amp;8Studiedienst van de Vlaamse Regering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A22" workbookViewId="0">
      <selection activeCell="G55" sqref="G55"/>
    </sheetView>
  </sheetViews>
  <sheetFormatPr defaultRowHeight="12.75" x14ac:dyDescent="0.2"/>
  <cols>
    <col min="1" max="5" width="9.140625" style="382"/>
    <col min="6" max="6" width="10.7109375" style="382" customWidth="1"/>
    <col min="7" max="10" width="9.140625" style="382"/>
    <col min="11" max="11" width="12.5703125" style="382" customWidth="1"/>
    <col min="12" max="16384" width="9.140625" style="382"/>
  </cols>
  <sheetData>
    <row r="1" spans="1:14" x14ac:dyDescent="0.2">
      <c r="A1" s="97" t="s">
        <v>447</v>
      </c>
      <c r="B1" s="97"/>
      <c r="C1" s="97"/>
      <c r="D1" s="97"/>
      <c r="E1" s="97"/>
      <c r="F1" s="97"/>
      <c r="G1" s="97" t="s">
        <v>175</v>
      </c>
      <c r="H1" s="97"/>
      <c r="I1" s="97"/>
      <c r="J1" s="97"/>
      <c r="K1" s="97"/>
    </row>
    <row r="2" spans="1:14" x14ac:dyDescent="0.2">
      <c r="A2" s="394" t="s">
        <v>174</v>
      </c>
      <c r="B2" s="394"/>
      <c r="C2" s="394"/>
      <c r="D2" s="394"/>
      <c r="E2" s="394"/>
      <c r="F2" s="128" t="s">
        <v>126</v>
      </c>
      <c r="G2" s="394" t="s">
        <v>174</v>
      </c>
      <c r="H2" s="394"/>
      <c r="I2" s="394"/>
      <c r="J2" s="394"/>
      <c r="K2" s="128" t="s">
        <v>126</v>
      </c>
    </row>
    <row r="3" spans="1:14" ht="38.25" x14ac:dyDescent="0.2">
      <c r="A3" s="127" t="s">
        <v>173</v>
      </c>
      <c r="B3" s="127" t="s">
        <v>171</v>
      </c>
      <c r="C3" s="127" t="s">
        <v>170</v>
      </c>
      <c r="D3" s="127" t="s">
        <v>172</v>
      </c>
      <c r="E3" s="127" t="s">
        <v>114</v>
      </c>
      <c r="F3" s="127" t="s">
        <v>448</v>
      </c>
      <c r="G3" s="127" t="s">
        <v>171</v>
      </c>
      <c r="H3" s="127" t="s">
        <v>170</v>
      </c>
      <c r="I3" s="127" t="s">
        <v>169</v>
      </c>
      <c r="J3" s="127" t="s">
        <v>114</v>
      </c>
      <c r="K3" s="127" t="s">
        <v>448</v>
      </c>
    </row>
    <row r="4" spans="1:14" x14ac:dyDescent="0.2">
      <c r="A4" s="120">
        <v>1995</v>
      </c>
      <c r="B4" s="126">
        <v>1288.6600000000001</v>
      </c>
      <c r="C4" s="126">
        <v>388.11806800000005</v>
      </c>
      <c r="D4" s="126">
        <v>122.118208</v>
      </c>
      <c r="E4" s="125">
        <f t="shared" ref="E4:E21" si="0">SUM(B4:D4)</f>
        <v>1798.8962760000002</v>
      </c>
      <c r="F4" s="120">
        <v>8779077.6999999993</v>
      </c>
      <c r="G4" s="126">
        <v>1138.231</v>
      </c>
      <c r="H4" s="126">
        <v>222.73306799999997</v>
      </c>
      <c r="I4" s="126">
        <v>114.59630799999999</v>
      </c>
      <c r="J4" s="125">
        <f t="shared" ref="J4:J21" si="1">SUM(G4:I4)</f>
        <v>1475.5603759999999</v>
      </c>
      <c r="K4" s="120">
        <v>8754186.5</v>
      </c>
    </row>
    <row r="5" spans="1:14" x14ac:dyDescent="0.2">
      <c r="A5" s="120">
        <v>1996</v>
      </c>
      <c r="B5" s="126">
        <v>1302.5789999999997</v>
      </c>
      <c r="C5" s="126">
        <v>393.86300000000011</v>
      </c>
      <c r="D5" s="126">
        <v>119.8</v>
      </c>
      <c r="E5" s="125">
        <f t="shared" si="0"/>
        <v>1816.2419999999997</v>
      </c>
      <c r="F5" s="120">
        <v>8944560.5999999996</v>
      </c>
      <c r="G5" s="126">
        <v>1147.3399999999999</v>
      </c>
      <c r="H5" s="126">
        <v>223.77200000000002</v>
      </c>
      <c r="I5" s="126">
        <v>111.4</v>
      </c>
      <c r="J5" s="125">
        <f t="shared" si="1"/>
        <v>1482.5119999999999</v>
      </c>
      <c r="K5" s="120">
        <v>8918354.5</v>
      </c>
      <c r="N5" s="382" t="s">
        <v>449</v>
      </c>
    </row>
    <row r="6" spans="1:14" x14ac:dyDescent="0.2">
      <c r="A6" s="120">
        <v>1997</v>
      </c>
      <c r="B6" s="126">
        <v>1351.6780000000001</v>
      </c>
      <c r="C6" s="126">
        <v>411.2519999999999</v>
      </c>
      <c r="D6" s="126">
        <v>127.8</v>
      </c>
      <c r="E6" s="125">
        <f t="shared" si="0"/>
        <v>1890.73</v>
      </c>
      <c r="F6" s="120">
        <v>9200042.1999999993</v>
      </c>
      <c r="G6" s="126">
        <v>1183.0330000000001</v>
      </c>
      <c r="H6" s="126">
        <v>240.20200000000003</v>
      </c>
      <c r="I6" s="126">
        <v>118.9</v>
      </c>
      <c r="J6" s="125">
        <f t="shared" si="1"/>
        <v>1542.1350000000002</v>
      </c>
      <c r="K6" s="120">
        <v>9172270.9000000004</v>
      </c>
    </row>
    <row r="7" spans="1:14" x14ac:dyDescent="0.2">
      <c r="A7" s="120">
        <v>1998</v>
      </c>
      <c r="B7" s="126">
        <v>1414.2039999999997</v>
      </c>
      <c r="C7" s="126">
        <v>394.33752500000003</v>
      </c>
      <c r="D7" s="126">
        <v>131</v>
      </c>
      <c r="E7" s="125">
        <f t="shared" si="0"/>
        <v>1939.5415249999996</v>
      </c>
      <c r="F7" s="120">
        <v>9470628.8000000007</v>
      </c>
      <c r="G7" s="126">
        <v>1233.7619999999999</v>
      </c>
      <c r="H7" s="126">
        <v>239.98352500000004</v>
      </c>
      <c r="I7" s="126">
        <v>121.9</v>
      </c>
      <c r="J7" s="125">
        <f t="shared" si="1"/>
        <v>1595.6455250000001</v>
      </c>
      <c r="K7" s="120">
        <v>9442275.3000000007</v>
      </c>
    </row>
    <row r="8" spans="1:14" x14ac:dyDescent="0.2">
      <c r="A8" s="120">
        <v>1999</v>
      </c>
      <c r="B8" s="126">
        <v>1472.3649999999998</v>
      </c>
      <c r="C8" s="126">
        <v>385.31001500293985</v>
      </c>
      <c r="D8" s="126">
        <v>128.69999999999999</v>
      </c>
      <c r="E8" s="125">
        <f t="shared" si="0"/>
        <v>1986.3750150029398</v>
      </c>
      <c r="F8" s="120">
        <v>9747412.4000000004</v>
      </c>
      <c r="G8" s="126">
        <v>1284.3239999999998</v>
      </c>
      <c r="H8" s="126">
        <v>243.43601500294002</v>
      </c>
      <c r="I8" s="126">
        <v>122</v>
      </c>
      <c r="J8" s="125">
        <f t="shared" si="1"/>
        <v>1649.7600150029398</v>
      </c>
      <c r="K8" s="120">
        <v>9719255.0999999996</v>
      </c>
      <c r="N8" s="382" t="s">
        <v>450</v>
      </c>
    </row>
    <row r="9" spans="1:14" x14ac:dyDescent="0.2">
      <c r="A9" s="120">
        <v>2000</v>
      </c>
      <c r="B9" s="126">
        <v>1521.5620000000001</v>
      </c>
      <c r="C9" s="126">
        <v>405.4637546422241</v>
      </c>
      <c r="D9" s="126">
        <v>133.92488560000001</v>
      </c>
      <c r="E9" s="125">
        <f t="shared" si="0"/>
        <v>2060.9506402422244</v>
      </c>
      <c r="F9" s="120">
        <v>10128408.4</v>
      </c>
      <c r="G9" s="126">
        <v>1328.867</v>
      </c>
      <c r="H9" s="126">
        <v>257.06775464222397</v>
      </c>
      <c r="I9" s="126">
        <v>127.380566</v>
      </c>
      <c r="J9" s="125">
        <f t="shared" si="1"/>
        <v>1713.3153206422239</v>
      </c>
      <c r="K9" s="120">
        <v>10099189.300000001</v>
      </c>
    </row>
    <row r="10" spans="1:14" x14ac:dyDescent="0.2">
      <c r="A10" s="120">
        <v>2001</v>
      </c>
      <c r="B10" s="126">
        <v>1563.0500000000002</v>
      </c>
      <c r="C10" s="126">
        <v>388.04830225225697</v>
      </c>
      <c r="D10" s="126">
        <v>132.6062436</v>
      </c>
      <c r="E10" s="125">
        <f t="shared" si="0"/>
        <v>2083.7045458522571</v>
      </c>
      <c r="F10" s="120">
        <v>10331500.4</v>
      </c>
      <c r="G10" s="126">
        <v>1354.1790000000001</v>
      </c>
      <c r="H10" s="126">
        <v>248.42730225225699</v>
      </c>
      <c r="I10" s="126">
        <v>125.94002399999998</v>
      </c>
      <c r="J10" s="125">
        <f t="shared" si="1"/>
        <v>1728.5463262522571</v>
      </c>
      <c r="K10" s="120">
        <v>10301274</v>
      </c>
    </row>
    <row r="11" spans="1:14" x14ac:dyDescent="0.2">
      <c r="A11" s="120">
        <v>2002</v>
      </c>
      <c r="B11" s="126">
        <v>1613.3110000000001</v>
      </c>
      <c r="C11" s="126">
        <v>385.98319255303102</v>
      </c>
      <c r="D11" s="126">
        <v>132.59402299999999</v>
      </c>
      <c r="E11" s="125">
        <f t="shared" si="0"/>
        <v>2131.8882155530314</v>
      </c>
      <c r="F11" s="120">
        <v>10463177.800000001</v>
      </c>
      <c r="G11" s="126">
        <v>1385.4320000000002</v>
      </c>
      <c r="H11" s="126">
        <v>245.78019255303101</v>
      </c>
      <c r="I11" s="126">
        <v>125.08906300000001</v>
      </c>
      <c r="J11" s="125">
        <f t="shared" si="1"/>
        <v>1756.3012555530313</v>
      </c>
      <c r="K11" s="120">
        <v>10431572.699999999</v>
      </c>
    </row>
    <row r="12" spans="1:14" x14ac:dyDescent="0.2">
      <c r="A12" s="120">
        <v>2003</v>
      </c>
      <c r="B12" s="126">
        <v>1633.6780000000001</v>
      </c>
      <c r="C12" s="126">
        <v>394.37526875462396</v>
      </c>
      <c r="D12" s="126">
        <v>123.6150852</v>
      </c>
      <c r="E12" s="125">
        <f t="shared" si="0"/>
        <v>2151.6683539546239</v>
      </c>
      <c r="F12" s="120">
        <v>10618859.800000001</v>
      </c>
      <c r="G12" s="126">
        <v>1386.672</v>
      </c>
      <c r="H12" s="126">
        <v>248.47926875462403</v>
      </c>
      <c r="I12" s="126">
        <v>116.41082</v>
      </c>
      <c r="J12" s="125">
        <f t="shared" si="1"/>
        <v>1751.562088754624</v>
      </c>
      <c r="K12" s="120">
        <v>10585638.4</v>
      </c>
    </row>
    <row r="13" spans="1:14" x14ac:dyDescent="0.2">
      <c r="A13" s="120">
        <v>2004</v>
      </c>
      <c r="B13" s="126">
        <v>1750.92</v>
      </c>
      <c r="C13" s="126">
        <v>419.32637026043301</v>
      </c>
      <c r="D13" s="126">
        <v>136.91315100000006</v>
      </c>
      <c r="E13" s="125">
        <f t="shared" si="0"/>
        <v>2307.1595212604334</v>
      </c>
      <c r="F13" s="120">
        <v>10892654.1</v>
      </c>
      <c r="G13" s="126">
        <v>1469.8320000000003</v>
      </c>
      <c r="H13" s="126">
        <v>264.83337026043301</v>
      </c>
      <c r="I13" s="126">
        <v>126.01882999999999</v>
      </c>
      <c r="J13" s="125">
        <f t="shared" si="1"/>
        <v>1860.6842002604333</v>
      </c>
      <c r="K13" s="120">
        <v>10858085.699999999</v>
      </c>
    </row>
    <row r="14" spans="1:14" x14ac:dyDescent="0.2">
      <c r="A14" s="120">
        <v>2005</v>
      </c>
      <c r="B14" s="126">
        <v>1803.3340000000003</v>
      </c>
      <c r="C14" s="126">
        <v>416.02418045013309</v>
      </c>
      <c r="D14" s="126">
        <v>138.78097439999996</v>
      </c>
      <c r="E14" s="125">
        <f t="shared" si="0"/>
        <v>2358.1391548501333</v>
      </c>
      <c r="F14" s="120">
        <v>11128703</v>
      </c>
      <c r="G14" s="126">
        <v>1482.3110000000001</v>
      </c>
      <c r="H14" s="126">
        <v>261.93318045013302</v>
      </c>
      <c r="I14" s="126">
        <v>126.22875000000001</v>
      </c>
      <c r="J14" s="125">
        <f t="shared" si="1"/>
        <v>1870.4729304501332</v>
      </c>
      <c r="K14" s="120">
        <v>11092672.9</v>
      </c>
    </row>
    <row r="15" spans="1:14" x14ac:dyDescent="0.2">
      <c r="A15" s="120">
        <v>2006</v>
      </c>
      <c r="B15" s="126">
        <v>1857.7469999999998</v>
      </c>
      <c r="C15" s="126">
        <v>438.16492025294502</v>
      </c>
      <c r="D15" s="126">
        <v>138.57696909999999</v>
      </c>
      <c r="E15" s="125">
        <f t="shared" si="0"/>
        <v>2434.4888893529451</v>
      </c>
      <c r="F15" s="120">
        <v>11503494.9</v>
      </c>
      <c r="G15" s="126">
        <v>1497.1750000000002</v>
      </c>
      <c r="H15" s="126">
        <v>280.59892025294499</v>
      </c>
      <c r="I15" s="126">
        <v>126.622974</v>
      </c>
      <c r="J15" s="125">
        <f t="shared" si="1"/>
        <v>1904.396894252945</v>
      </c>
      <c r="K15" s="120">
        <v>11465686.699999999</v>
      </c>
    </row>
    <row r="16" spans="1:14" x14ac:dyDescent="0.2">
      <c r="A16" s="120">
        <v>2007</v>
      </c>
      <c r="B16" s="126">
        <v>1924.9579999999996</v>
      </c>
      <c r="C16" s="126">
        <v>452</v>
      </c>
      <c r="D16" s="126">
        <v>145.03755168399999</v>
      </c>
      <c r="E16" s="125">
        <f t="shared" si="0"/>
        <v>2521.9955516839996</v>
      </c>
      <c r="F16" s="120">
        <v>11872177.1</v>
      </c>
      <c r="G16" s="126">
        <v>1523.239</v>
      </c>
      <c r="H16" s="126">
        <v>292.45700000000005</v>
      </c>
      <c r="I16" s="126">
        <v>132.222617399</v>
      </c>
      <c r="J16" s="125">
        <f t="shared" si="1"/>
        <v>1947.9186173990001</v>
      </c>
      <c r="K16" s="120">
        <v>11832436.4</v>
      </c>
    </row>
    <row r="17" spans="1:14" x14ac:dyDescent="0.2">
      <c r="A17" s="120">
        <v>2008</v>
      </c>
      <c r="B17" s="126">
        <v>1891.5430000000003</v>
      </c>
      <c r="C17" s="126">
        <v>442.87499999999994</v>
      </c>
      <c r="D17" s="126">
        <v>146.1156144</v>
      </c>
      <c r="E17" s="125">
        <f t="shared" si="0"/>
        <v>2480.5336144000003</v>
      </c>
      <c r="F17" s="120">
        <v>11917008.800000001</v>
      </c>
      <c r="G17" s="126">
        <v>1470.0149999999999</v>
      </c>
      <c r="H17" s="126">
        <v>289.18900000000002</v>
      </c>
      <c r="I17" s="126">
        <v>130.02799999999999</v>
      </c>
      <c r="J17" s="125">
        <f t="shared" si="1"/>
        <v>1889.232</v>
      </c>
      <c r="K17" s="120">
        <v>11876413.199999999</v>
      </c>
    </row>
    <row r="18" spans="1:14" x14ac:dyDescent="0.2">
      <c r="A18" s="120">
        <v>2009</v>
      </c>
      <c r="B18" s="126">
        <v>1699.7570000000003</v>
      </c>
      <c r="C18" s="126">
        <v>363.67200000000003</v>
      </c>
      <c r="D18" s="126">
        <v>130.53200000000001</v>
      </c>
      <c r="E18" s="125">
        <f t="shared" si="0"/>
        <v>2193.9610000000002</v>
      </c>
      <c r="F18" s="120">
        <v>11379655.300000001</v>
      </c>
      <c r="G18" s="126">
        <v>1302.3579999999999</v>
      </c>
      <c r="H18" s="126">
        <v>236.548</v>
      </c>
      <c r="I18" s="126">
        <v>109.636</v>
      </c>
      <c r="J18" s="125">
        <f t="shared" si="1"/>
        <v>1648.5419999999999</v>
      </c>
      <c r="K18" s="120">
        <v>11341991.300000001</v>
      </c>
    </row>
    <row r="19" spans="1:14" x14ac:dyDescent="0.2">
      <c r="A19" s="120">
        <v>2010</v>
      </c>
      <c r="B19" s="126">
        <v>1763.8489999999997</v>
      </c>
      <c r="C19" s="126">
        <v>393.82900000000001</v>
      </c>
      <c r="D19" s="126">
        <v>155.52099999999999</v>
      </c>
      <c r="E19" s="125">
        <f t="shared" si="0"/>
        <v>2313.1990000000001</v>
      </c>
      <c r="F19" s="120">
        <v>11608573.5</v>
      </c>
      <c r="G19" s="126">
        <v>1332.903</v>
      </c>
      <c r="H19" s="126">
        <v>255.714</v>
      </c>
      <c r="I19" s="126">
        <v>130.458</v>
      </c>
      <c r="J19" s="125">
        <f t="shared" si="1"/>
        <v>1719.075</v>
      </c>
      <c r="K19" s="120">
        <v>11572000.199999999</v>
      </c>
    </row>
    <row r="20" spans="1:14" x14ac:dyDescent="0.2">
      <c r="A20" s="120">
        <v>2011</v>
      </c>
      <c r="B20" s="126">
        <v>1744.7070000000003</v>
      </c>
      <c r="C20" s="126">
        <v>422.39399999999983</v>
      </c>
      <c r="D20" s="126">
        <v>141.96900000000002</v>
      </c>
      <c r="E20" s="125">
        <f t="shared" si="0"/>
        <v>2309.0700000000002</v>
      </c>
      <c r="F20" s="120">
        <v>11799895.9</v>
      </c>
      <c r="G20" s="126">
        <v>1304.8440000000003</v>
      </c>
      <c r="H20" s="126">
        <v>270.28500000000003</v>
      </c>
      <c r="I20" s="126">
        <v>122.58100000000003</v>
      </c>
      <c r="J20" s="125">
        <f t="shared" si="1"/>
        <v>1697.7100000000005</v>
      </c>
      <c r="K20" s="120">
        <v>11763507.300000001</v>
      </c>
    </row>
    <row r="21" spans="1:14" x14ac:dyDescent="0.2">
      <c r="A21" s="120">
        <v>2012</v>
      </c>
      <c r="B21" s="126">
        <v>1692.6470000000002</v>
      </c>
      <c r="C21" s="126">
        <v>407.16199999999998</v>
      </c>
      <c r="D21" s="126">
        <v>149.98699999999999</v>
      </c>
      <c r="E21" s="125">
        <f t="shared" si="0"/>
        <v>2249.7960000000003</v>
      </c>
      <c r="F21" s="120">
        <v>11754459.300000001</v>
      </c>
      <c r="G21" s="126">
        <v>1234.5230000000001</v>
      </c>
      <c r="H21" s="126">
        <v>263.822</v>
      </c>
      <c r="I21" s="126">
        <v>128.208</v>
      </c>
      <c r="J21" s="125">
        <f t="shared" si="1"/>
        <v>1626.5530000000003</v>
      </c>
      <c r="K21" s="120">
        <v>11718952</v>
      </c>
    </row>
    <row r="22" spans="1:14" x14ac:dyDescent="0.2">
      <c r="A22" s="120">
        <v>2013</v>
      </c>
      <c r="B22" s="126"/>
      <c r="C22" s="126"/>
      <c r="D22" s="126"/>
      <c r="E22" s="125"/>
      <c r="F22" s="120">
        <v>11765333.6</v>
      </c>
      <c r="G22" s="126"/>
      <c r="H22" s="126"/>
      <c r="I22" s="126"/>
      <c r="J22" s="125"/>
      <c r="K22" s="120">
        <v>11730189.800000001</v>
      </c>
    </row>
    <row r="23" spans="1:14" ht="25.5" customHeight="1" x14ac:dyDescent="0.2">
      <c r="A23" s="393" t="s">
        <v>168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124"/>
    </row>
    <row r="24" spans="1:14" x14ac:dyDescent="0.2">
      <c r="A24" s="120">
        <v>1995</v>
      </c>
      <c r="B24" s="123"/>
      <c r="C24" s="123"/>
      <c r="D24" s="123"/>
      <c r="E24" s="123"/>
      <c r="F24" s="122"/>
      <c r="G24" s="121"/>
    </row>
    <row r="25" spans="1:14" x14ac:dyDescent="0.2">
      <c r="A25" s="120">
        <v>1996</v>
      </c>
      <c r="B25" s="119">
        <f t="shared" ref="B25:K40" si="2">(B5-B4)/B4*100</f>
        <v>1.0801142271816957</v>
      </c>
      <c r="C25" s="119">
        <f t="shared" si="2"/>
        <v>1.4802021533303269</v>
      </c>
      <c r="D25" s="119">
        <f t="shared" si="2"/>
        <v>-1.8983311645057863</v>
      </c>
      <c r="E25" s="119">
        <f t="shared" si="2"/>
        <v>0.96424258760317549</v>
      </c>
      <c r="F25" s="119">
        <f t="shared" si="2"/>
        <v>1.8849690782438386</v>
      </c>
      <c r="G25" s="119">
        <f t="shared" si="2"/>
        <v>0.80027692094134883</v>
      </c>
      <c r="H25" s="119">
        <f t="shared" si="2"/>
        <v>0.46644712854224479</v>
      </c>
      <c r="I25" s="119">
        <f t="shared" si="2"/>
        <v>-2.7891893340926726</v>
      </c>
      <c r="J25" s="119">
        <f t="shared" si="2"/>
        <v>0.47111755730692229</v>
      </c>
      <c r="K25" s="119">
        <f t="shared" si="2"/>
        <v>1.8753084595581782</v>
      </c>
    </row>
    <row r="26" spans="1:14" x14ac:dyDescent="0.2">
      <c r="A26" s="120">
        <v>1997</v>
      </c>
      <c r="B26" s="119">
        <f t="shared" si="2"/>
        <v>3.7693683070278574</v>
      </c>
      <c r="C26" s="119">
        <f t="shared" si="2"/>
        <v>4.4149869370821273</v>
      </c>
      <c r="D26" s="119">
        <f t="shared" si="2"/>
        <v>6.67779632721202</v>
      </c>
      <c r="E26" s="119">
        <f t="shared" si="2"/>
        <v>4.1012155869096905</v>
      </c>
      <c r="F26" s="119">
        <f t="shared" si="2"/>
        <v>2.8562789322484958</v>
      </c>
      <c r="G26" s="119">
        <f t="shared" si="2"/>
        <v>3.1109348580194371</v>
      </c>
      <c r="H26" s="119">
        <f t="shared" si="2"/>
        <v>7.3422948358150286</v>
      </c>
      <c r="I26" s="119">
        <f t="shared" si="2"/>
        <v>6.7324955116696588</v>
      </c>
      <c r="J26" s="119">
        <f t="shared" si="2"/>
        <v>4.021754967244803</v>
      </c>
      <c r="K26" s="119">
        <f t="shared" si="2"/>
        <v>2.8471216298926039</v>
      </c>
      <c r="M26" s="440"/>
      <c r="N26" s="440" t="s">
        <v>451</v>
      </c>
    </row>
    <row r="27" spans="1:14" x14ac:dyDescent="0.2">
      <c r="A27" s="120">
        <v>1998</v>
      </c>
      <c r="B27" s="119">
        <f t="shared" si="2"/>
        <v>4.6258058502098587</v>
      </c>
      <c r="C27" s="119">
        <f t="shared" si="2"/>
        <v>-4.1129222471866091</v>
      </c>
      <c r="D27" s="119">
        <f t="shared" si="2"/>
        <v>2.5039123630672946</v>
      </c>
      <c r="E27" s="119">
        <f t="shared" si="2"/>
        <v>2.5816232354698778</v>
      </c>
      <c r="F27" s="119">
        <f t="shared" si="2"/>
        <v>2.9411452047470119</v>
      </c>
      <c r="G27" s="119">
        <f t="shared" si="2"/>
        <v>4.2880460646490679</v>
      </c>
      <c r="H27" s="119">
        <f t="shared" si="2"/>
        <v>-9.0954696463802859E-2</v>
      </c>
      <c r="I27" s="119">
        <f t="shared" si="2"/>
        <v>2.5231286795626575</v>
      </c>
      <c r="J27" s="119">
        <f t="shared" si="2"/>
        <v>3.4698988739636873</v>
      </c>
      <c r="K27" s="119">
        <f t="shared" si="2"/>
        <v>2.9437028511663383</v>
      </c>
      <c r="M27" s="440"/>
      <c r="N27" s="440" t="s">
        <v>433</v>
      </c>
    </row>
    <row r="28" spans="1:14" x14ac:dyDescent="0.2">
      <c r="A28" s="120">
        <v>1999</v>
      </c>
      <c r="B28" s="119">
        <f t="shared" si="2"/>
        <v>4.1126315581061901</v>
      </c>
      <c r="C28" s="119">
        <f t="shared" si="2"/>
        <v>-2.2892850476403885</v>
      </c>
      <c r="D28" s="119">
        <f t="shared" si="2"/>
        <v>-1.7557251908397034</v>
      </c>
      <c r="E28" s="119">
        <f t="shared" si="2"/>
        <v>2.4146680748657938</v>
      </c>
      <c r="F28" s="119">
        <f t="shared" si="2"/>
        <v>2.9225472336113478</v>
      </c>
      <c r="G28" s="119">
        <f t="shared" si="2"/>
        <v>4.0981972211820352</v>
      </c>
      <c r="H28" s="119">
        <f t="shared" si="2"/>
        <v>1.4386362576097593</v>
      </c>
      <c r="I28" s="119">
        <f t="shared" si="2"/>
        <v>8.2034454470873097E-2</v>
      </c>
      <c r="J28" s="119">
        <f t="shared" si="2"/>
        <v>3.3913854396288703</v>
      </c>
      <c r="K28" s="119">
        <f t="shared" si="2"/>
        <v>2.9334010204087022</v>
      </c>
    </row>
    <row r="29" spans="1:14" x14ac:dyDescent="0.2">
      <c r="A29" s="120">
        <v>2000</v>
      </c>
      <c r="B29" s="119">
        <f t="shared" si="2"/>
        <v>3.3413589700923585</v>
      </c>
      <c r="C29" s="119">
        <f t="shared" si="2"/>
        <v>5.2305257726380363</v>
      </c>
      <c r="D29" s="119">
        <f t="shared" si="2"/>
        <v>4.0597401709401879</v>
      </c>
      <c r="E29" s="119">
        <f t="shared" si="2"/>
        <v>3.7543577962882413</v>
      </c>
      <c r="F29" s="119">
        <f t="shared" si="2"/>
        <v>3.908688627968588</v>
      </c>
      <c r="G29" s="119">
        <f t="shared" si="2"/>
        <v>3.4682058421395325</v>
      </c>
      <c r="H29" s="119">
        <f t="shared" si="2"/>
        <v>5.5997218156562889</v>
      </c>
      <c r="I29" s="119">
        <f t="shared" si="2"/>
        <v>4.4103000000000021</v>
      </c>
      <c r="J29" s="119">
        <f t="shared" si="2"/>
        <v>3.8523970190398202</v>
      </c>
      <c r="K29" s="119">
        <f t="shared" si="2"/>
        <v>3.9090876419119929</v>
      </c>
    </row>
    <row r="30" spans="1:14" x14ac:dyDescent="0.2">
      <c r="A30" s="120">
        <v>2001</v>
      </c>
      <c r="B30" s="119">
        <f t="shared" si="2"/>
        <v>2.726671670296712</v>
      </c>
      <c r="C30" s="119">
        <f t="shared" si="2"/>
        <v>-4.2951933904263022</v>
      </c>
      <c r="D30" s="119">
        <f t="shared" si="2"/>
        <v>-0.9846131240600523</v>
      </c>
      <c r="E30" s="119">
        <f t="shared" si="2"/>
        <v>1.1040490327977195</v>
      </c>
      <c r="F30" s="119">
        <f t="shared" si="2"/>
        <v>2.0051719083523527</v>
      </c>
      <c r="G30" s="119">
        <f t="shared" si="2"/>
        <v>1.9047805386092156</v>
      </c>
      <c r="H30" s="119">
        <f t="shared" si="2"/>
        <v>-3.3611576068699858</v>
      </c>
      <c r="I30" s="119">
        <f t="shared" si="2"/>
        <v>-1.1308962153614721</v>
      </c>
      <c r="J30" s="119">
        <f t="shared" si="2"/>
        <v>0.88897854507738683</v>
      </c>
      <c r="K30" s="119">
        <f t="shared" si="2"/>
        <v>2.000999228720262</v>
      </c>
    </row>
    <row r="31" spans="1:14" x14ac:dyDescent="0.2">
      <c r="A31" s="120">
        <v>2002</v>
      </c>
      <c r="B31" s="119">
        <f t="shared" si="2"/>
        <v>3.2155721186142454</v>
      </c>
      <c r="C31" s="119">
        <f t="shared" si="2"/>
        <v>-0.53217851675678751</v>
      </c>
      <c r="D31" s="119">
        <f t="shared" si="2"/>
        <v>-9.2157048327747397E-3</v>
      </c>
      <c r="E31" s="119">
        <f t="shared" si="2"/>
        <v>2.3124041168258183</v>
      </c>
      <c r="F31" s="119">
        <f t="shared" si="2"/>
        <v>1.274523495154686</v>
      </c>
      <c r="G31" s="119">
        <f t="shared" si="2"/>
        <v>2.3078928265761141</v>
      </c>
      <c r="H31" s="119">
        <f t="shared" si="2"/>
        <v>-1.0655470132417499</v>
      </c>
      <c r="I31" s="119">
        <f t="shared" si="2"/>
        <v>-0.67568750026597568</v>
      </c>
      <c r="J31" s="119">
        <f t="shared" si="2"/>
        <v>1.6056803846820198</v>
      </c>
      <c r="K31" s="119">
        <f t="shared" si="2"/>
        <v>1.2648794702480417</v>
      </c>
    </row>
    <row r="32" spans="1:14" x14ac:dyDescent="0.2">
      <c r="A32" s="120">
        <v>2003</v>
      </c>
      <c r="B32" s="119">
        <f t="shared" si="2"/>
        <v>1.262434831225967</v>
      </c>
      <c r="C32" s="119">
        <f t="shared" si="2"/>
        <v>2.1742076762681677</v>
      </c>
      <c r="D32" s="119">
        <f t="shared" si="2"/>
        <v>-6.7717515441853644</v>
      </c>
      <c r="E32" s="119">
        <f t="shared" si="2"/>
        <v>0.92782249356640478</v>
      </c>
      <c r="F32" s="119">
        <f t="shared" si="2"/>
        <v>1.4879036080224115</v>
      </c>
      <c r="G32" s="119">
        <f t="shared" si="2"/>
        <v>8.9502768811445199E-2</v>
      </c>
      <c r="H32" s="119">
        <f t="shared" si="2"/>
        <v>1.0981666885180941</v>
      </c>
      <c r="I32" s="119">
        <f t="shared" si="2"/>
        <v>-6.9376512957012135</v>
      </c>
      <c r="J32" s="119">
        <f t="shared" si="2"/>
        <v>-0.26983792122354205</v>
      </c>
      <c r="K32" s="119">
        <f t="shared" si="2"/>
        <v>1.4769172820892205</v>
      </c>
    </row>
    <row r="33" spans="1:11" x14ac:dyDescent="0.2">
      <c r="A33" s="120">
        <v>2004</v>
      </c>
      <c r="B33" s="119">
        <f t="shared" si="2"/>
        <v>7.1765672305068655</v>
      </c>
      <c r="C33" s="119">
        <f t="shared" si="2"/>
        <v>6.3267409197845401</v>
      </c>
      <c r="D33" s="119">
        <f t="shared" si="2"/>
        <v>10.757639958330961</v>
      </c>
      <c r="E33" s="119">
        <f t="shared" si="2"/>
        <v>7.2265396765271506</v>
      </c>
      <c r="F33" s="119">
        <f t="shared" si="2"/>
        <v>2.5783775768467994</v>
      </c>
      <c r="G33" s="119">
        <f t="shared" si="2"/>
        <v>5.997092318875719</v>
      </c>
      <c r="H33" s="119">
        <f t="shared" si="2"/>
        <v>6.5816764463995732</v>
      </c>
      <c r="I33" s="119">
        <f t="shared" si="2"/>
        <v>8.253536913493086</v>
      </c>
      <c r="J33" s="119">
        <f t="shared" si="2"/>
        <v>6.2299882034667711</v>
      </c>
      <c r="K33" s="119">
        <f t="shared" si="2"/>
        <v>2.5737446312165631</v>
      </c>
    </row>
    <row r="34" spans="1:11" x14ac:dyDescent="0.2">
      <c r="A34" s="120">
        <v>2005</v>
      </c>
      <c r="B34" s="119">
        <f t="shared" si="2"/>
        <v>2.9935119822721892</v>
      </c>
      <c r="C34" s="119">
        <f t="shared" si="2"/>
        <v>-0.78749872283229283</v>
      </c>
      <c r="D34" s="119">
        <f t="shared" si="2"/>
        <v>1.3642395827993952</v>
      </c>
      <c r="E34" s="119">
        <f t="shared" si="2"/>
        <v>2.2096276013827181</v>
      </c>
      <c r="F34" s="119">
        <f t="shared" si="2"/>
        <v>2.1670466888322504</v>
      </c>
      <c r="G34" s="119">
        <f t="shared" si="2"/>
        <v>0.84900859417945806</v>
      </c>
      <c r="H34" s="119">
        <f t="shared" si="2"/>
        <v>-1.0950998386071931</v>
      </c>
      <c r="I34" s="119">
        <f t="shared" si="2"/>
        <v>0.16657828040461176</v>
      </c>
      <c r="J34" s="119">
        <f t="shared" si="2"/>
        <v>0.52608229748658031</v>
      </c>
      <c r="K34" s="119">
        <f t="shared" si="2"/>
        <v>2.1604839608145765</v>
      </c>
    </row>
    <row r="35" spans="1:11" x14ac:dyDescent="0.2">
      <c r="A35" s="120">
        <v>2006</v>
      </c>
      <c r="B35" s="119">
        <f t="shared" si="2"/>
        <v>3.0173556312917933</v>
      </c>
      <c r="C35" s="119">
        <f t="shared" si="2"/>
        <v>5.3219838757583577</v>
      </c>
      <c r="D35" s="119">
        <f t="shared" si="2"/>
        <v>-0.14699803116526999</v>
      </c>
      <c r="E35" s="119">
        <f t="shared" si="2"/>
        <v>3.2377111565184129</v>
      </c>
      <c r="F35" s="119">
        <f t="shared" si="2"/>
        <v>3.3677949712558628</v>
      </c>
      <c r="G35" s="119">
        <f t="shared" si="2"/>
        <v>1.0027585304298512</v>
      </c>
      <c r="H35" s="119">
        <f t="shared" si="2"/>
        <v>7.1261455958862614</v>
      </c>
      <c r="I35" s="119">
        <f t="shared" si="2"/>
        <v>0.3123092005585052</v>
      </c>
      <c r="J35" s="119">
        <f t="shared" si="2"/>
        <v>1.8136570302916906</v>
      </c>
      <c r="K35" s="119">
        <f t="shared" si="2"/>
        <v>3.3627044028315201</v>
      </c>
    </row>
    <row r="36" spans="1:11" x14ac:dyDescent="0.2">
      <c r="A36" s="120">
        <v>2007</v>
      </c>
      <c r="B36" s="119">
        <f t="shared" si="2"/>
        <v>3.6178769229609733</v>
      </c>
      <c r="C36" s="119">
        <f t="shared" si="2"/>
        <v>3.1575051099636693</v>
      </c>
      <c r="D36" s="119">
        <f t="shared" si="2"/>
        <v>4.662089686301278</v>
      </c>
      <c r="E36" s="119">
        <f t="shared" si="2"/>
        <v>3.5944572478337578</v>
      </c>
      <c r="F36" s="119">
        <f t="shared" si="2"/>
        <v>3.2049581731896035</v>
      </c>
      <c r="G36" s="119">
        <f t="shared" si="2"/>
        <v>1.7408786547998627</v>
      </c>
      <c r="H36" s="119">
        <f t="shared" si="2"/>
        <v>4.2259890866171652</v>
      </c>
      <c r="I36" s="119">
        <f t="shared" si="2"/>
        <v>4.4222965407525505</v>
      </c>
      <c r="J36" s="119">
        <f t="shared" si="2"/>
        <v>2.2853284038319015</v>
      </c>
      <c r="K36" s="119">
        <f t="shared" si="2"/>
        <v>3.1986719120800777</v>
      </c>
    </row>
    <row r="37" spans="1:11" x14ac:dyDescent="0.2">
      <c r="A37" s="120">
        <v>2008</v>
      </c>
      <c r="B37" s="119">
        <f t="shared" si="2"/>
        <v>-1.7358820296338562</v>
      </c>
      <c r="C37" s="119">
        <f t="shared" si="2"/>
        <v>-2.018805309734526</v>
      </c>
      <c r="D37" s="119">
        <f t="shared" si="2"/>
        <v>0.74329903082536175</v>
      </c>
      <c r="E37" s="119">
        <f t="shared" si="2"/>
        <v>-1.644013101304407</v>
      </c>
      <c r="F37" s="119">
        <f t="shared" si="2"/>
        <v>0.37761987226421279</v>
      </c>
      <c r="G37" s="119">
        <f t="shared" si="2"/>
        <v>-3.4941332253179018</v>
      </c>
      <c r="H37" s="119">
        <f t="shared" si="2"/>
        <v>-1.1174292289122942</v>
      </c>
      <c r="I37" s="119">
        <f t="shared" si="2"/>
        <v>-1.6597897108461015</v>
      </c>
      <c r="J37" s="119">
        <f t="shared" si="2"/>
        <v>-3.012785897460271</v>
      </c>
      <c r="K37" s="119">
        <f t="shared" si="2"/>
        <v>0.37166310059354202</v>
      </c>
    </row>
    <row r="38" spans="1:11" x14ac:dyDescent="0.2">
      <c r="A38" s="120">
        <v>2009</v>
      </c>
      <c r="B38" s="119">
        <f t="shared" si="2"/>
        <v>-10.139129800379902</v>
      </c>
      <c r="C38" s="119">
        <f t="shared" si="2"/>
        <v>-17.88382726502962</v>
      </c>
      <c r="D38" s="119">
        <f t="shared" si="2"/>
        <v>-10.665262890616836</v>
      </c>
      <c r="E38" s="119">
        <f t="shared" si="2"/>
        <v>-11.552861559157591</v>
      </c>
      <c r="F38" s="119">
        <f t="shared" si="2"/>
        <v>-4.5091306805110349</v>
      </c>
      <c r="G38" s="119">
        <f t="shared" si="2"/>
        <v>-11.405121716445066</v>
      </c>
      <c r="H38" s="119">
        <f t="shared" si="2"/>
        <v>-18.202974525310442</v>
      </c>
      <c r="I38" s="119">
        <f t="shared" si="2"/>
        <v>-15.682776017473158</v>
      </c>
      <c r="J38" s="119">
        <f t="shared" si="2"/>
        <v>-12.740097563454359</v>
      </c>
      <c r="K38" s="119">
        <f t="shared" si="2"/>
        <v>-4.4998594356753987</v>
      </c>
    </row>
    <row r="39" spans="1:11" x14ac:dyDescent="0.2">
      <c r="A39" s="120">
        <v>2010</v>
      </c>
      <c r="B39" s="119">
        <f t="shared" si="2"/>
        <v>3.7706566291534265</v>
      </c>
      <c r="C39" s="119">
        <f t="shared" si="2"/>
        <v>8.2923623484898421</v>
      </c>
      <c r="D39" s="119">
        <f t="shared" si="2"/>
        <v>19.143964698311507</v>
      </c>
      <c r="E39" s="119">
        <f t="shared" si="2"/>
        <v>5.4348276929261647</v>
      </c>
      <c r="F39" s="119">
        <f t="shared" si="2"/>
        <v>2.0116444124629962</v>
      </c>
      <c r="G39" s="119">
        <f t="shared" si="2"/>
        <v>2.3453612601143523</v>
      </c>
      <c r="H39" s="119">
        <f t="shared" si="2"/>
        <v>8.1023724571757096</v>
      </c>
      <c r="I39" s="119">
        <f t="shared" si="2"/>
        <v>18.991936955014779</v>
      </c>
      <c r="J39" s="119">
        <f t="shared" si="2"/>
        <v>4.2785079179056478</v>
      </c>
      <c r="K39" s="119">
        <f t="shared" si="2"/>
        <v>2.0279410723935092</v>
      </c>
    </row>
    <row r="40" spans="1:11" x14ac:dyDescent="0.2">
      <c r="A40" s="120">
        <v>2011</v>
      </c>
      <c r="B40" s="119">
        <f t="shared" si="2"/>
        <v>-1.0852402898433695</v>
      </c>
      <c r="C40" s="119">
        <f t="shared" si="2"/>
        <v>7.2531479398418668</v>
      </c>
      <c r="D40" s="119">
        <f t="shared" si="2"/>
        <v>-8.7139357385819061</v>
      </c>
      <c r="E40" s="119">
        <f t="shared" si="2"/>
        <v>-0.17849739689494529</v>
      </c>
      <c r="F40" s="119">
        <f t="shared" si="2"/>
        <v>1.6481129227462821</v>
      </c>
      <c r="G40" s="119">
        <f t="shared" si="2"/>
        <v>-2.1051044224523268</v>
      </c>
      <c r="H40" s="119">
        <f t="shared" si="2"/>
        <v>5.6981627912433526</v>
      </c>
      <c r="I40" s="119">
        <f t="shared" si="2"/>
        <v>-6.0379585767066546</v>
      </c>
      <c r="J40" s="119">
        <f t="shared" si="2"/>
        <v>-1.2428195395779447</v>
      </c>
      <c r="K40" s="119">
        <f t="shared" si="2"/>
        <v>1.6549178766865342</v>
      </c>
    </row>
    <row r="41" spans="1:11" x14ac:dyDescent="0.2">
      <c r="A41" s="120">
        <v>2012</v>
      </c>
      <c r="B41" s="119">
        <f t="shared" ref="B41:K42" si="3">(B21-B20)/B20*100</f>
        <v>-2.9838821074254969</v>
      </c>
      <c r="C41" s="119">
        <f t="shared" si="3"/>
        <v>-3.6061118292399663</v>
      </c>
      <c r="D41" s="119">
        <f t="shared" si="3"/>
        <v>5.647711824412351</v>
      </c>
      <c r="E41" s="119">
        <f t="shared" si="3"/>
        <v>-2.5670074965245697</v>
      </c>
      <c r="F41" s="119">
        <f t="shared" si="3"/>
        <v>-0.38505932920984182</v>
      </c>
      <c r="G41" s="119">
        <f t="shared" si="3"/>
        <v>-5.3892266048661854</v>
      </c>
      <c r="H41" s="119">
        <f t="shared" si="3"/>
        <v>-2.3911796807074093</v>
      </c>
      <c r="I41" s="119">
        <f t="shared" si="3"/>
        <v>4.5904340803223711</v>
      </c>
      <c r="J41" s="119">
        <f t="shared" si="3"/>
        <v>-4.1913518798852651</v>
      </c>
      <c r="K41" s="119">
        <f t="shared" si="3"/>
        <v>-0.37875863774064</v>
      </c>
    </row>
    <row r="42" spans="1:11" x14ac:dyDescent="0.2">
      <c r="A42" s="120">
        <v>2013</v>
      </c>
      <c r="B42" s="119">
        <f t="shared" si="3"/>
        <v>-100</v>
      </c>
      <c r="C42" s="119">
        <f t="shared" si="3"/>
        <v>-100</v>
      </c>
      <c r="D42" s="119">
        <f t="shared" si="3"/>
        <v>-100</v>
      </c>
      <c r="E42" s="119">
        <f t="shared" si="3"/>
        <v>-100</v>
      </c>
      <c r="F42" s="119">
        <f t="shared" si="3"/>
        <v>9.2512124313526539E-2</v>
      </c>
      <c r="G42" s="119">
        <f t="shared" si="3"/>
        <v>-100</v>
      </c>
      <c r="H42" s="119">
        <f t="shared" si="3"/>
        <v>-100</v>
      </c>
      <c r="I42" s="119">
        <f t="shared" si="3"/>
        <v>-100</v>
      </c>
      <c r="J42" s="119">
        <f t="shared" si="3"/>
        <v>-100</v>
      </c>
      <c r="K42" s="119">
        <f t="shared" si="3"/>
        <v>9.589424037235364E-2</v>
      </c>
    </row>
    <row r="43" spans="1:11" x14ac:dyDescent="0.2">
      <c r="B43" s="119"/>
    </row>
    <row r="44" spans="1:11" x14ac:dyDescent="0.2">
      <c r="A44" s="382" t="s">
        <v>176</v>
      </c>
      <c r="B44" s="119">
        <f>(B18-B16)/B16*100</f>
        <v>-11.699008497847712</v>
      </c>
      <c r="C44" s="119">
        <f>(C18-C16)/C16*100</f>
        <v>-19.541592920353974</v>
      </c>
      <c r="D44" s="119">
        <f t="shared" ref="D44:K44" si="4">(D18-D16)/D16*100</f>
        <v>-10.001238655492404</v>
      </c>
      <c r="E44" s="119">
        <f t="shared" si="4"/>
        <v>-13.006944102853888</v>
      </c>
      <c r="F44" s="119">
        <f t="shared" si="4"/>
        <v>-4.1485381817627944</v>
      </c>
      <c r="G44" s="119">
        <f t="shared" si="4"/>
        <v>-14.500744794480713</v>
      </c>
      <c r="H44" s="119">
        <f>(H18-H16)/H16*100</f>
        <v>-19.116998396345458</v>
      </c>
      <c r="I44" s="119">
        <f t="shared" si="4"/>
        <v>-17.0822646256062</v>
      </c>
      <c r="J44" s="119">
        <f t="shared" si="4"/>
        <v>-15.369051598200198</v>
      </c>
      <c r="K44" s="119">
        <f t="shared" si="4"/>
        <v>-4.1449206521828392</v>
      </c>
    </row>
  </sheetData>
  <mergeCells count="3">
    <mergeCell ref="A2:E2"/>
    <mergeCell ref="G2:J2"/>
    <mergeCell ref="A23:K23"/>
  </mergeCells>
  <pageMargins left="0.75" right="0.75" top="1" bottom="1" header="0.5" footer="0.5"/>
  <pageSetup paperSize="9" scale="4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1"/>
  <sheetViews>
    <sheetView workbookViewId="0">
      <selection activeCell="D10" sqref="D10"/>
    </sheetView>
  </sheetViews>
  <sheetFormatPr defaultRowHeight="12.75" x14ac:dyDescent="0.2"/>
  <cols>
    <col min="1" max="1" width="20.5703125" customWidth="1"/>
    <col min="2" max="3" width="12" bestFit="1" customWidth="1"/>
    <col min="4" max="4" width="13.42578125" bestFit="1" customWidth="1"/>
    <col min="5" max="5" width="11.42578125" bestFit="1" customWidth="1"/>
    <col min="7" max="8" width="12" style="16" bestFit="1" customWidth="1"/>
    <col min="9" max="9" width="11.42578125" style="16" bestFit="1" customWidth="1"/>
    <col min="10" max="10" width="11.5703125" style="16" bestFit="1" customWidth="1"/>
    <col min="11" max="12" width="11.5703125" bestFit="1" customWidth="1"/>
    <col min="13" max="13" width="11.42578125" bestFit="1" customWidth="1"/>
    <col min="14" max="14" width="17.7109375" customWidth="1"/>
    <col min="19" max="19" width="13" customWidth="1"/>
    <col min="20" max="20" width="12.7109375" customWidth="1"/>
  </cols>
  <sheetData>
    <row r="1" spans="1:20" ht="29.25" customHeight="1" x14ac:dyDescent="0.2">
      <c r="A1" s="395" t="s">
        <v>452</v>
      </c>
      <c r="B1" s="396"/>
      <c r="C1" s="396"/>
      <c r="D1" s="396"/>
      <c r="E1" s="396"/>
      <c r="F1" s="396"/>
      <c r="G1" s="17"/>
      <c r="H1" s="17"/>
      <c r="I1" s="17"/>
      <c r="J1" s="17"/>
      <c r="K1" s="18"/>
      <c r="L1" s="18"/>
      <c r="M1" s="18"/>
      <c r="N1" s="18"/>
      <c r="O1" s="18"/>
      <c r="P1" s="19"/>
      <c r="Q1" s="19"/>
      <c r="R1" s="19"/>
      <c r="S1" s="19"/>
      <c r="T1" s="19"/>
    </row>
    <row r="2" spans="1:20" ht="26.25" customHeight="1" x14ac:dyDescent="0.2">
      <c r="A2" s="395" t="s">
        <v>453</v>
      </c>
      <c r="B2" s="396"/>
      <c r="C2" s="396"/>
      <c r="D2" s="396"/>
      <c r="E2" s="396"/>
      <c r="F2" s="396"/>
      <c r="G2" s="444"/>
      <c r="H2" s="444"/>
      <c r="I2" s="17"/>
      <c r="J2" s="17"/>
      <c r="K2" s="18"/>
      <c r="L2" s="18"/>
      <c r="M2" s="18"/>
      <c r="N2" s="18"/>
      <c r="O2" s="18"/>
      <c r="P2" s="19"/>
      <c r="Q2" s="19"/>
      <c r="R2" s="19"/>
      <c r="S2" s="19"/>
      <c r="T2" s="19"/>
    </row>
    <row r="3" spans="1:20" x14ac:dyDescent="0.2">
      <c r="A3" s="5">
        <v>2012</v>
      </c>
      <c r="B3" s="5"/>
      <c r="C3" s="5"/>
      <c r="D3" s="5"/>
      <c r="G3" s="444"/>
      <c r="H3" s="444"/>
      <c r="I3" s="20"/>
    </row>
    <row r="4" spans="1:20" x14ac:dyDescent="0.2">
      <c r="A4" s="65"/>
      <c r="B4" s="92" t="s">
        <v>11</v>
      </c>
      <c r="C4" s="92" t="s">
        <v>10</v>
      </c>
      <c r="D4" s="92" t="s">
        <v>49</v>
      </c>
      <c r="G4" s="444"/>
      <c r="H4" s="444"/>
    </row>
    <row r="5" spans="1:20" x14ac:dyDescent="0.2">
      <c r="A5" s="91" t="s">
        <v>122</v>
      </c>
      <c r="B5" s="21"/>
      <c r="C5" s="21"/>
      <c r="D5" s="21"/>
      <c r="H5" s="445">
        <f>SUM(B5:D5)</f>
        <v>0</v>
      </c>
      <c r="J5" s="446" t="s">
        <v>454</v>
      </c>
    </row>
    <row r="6" spans="1:20" x14ac:dyDescent="0.2">
      <c r="A6" s="91" t="s">
        <v>14</v>
      </c>
      <c r="B6" s="21">
        <v>0.64500000000000002</v>
      </c>
      <c r="C6" s="21">
        <v>0.20899999999999999</v>
      </c>
      <c r="D6" s="21">
        <v>0.14699999999999999</v>
      </c>
      <c r="H6" s="445">
        <f t="shared" ref="H6:H15" si="0">SUM(B6:D6)</f>
        <v>1.0009999999999999</v>
      </c>
      <c r="J6" s="446" t="s">
        <v>455</v>
      </c>
    </row>
    <row r="7" spans="1:20" x14ac:dyDescent="0.2">
      <c r="A7" s="91" t="s">
        <v>15</v>
      </c>
      <c r="B7" s="21">
        <v>0.75900000000000001</v>
      </c>
      <c r="C7" s="21">
        <v>7.9000000000000001E-2</v>
      </c>
      <c r="D7" s="21">
        <v>0.16200000000000001</v>
      </c>
      <c r="H7" s="445">
        <f t="shared" si="0"/>
        <v>1</v>
      </c>
      <c r="J7" s="442" t="s">
        <v>456</v>
      </c>
    </row>
    <row r="8" spans="1:20" x14ac:dyDescent="0.2">
      <c r="A8" s="91" t="s">
        <v>457</v>
      </c>
      <c r="B8" s="21">
        <v>0.752</v>
      </c>
      <c r="C8" s="21">
        <v>6.7000000000000004E-2</v>
      </c>
      <c r="D8" s="21">
        <v>0.18099999999999999</v>
      </c>
      <c r="H8" s="445">
        <f t="shared" si="0"/>
        <v>1</v>
      </c>
    </row>
    <row r="9" spans="1:20" x14ac:dyDescent="0.2">
      <c r="A9" s="91" t="s">
        <v>121</v>
      </c>
      <c r="B9" s="21">
        <v>0.55800000000000005</v>
      </c>
      <c r="C9" s="21">
        <v>0.39100000000000001</v>
      </c>
      <c r="D9" s="21">
        <v>5.0999999999999997E-2</v>
      </c>
      <c r="H9" s="445">
        <f t="shared" si="0"/>
        <v>1</v>
      </c>
      <c r="I9" s="440"/>
    </row>
    <row r="10" spans="1:20" x14ac:dyDescent="0.2">
      <c r="A10" s="91" t="s">
        <v>123</v>
      </c>
      <c r="B10" s="21">
        <v>0.64600000000000002</v>
      </c>
      <c r="C10" s="21">
        <v>0.123</v>
      </c>
      <c r="D10" s="21">
        <v>0.23100000000000001</v>
      </c>
      <c r="H10" s="445">
        <f t="shared" si="0"/>
        <v>1</v>
      </c>
      <c r="I10" s="440"/>
    </row>
    <row r="11" spans="1:20" x14ac:dyDescent="0.2">
      <c r="A11" s="91" t="s">
        <v>19</v>
      </c>
      <c r="B11" s="21">
        <v>0.80600000000000005</v>
      </c>
      <c r="C11" s="21">
        <v>4.2000000000000003E-2</v>
      </c>
      <c r="D11" s="21">
        <v>0.152</v>
      </c>
      <c r="H11" s="445">
        <f t="shared" si="0"/>
        <v>1</v>
      </c>
    </row>
    <row r="12" spans="1:20" x14ac:dyDescent="0.2">
      <c r="A12" s="91" t="s">
        <v>120</v>
      </c>
      <c r="B12" s="21">
        <v>0.88</v>
      </c>
      <c r="C12" s="21">
        <v>1E-3</v>
      </c>
      <c r="D12" s="21">
        <v>0.11899999999999999</v>
      </c>
      <c r="H12" s="445">
        <f t="shared" si="0"/>
        <v>1</v>
      </c>
      <c r="I12" s="442"/>
    </row>
    <row r="13" spans="1:20" x14ac:dyDescent="0.2">
      <c r="A13" s="91" t="s">
        <v>458</v>
      </c>
      <c r="B13" s="154">
        <v>0.39600000000000002</v>
      </c>
      <c r="C13" s="154">
        <v>0.09</v>
      </c>
      <c r="D13" s="154">
        <v>0.51400000000000001</v>
      </c>
      <c r="H13" s="445">
        <f t="shared" si="0"/>
        <v>1</v>
      </c>
    </row>
    <row r="14" spans="1:20" x14ac:dyDescent="0.2">
      <c r="A14" s="91" t="s">
        <v>459</v>
      </c>
      <c r="B14" s="21">
        <v>0.50900000000000001</v>
      </c>
      <c r="C14" s="21">
        <v>0.24199999999999999</v>
      </c>
      <c r="D14" s="21">
        <v>0.249</v>
      </c>
      <c r="H14" s="445">
        <f t="shared" si="0"/>
        <v>1</v>
      </c>
    </row>
    <row r="15" spans="1:20" x14ac:dyDescent="0.2">
      <c r="A15" s="91" t="s">
        <v>21</v>
      </c>
      <c r="B15" s="21">
        <v>9.8000000000000004E-2</v>
      </c>
      <c r="C15" s="21">
        <v>2.4E-2</v>
      </c>
      <c r="D15" s="21">
        <v>0.878</v>
      </c>
      <c r="H15" s="445">
        <f t="shared" si="0"/>
        <v>1</v>
      </c>
    </row>
    <row r="16" spans="1:20" x14ac:dyDescent="0.2">
      <c r="A16" s="91"/>
      <c r="B16" s="21"/>
      <c r="C16" s="21"/>
      <c r="D16" s="21"/>
    </row>
    <row r="17" spans="1:16" x14ac:dyDescent="0.2">
      <c r="A17" s="100"/>
      <c r="E17" s="57"/>
    </row>
    <row r="18" spans="1:16" x14ac:dyDescent="0.2">
      <c r="A18" s="83"/>
      <c r="G18"/>
      <c r="I18" s="22"/>
    </row>
    <row r="19" spans="1:16" x14ac:dyDescent="0.2">
      <c r="A19" s="83"/>
      <c r="E19" s="90"/>
      <c r="G19"/>
      <c r="I19" s="22"/>
    </row>
    <row r="20" spans="1:16" x14ac:dyDescent="0.2">
      <c r="E20" s="90"/>
    </row>
    <row r="22" spans="1:16" x14ac:dyDescent="0.2">
      <c r="A22" s="83" t="s">
        <v>136</v>
      </c>
      <c r="F22" s="16"/>
      <c r="J22"/>
    </row>
    <row r="23" spans="1:16" x14ac:dyDescent="0.2">
      <c r="F23" s="16"/>
      <c r="J23"/>
    </row>
    <row r="24" spans="1:16" x14ac:dyDescent="0.2">
      <c r="F24" s="16"/>
      <c r="J24"/>
    </row>
    <row r="25" spans="1:16" x14ac:dyDescent="0.2">
      <c r="F25" s="120"/>
      <c r="G25" s="442"/>
      <c r="J25" s="126" t="s">
        <v>460</v>
      </c>
    </row>
    <row r="26" spans="1:16" x14ac:dyDescent="0.2">
      <c r="F26" s="16"/>
      <c r="J26"/>
    </row>
    <row r="27" spans="1:16" x14ac:dyDescent="0.2">
      <c r="F27" s="16"/>
      <c r="J27"/>
    </row>
    <row r="28" spans="1:16" x14ac:dyDescent="0.2">
      <c r="F28" s="16"/>
      <c r="G28" s="442" t="s">
        <v>461</v>
      </c>
      <c r="J28"/>
    </row>
    <row r="29" spans="1:16" x14ac:dyDescent="0.2">
      <c r="E29" s="87"/>
      <c r="F29" s="16"/>
      <c r="J29"/>
    </row>
    <row r="30" spans="1:16" x14ac:dyDescent="0.2">
      <c r="E30" s="90"/>
      <c r="F30" s="90"/>
      <c r="G30" s="90"/>
      <c r="I30" s="161"/>
      <c r="J30"/>
      <c r="K30" s="161"/>
      <c r="M30" s="90"/>
      <c r="O30" s="90"/>
    </row>
    <row r="31" spans="1:16" ht="16.5" x14ac:dyDescent="0.3">
      <c r="E31" s="126"/>
      <c r="F31" s="156"/>
      <c r="G31" s="153"/>
      <c r="H31" s="156"/>
      <c r="I31" s="155"/>
      <c r="J31" s="156"/>
      <c r="K31" s="16"/>
      <c r="L31" s="156"/>
      <c r="N31" s="156"/>
      <c r="P31" s="156"/>
    </row>
    <row r="32" spans="1:16" ht="16.5" x14ac:dyDescent="0.3">
      <c r="E32" s="126"/>
      <c r="F32" s="156"/>
      <c r="H32" s="156"/>
      <c r="J32" s="156"/>
      <c r="K32" s="16"/>
      <c r="L32" s="156"/>
      <c r="M32" s="16"/>
      <c r="N32" s="156"/>
      <c r="O32" s="16"/>
      <c r="P32" s="156"/>
    </row>
    <row r="33" spans="1:22" ht="16.5" x14ac:dyDescent="0.3">
      <c r="E33" s="126"/>
      <c r="F33" s="156"/>
      <c r="H33" s="156"/>
      <c r="J33" s="156"/>
      <c r="K33" s="16"/>
      <c r="L33" s="156"/>
      <c r="M33" s="16"/>
      <c r="N33" s="156"/>
      <c r="O33" s="16"/>
      <c r="P33" s="156"/>
    </row>
    <row r="34" spans="1:22" ht="16.5" x14ac:dyDescent="0.3">
      <c r="E34" s="51"/>
      <c r="F34" s="156"/>
      <c r="G34" s="51"/>
      <c r="H34" s="156"/>
      <c r="I34" s="51"/>
      <c r="J34" s="156"/>
      <c r="K34" s="51"/>
      <c r="L34" s="156"/>
      <c r="M34" s="51"/>
      <c r="N34" s="156"/>
      <c r="O34" s="51"/>
      <c r="P34" s="156"/>
    </row>
    <row r="39" spans="1:22" ht="15" x14ac:dyDescent="0.2">
      <c r="A39" s="95"/>
      <c r="B39" s="19"/>
      <c r="C39" s="19"/>
      <c r="D39" s="4"/>
      <c r="E39" s="150"/>
      <c r="F39" s="157"/>
      <c r="G39" s="157"/>
      <c r="H39" s="447"/>
      <c r="I39" s="149"/>
      <c r="J39" s="146"/>
      <c r="K39" s="146"/>
      <c r="L39" s="447"/>
      <c r="M39" s="447"/>
      <c r="N39" s="447"/>
      <c r="O39" s="147"/>
      <c r="P39" s="397"/>
      <c r="Q39" s="397"/>
      <c r="R39" s="19"/>
      <c r="S39" s="19"/>
      <c r="T39" s="19"/>
      <c r="U39" s="19"/>
      <c r="V39" s="19"/>
    </row>
    <row r="40" spans="1:22" x14ac:dyDescent="0.2">
      <c r="A40" s="19"/>
      <c r="B40" s="19"/>
      <c r="C40" s="19"/>
      <c r="D40" s="4"/>
      <c r="E40" s="150"/>
      <c r="F40" s="157"/>
      <c r="G40" s="157"/>
      <c r="H40" s="447"/>
      <c r="I40" s="149"/>
      <c r="J40" s="146"/>
      <c r="K40" s="19"/>
      <c r="L40" s="447"/>
      <c r="M40" s="447"/>
      <c r="N40" s="149"/>
      <c r="O40" s="19"/>
      <c r="P40" s="397"/>
      <c r="Q40" s="397"/>
      <c r="R40" s="19"/>
      <c r="S40" s="19"/>
      <c r="T40" s="19"/>
      <c r="U40" s="19"/>
      <c r="V40" s="19"/>
    </row>
    <row r="41" spans="1:22" ht="12.75" customHeight="1" x14ac:dyDescent="0.2">
      <c r="A41" s="152"/>
      <c r="B41" s="19"/>
      <c r="C41" s="19"/>
      <c r="D41" s="4"/>
      <c r="E41" s="150"/>
      <c r="F41" s="157"/>
      <c r="G41" s="157"/>
      <c r="H41" s="447"/>
      <c r="I41" s="149"/>
      <c r="J41" s="19"/>
      <c r="K41" s="19"/>
      <c r="L41" s="447"/>
      <c r="M41" s="447"/>
      <c r="N41" s="149"/>
      <c r="O41" s="19"/>
      <c r="P41" s="397"/>
      <c r="Q41" s="397"/>
      <c r="R41" s="19"/>
      <c r="S41" s="19"/>
      <c r="T41" s="19"/>
      <c r="U41" s="19"/>
      <c r="V41" s="19"/>
    </row>
    <row r="42" spans="1:22" ht="12.75" customHeight="1" x14ac:dyDescent="0.2">
      <c r="A42" s="95"/>
      <c r="B42" s="19"/>
      <c r="C42" s="19"/>
      <c r="D42" s="4"/>
      <c r="E42" s="150"/>
      <c r="F42" s="157"/>
      <c r="G42" s="157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2.75" customHeight="1" x14ac:dyDescent="0.2">
      <c r="A43" s="4"/>
      <c r="B43" s="19"/>
      <c r="C43" s="19"/>
      <c r="D43" s="4"/>
      <c r="E43" s="150"/>
      <c r="F43" s="157"/>
      <c r="G43" s="15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2.75" customHeight="1" x14ac:dyDescent="0.2">
      <c r="A44" s="4"/>
      <c r="B44" s="19"/>
      <c r="C44" s="19"/>
      <c r="D44" s="4"/>
      <c r="E44" s="150"/>
      <c r="F44" s="157"/>
      <c r="G44" s="157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x14ac:dyDescent="0.2">
      <c r="A45" s="4"/>
      <c r="B45" s="19"/>
      <c r="C45" s="19"/>
      <c r="D45" s="4"/>
      <c r="E45" s="150"/>
      <c r="F45" s="157"/>
      <c r="G45" s="157"/>
      <c r="H45" s="19"/>
      <c r="I45" s="19"/>
      <c r="J45" s="19"/>
      <c r="K45" s="19"/>
      <c r="L45" s="19"/>
      <c r="M45" s="144"/>
      <c r="N45" s="144"/>
      <c r="O45" s="19"/>
      <c r="P45" s="19"/>
      <c r="Q45" s="19"/>
      <c r="R45" s="19"/>
      <c r="S45" s="19"/>
      <c r="T45" s="19"/>
      <c r="U45" s="19"/>
      <c r="V45" s="19"/>
    </row>
    <row r="46" spans="1:22" ht="12.75" customHeight="1" x14ac:dyDescent="0.2">
      <c r="A46" s="4"/>
      <c r="B46" s="19"/>
      <c r="C46" s="19"/>
      <c r="D46" s="4"/>
      <c r="E46" s="150"/>
      <c r="F46" s="157"/>
      <c r="G46" s="157"/>
      <c r="H46" s="19"/>
      <c r="I46" s="19"/>
      <c r="J46" s="19"/>
      <c r="K46" s="19"/>
      <c r="L46" s="19"/>
      <c r="M46" s="144"/>
      <c r="N46" s="148"/>
      <c r="O46" s="19"/>
      <c r="P46" s="19"/>
      <c r="Q46" s="19"/>
      <c r="R46" s="19"/>
      <c r="S46" s="19"/>
      <c r="T46" s="19"/>
      <c r="U46" s="19"/>
      <c r="V46" s="19"/>
    </row>
    <row r="47" spans="1:22" x14ac:dyDescent="0.2">
      <c r="A47" s="4"/>
      <c r="B47" s="19"/>
      <c r="C47" s="19"/>
      <c r="D47" s="4"/>
      <c r="E47" s="150"/>
      <c r="F47" s="157"/>
      <c r="G47" s="15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9"/>
      <c r="V47" s="19"/>
    </row>
    <row r="48" spans="1:22" ht="12.75" customHeight="1" x14ac:dyDescent="0.2">
      <c r="A48" s="4"/>
      <c r="B48" s="19"/>
      <c r="C48" s="19"/>
      <c r="D48" s="19"/>
      <c r="E48" s="19"/>
      <c r="F48" s="157"/>
      <c r="G48" s="157"/>
      <c r="H48" s="19"/>
      <c r="I48" s="19"/>
      <c r="J48" s="19"/>
      <c r="K48" s="19"/>
      <c r="L48" s="148"/>
      <c r="M48" s="144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.75" customHeight="1" x14ac:dyDescent="0.2">
      <c r="A49" s="4"/>
      <c r="B49" s="19"/>
      <c r="C49" s="19"/>
      <c r="D49" s="19"/>
      <c r="E49" s="19"/>
      <c r="F49" s="157"/>
      <c r="G49" s="157"/>
      <c r="H49" s="19"/>
      <c r="I49" s="19"/>
      <c r="J49" s="19"/>
      <c r="K49" s="19"/>
      <c r="L49" s="144"/>
      <c r="M49" s="144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75" customHeight="1" x14ac:dyDescent="0.2">
      <c r="A50" s="4"/>
      <c r="B50" s="19"/>
      <c r="C50" s="19"/>
      <c r="D50" s="19"/>
      <c r="E50" s="19"/>
      <c r="F50" s="157"/>
      <c r="G50" s="157"/>
      <c r="H50" s="19"/>
      <c r="I50" s="19"/>
      <c r="J50" s="19"/>
      <c r="K50" s="19"/>
      <c r="L50" s="144"/>
      <c r="M50" s="148"/>
      <c r="N50" s="19"/>
      <c r="O50" s="19"/>
      <c r="P50" s="19"/>
      <c r="Q50" s="19"/>
      <c r="R50" s="19"/>
      <c r="S50" s="19"/>
      <c r="T50" s="19"/>
      <c r="U50" s="19"/>
      <c r="V50" s="19"/>
    </row>
    <row r="51" spans="1:22" x14ac:dyDescent="0.2">
      <c r="A51" s="4"/>
      <c r="B51" s="19"/>
      <c r="C51" s="19"/>
      <c r="D51" s="19"/>
      <c r="E51" s="19"/>
      <c r="F51" s="157"/>
      <c r="G51" s="157"/>
      <c r="H51" s="19"/>
      <c r="I51" s="19"/>
      <c r="J51" s="19"/>
      <c r="K51" s="19"/>
      <c r="L51" s="148"/>
      <c r="M51" s="148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.75" customHeight="1" x14ac:dyDescent="0.2">
      <c r="A52" s="4"/>
      <c r="B52" s="19"/>
      <c r="C52" s="19"/>
      <c r="D52" s="19"/>
      <c r="E52" s="19"/>
      <c r="F52" s="157"/>
      <c r="G52" s="157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9"/>
      <c r="U52" s="19"/>
      <c r="V52" s="19"/>
    </row>
    <row r="53" spans="1:22" ht="12.75" customHeight="1" x14ac:dyDescent="0.2">
      <c r="A53" s="4"/>
      <c r="B53" s="19"/>
      <c r="C53" s="19"/>
      <c r="D53" s="19"/>
      <c r="E53" s="19"/>
      <c r="F53" s="19"/>
      <c r="G53" s="157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9"/>
      <c r="U53" s="19"/>
      <c r="V53" s="19"/>
    </row>
    <row r="54" spans="1:22" ht="12.75" customHeight="1" x14ac:dyDescent="0.2">
      <c r="A54" s="4"/>
      <c r="B54" s="19"/>
      <c r="C54" s="19"/>
      <c r="D54" s="19"/>
      <c r="E54" s="19"/>
      <c r="F54" s="19"/>
      <c r="G54" s="157"/>
      <c r="H54" s="19"/>
      <c r="I54" s="19"/>
      <c r="J54" s="19"/>
      <c r="K54" s="19"/>
      <c r="L54" s="144"/>
      <c r="M54" s="148"/>
      <c r="N54" s="19"/>
      <c r="O54" s="19"/>
      <c r="P54" s="19"/>
      <c r="Q54" s="19"/>
      <c r="R54" s="19"/>
      <c r="S54" s="19"/>
      <c r="T54" s="19"/>
      <c r="U54" s="19"/>
      <c r="V54" s="19"/>
    </row>
    <row r="55" spans="1:22" x14ac:dyDescent="0.2">
      <c r="A55" s="152"/>
      <c r="B55" s="158"/>
      <c r="C55" s="158"/>
      <c r="D55" s="158"/>
      <c r="E55" s="19"/>
      <c r="F55" s="19"/>
      <c r="G55" s="19"/>
      <c r="H55" s="19"/>
      <c r="I55" s="19"/>
      <c r="J55" s="19"/>
      <c r="K55" s="19"/>
      <c r="L55" s="19"/>
      <c r="M55" s="148"/>
      <c r="N55" s="148"/>
      <c r="O55" s="19"/>
      <c r="P55" s="19"/>
      <c r="Q55" s="19"/>
      <c r="R55" s="19"/>
      <c r="S55" s="19"/>
      <c r="T55" s="19"/>
      <c r="U55" s="19"/>
      <c r="V55" s="19"/>
    </row>
    <row r="56" spans="1:22" x14ac:dyDescent="0.2">
      <c r="A56" s="19"/>
      <c r="B56" s="159"/>
      <c r="C56" s="159"/>
      <c r="D56" s="159"/>
      <c r="E56" s="4"/>
      <c r="F56" s="19"/>
      <c r="G56" s="19"/>
      <c r="H56" s="151"/>
      <c r="I56" s="151"/>
      <c r="J56" s="151"/>
      <c r="K56" s="151"/>
      <c r="L56" s="151"/>
      <c r="M56" s="151"/>
      <c r="N56" s="151"/>
      <c r="O56" s="19"/>
      <c r="P56" s="19"/>
      <c r="Q56" s="19"/>
      <c r="R56" s="19"/>
      <c r="S56" s="19"/>
      <c r="T56" s="19"/>
      <c r="U56" s="19"/>
      <c r="V56" s="19"/>
    </row>
    <row r="57" spans="1:22" x14ac:dyDescent="0.2">
      <c r="A57" s="152"/>
      <c r="B57" s="159"/>
      <c r="C57" s="159"/>
      <c r="D57" s="159"/>
      <c r="E57" s="144"/>
      <c r="F57" s="19"/>
      <c r="G57" s="19"/>
      <c r="H57" s="151"/>
      <c r="I57" s="151"/>
      <c r="J57" s="151"/>
      <c r="K57" s="151"/>
      <c r="L57" s="151"/>
      <c r="M57" s="151"/>
      <c r="N57" s="151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95"/>
      <c r="B58" s="159"/>
      <c r="C58" s="159"/>
      <c r="D58" s="159"/>
      <c r="E58" s="19"/>
      <c r="F58" s="19"/>
      <c r="G58" s="19"/>
      <c r="H58" s="19"/>
      <c r="I58" s="19"/>
      <c r="J58" s="19"/>
      <c r="K58" s="19"/>
      <c r="L58" s="19"/>
      <c r="M58" s="144"/>
      <c r="N58" s="148"/>
      <c r="O58" s="19"/>
      <c r="P58" s="19"/>
      <c r="Q58" s="19"/>
      <c r="R58" s="19"/>
      <c r="S58" s="19"/>
      <c r="T58" s="19"/>
      <c r="U58" s="19"/>
      <c r="V58" s="19"/>
    </row>
    <row r="59" spans="1:22" x14ac:dyDescent="0.2">
      <c r="A59" s="152"/>
      <c r="B59" s="159"/>
      <c r="C59" s="159"/>
      <c r="D59" s="159"/>
      <c r="E59" s="19"/>
      <c r="F59" s="19"/>
      <c r="G59" s="19"/>
      <c r="H59" s="4"/>
      <c r="I59" s="4"/>
      <c r="J59" s="4"/>
      <c r="K59" s="4"/>
      <c r="L59" s="4"/>
      <c r="M59" s="4"/>
      <c r="N59" s="4"/>
      <c r="O59" s="19"/>
      <c r="P59" s="19"/>
      <c r="Q59" s="19"/>
      <c r="R59" s="19"/>
      <c r="S59" s="19"/>
      <c r="T59" s="19"/>
      <c r="U59" s="19"/>
      <c r="V59" s="19"/>
    </row>
    <row r="60" spans="1:22" x14ac:dyDescent="0.2">
      <c r="A60" s="95"/>
      <c r="B60" s="159"/>
      <c r="C60" s="159"/>
      <c r="D60" s="159"/>
      <c r="E60" s="19"/>
      <c r="F60" s="19"/>
      <c r="G60" s="19"/>
      <c r="H60" s="144"/>
      <c r="I60" s="144"/>
      <c r="J60" s="144"/>
      <c r="K60" s="144"/>
      <c r="L60" s="144"/>
      <c r="M60" s="144"/>
      <c r="N60" s="144"/>
      <c r="O60" s="19"/>
      <c r="P60" s="19"/>
      <c r="Q60" s="19"/>
      <c r="R60" s="19"/>
      <c r="S60" s="19"/>
      <c r="T60" s="19"/>
      <c r="U60" s="19"/>
      <c r="V60" s="19"/>
    </row>
    <row r="61" spans="1:22" x14ac:dyDescent="0.2">
      <c r="A61" s="152"/>
      <c r="B61" s="159"/>
      <c r="C61" s="159"/>
      <c r="D61" s="159"/>
      <c r="E61" s="19"/>
      <c r="F61" s="19"/>
      <c r="G61" s="19"/>
      <c r="H61" s="144"/>
      <c r="I61" s="144"/>
      <c r="J61" s="144"/>
      <c r="K61" s="144"/>
      <c r="L61" s="144"/>
      <c r="M61" s="144"/>
      <c r="N61" s="144"/>
      <c r="O61" s="19"/>
      <c r="P61" s="19"/>
      <c r="Q61" s="19"/>
      <c r="R61" s="19"/>
      <c r="S61" s="19"/>
      <c r="T61" s="19"/>
      <c r="U61" s="19"/>
      <c r="V61" s="19"/>
    </row>
    <row r="62" spans="1:22" x14ac:dyDescent="0.2">
      <c r="A62" s="95"/>
      <c r="B62" s="159"/>
      <c r="C62" s="159"/>
      <c r="D62" s="159"/>
      <c r="E62" s="19"/>
      <c r="F62" s="19"/>
      <c r="G62" s="19"/>
      <c r="H62" s="19"/>
      <c r="I62" s="19"/>
      <c r="J62" s="19"/>
      <c r="K62" s="19"/>
      <c r="L62" s="19"/>
      <c r="M62" s="144"/>
      <c r="N62" s="148"/>
      <c r="O62" s="19"/>
      <c r="P62" s="19"/>
      <c r="Q62" s="19"/>
      <c r="R62" s="19"/>
      <c r="S62" s="19"/>
      <c r="T62" s="19"/>
      <c r="U62" s="19"/>
      <c r="V62" s="19"/>
    </row>
    <row r="63" spans="1:22" x14ac:dyDescent="0.2">
      <c r="A63" s="152"/>
      <c r="B63" s="159"/>
      <c r="C63" s="159"/>
      <c r="D63" s="159"/>
      <c r="E63" s="19"/>
      <c r="F63" s="19"/>
      <c r="G63" s="19"/>
      <c r="H63" s="19"/>
      <c r="I63" s="19"/>
      <c r="J63" s="19"/>
      <c r="K63" s="19"/>
      <c r="L63" s="19"/>
      <c r="M63" s="148"/>
      <c r="N63" s="148"/>
      <c r="O63" s="19"/>
      <c r="P63" s="19"/>
      <c r="Q63" s="19"/>
      <c r="R63" s="19"/>
      <c r="S63" s="19"/>
      <c r="T63" s="19"/>
      <c r="U63" s="19"/>
      <c r="V63" s="19"/>
    </row>
    <row r="64" spans="1:22" x14ac:dyDescent="0.2">
      <c r="A64" s="95"/>
      <c r="B64" s="159"/>
      <c r="C64" s="159"/>
      <c r="D64" s="159"/>
      <c r="E64" s="19"/>
      <c r="F64" s="19"/>
      <c r="G64" s="19"/>
      <c r="H64" s="4"/>
      <c r="I64" s="4"/>
      <c r="J64" s="4"/>
      <c r="K64" s="4"/>
      <c r="L64" s="4"/>
      <c r="M64" s="4"/>
      <c r="N64" s="4"/>
      <c r="O64" s="19"/>
      <c r="P64" s="19"/>
      <c r="Q64" s="19"/>
      <c r="R64" s="19"/>
      <c r="S64" s="19"/>
      <c r="T64" s="19"/>
      <c r="U64" s="19"/>
      <c r="V64" s="19"/>
    </row>
    <row r="65" spans="1:22" x14ac:dyDescent="0.2">
      <c r="A65" s="152"/>
      <c r="B65" s="159"/>
      <c r="C65" s="159"/>
      <c r="D65" s="159"/>
      <c r="E65" s="19"/>
      <c r="F65" s="19"/>
      <c r="G65" s="19"/>
      <c r="H65" s="144"/>
      <c r="I65" s="144"/>
      <c r="J65" s="144"/>
      <c r="K65" s="144"/>
      <c r="L65" s="144"/>
      <c r="M65" s="144"/>
      <c r="N65" s="144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A66" s="19"/>
      <c r="B66" s="159"/>
      <c r="C66" s="159"/>
      <c r="D66" s="159"/>
      <c r="E66" s="19"/>
      <c r="F66" s="19"/>
      <c r="G66" s="19"/>
      <c r="H66" s="144"/>
      <c r="I66" s="144"/>
      <c r="J66" s="68"/>
      <c r="K66" s="68"/>
      <c r="L66" s="68"/>
      <c r="M66" s="68"/>
      <c r="N66" s="68"/>
    </row>
    <row r="67" spans="1:22" x14ac:dyDescent="0.2">
      <c r="A67" s="19"/>
      <c r="B67" s="159"/>
      <c r="C67" s="159"/>
      <c r="D67" s="159"/>
      <c r="E67" s="19"/>
      <c r="F67" s="19"/>
      <c r="G67" s="19"/>
      <c r="H67" s="19"/>
      <c r="I67" s="19"/>
      <c r="M67" s="69"/>
      <c r="N67" s="69"/>
    </row>
    <row r="68" spans="1:22" x14ac:dyDescent="0.2">
      <c r="A68" s="19"/>
      <c r="B68" s="159"/>
      <c r="C68" s="159"/>
      <c r="D68" s="159"/>
      <c r="E68" s="19"/>
      <c r="F68" s="19"/>
      <c r="G68" s="19"/>
      <c r="H68" s="4"/>
      <c r="I68" s="4"/>
      <c r="J68" s="1"/>
      <c r="K68" s="1"/>
      <c r="L68" s="1"/>
      <c r="M68" s="1"/>
      <c r="N68" s="1"/>
    </row>
    <row r="69" spans="1:22" x14ac:dyDescent="0.2">
      <c r="A69" s="19"/>
      <c r="B69" s="159"/>
      <c r="C69" s="159"/>
      <c r="D69" s="159"/>
      <c r="E69" s="19"/>
      <c r="F69" s="19"/>
      <c r="G69" s="19"/>
      <c r="H69" s="144"/>
      <c r="I69" s="144"/>
      <c r="J69" s="68"/>
      <c r="K69" s="68"/>
      <c r="L69" s="68"/>
      <c r="M69" s="68"/>
      <c r="N69" s="68"/>
    </row>
    <row r="70" spans="1:22" x14ac:dyDescent="0.2">
      <c r="A70" s="19"/>
      <c r="B70" s="159"/>
      <c r="C70" s="159"/>
      <c r="D70" s="159"/>
      <c r="E70" s="19"/>
      <c r="F70" s="19"/>
      <c r="G70" s="19"/>
      <c r="H70" s="144"/>
      <c r="I70" s="144"/>
      <c r="J70" s="68"/>
      <c r="K70" s="68"/>
      <c r="L70" s="68"/>
      <c r="M70" s="68"/>
      <c r="N70" s="68"/>
    </row>
    <row r="71" spans="1:22" x14ac:dyDescent="0.2">
      <c r="A71" s="19"/>
      <c r="B71" s="159"/>
      <c r="C71" s="159"/>
      <c r="D71" s="159"/>
      <c r="E71" s="19"/>
      <c r="F71" s="19"/>
      <c r="G71" s="19"/>
      <c r="H71" s="19"/>
      <c r="I71" s="19"/>
      <c r="M71" s="69"/>
      <c r="N71" s="69"/>
    </row>
    <row r="72" spans="1:22" x14ac:dyDescent="0.2">
      <c r="A72" s="19"/>
      <c r="B72" s="159"/>
      <c r="C72" s="159"/>
      <c r="D72" s="159"/>
      <c r="E72" s="19"/>
      <c r="F72" s="19"/>
      <c r="G72" s="19"/>
      <c r="H72" s="19"/>
      <c r="I72" s="19"/>
      <c r="M72" s="69"/>
      <c r="N72" s="68"/>
    </row>
    <row r="73" spans="1:22" x14ac:dyDescent="0.2">
      <c r="A73" s="19"/>
      <c r="B73" s="159"/>
      <c r="C73" s="159"/>
      <c r="D73" s="159"/>
      <c r="E73" s="19"/>
      <c r="F73" s="19"/>
      <c r="G73" s="19"/>
      <c r="H73" s="95"/>
      <c r="I73" s="95"/>
      <c r="J73" s="161"/>
      <c r="K73" s="161"/>
      <c r="M73" s="68"/>
      <c r="N73" s="68"/>
    </row>
    <row r="74" spans="1:22" x14ac:dyDescent="0.2">
      <c r="A74" s="19"/>
      <c r="B74" s="159"/>
      <c r="C74" s="159"/>
      <c r="D74" s="159"/>
      <c r="E74" s="19"/>
      <c r="F74" s="19"/>
      <c r="G74" s="19"/>
      <c r="H74" s="145"/>
      <c r="I74" s="145"/>
      <c r="J74" s="67"/>
      <c r="M74" s="68"/>
      <c r="N74" s="69"/>
    </row>
    <row r="75" spans="1:22" x14ac:dyDescent="0.2">
      <c r="A75" s="152"/>
      <c r="B75" s="19"/>
      <c r="C75" s="19"/>
      <c r="D75" s="19"/>
      <c r="E75" s="19"/>
      <c r="F75" s="19"/>
      <c r="G75" s="19"/>
      <c r="H75" s="145"/>
      <c r="I75" s="145"/>
      <c r="J75" s="67"/>
      <c r="M75" s="69"/>
      <c r="N75" s="69"/>
    </row>
    <row r="76" spans="1:22" x14ac:dyDescent="0.2">
      <c r="A76" s="19"/>
      <c r="B76" s="19"/>
      <c r="C76" s="19"/>
      <c r="D76" s="19"/>
      <c r="E76" s="19"/>
      <c r="F76" s="19"/>
      <c r="G76" s="19"/>
      <c r="H76" s="145"/>
      <c r="I76" s="145"/>
      <c r="J76" s="67"/>
      <c r="M76" s="69"/>
      <c r="N76" s="68"/>
    </row>
    <row r="77" spans="1:22" x14ac:dyDescent="0.2">
      <c r="A77" s="152"/>
      <c r="B77" s="19"/>
      <c r="C77" s="19"/>
      <c r="D77" s="19"/>
      <c r="E77" s="19"/>
      <c r="F77" s="19"/>
      <c r="G77" s="19"/>
      <c r="H77" s="145"/>
      <c r="I77" s="145"/>
      <c r="J77" s="67"/>
      <c r="M77" s="68"/>
      <c r="N77" s="69"/>
    </row>
    <row r="78" spans="1:22" x14ac:dyDescent="0.2">
      <c r="A78" s="19"/>
      <c r="B78" s="160"/>
      <c r="C78" s="160"/>
      <c r="D78" s="160"/>
      <c r="E78" s="160"/>
      <c r="F78" s="19"/>
      <c r="G78" s="19"/>
      <c r="H78" s="145"/>
      <c r="I78" s="145"/>
      <c r="J78" s="67"/>
      <c r="K78" s="67"/>
      <c r="M78" s="69"/>
      <c r="N78" s="69"/>
    </row>
    <row r="79" spans="1:22" x14ac:dyDescent="0.2">
      <c r="A79" s="152"/>
      <c r="B79" s="159"/>
      <c r="C79" s="159"/>
      <c r="D79" s="159"/>
      <c r="E79" s="159"/>
      <c r="F79" s="19"/>
      <c r="G79" s="19"/>
      <c r="H79" s="145"/>
      <c r="I79" s="145"/>
      <c r="J79" s="67"/>
      <c r="K79" s="67"/>
      <c r="M79" s="69"/>
      <c r="N79" s="69"/>
    </row>
    <row r="80" spans="1:22" x14ac:dyDescent="0.2">
      <c r="A80" s="19"/>
      <c r="B80" s="159"/>
      <c r="C80" s="159"/>
      <c r="D80" s="159"/>
      <c r="E80" s="159"/>
      <c r="F80" s="19"/>
      <c r="G80" s="19"/>
      <c r="H80" s="145"/>
      <c r="I80" s="145"/>
      <c r="J80" s="67"/>
      <c r="K80" s="67"/>
      <c r="M80" s="69"/>
      <c r="N80" s="69"/>
    </row>
    <row r="81" spans="1:14" x14ac:dyDescent="0.2">
      <c r="A81" s="19"/>
      <c r="B81" s="159"/>
      <c r="C81" s="159"/>
      <c r="D81" s="159"/>
      <c r="E81" s="159"/>
      <c r="F81" s="19"/>
      <c r="G81" s="19"/>
      <c r="H81" s="145"/>
      <c r="I81" s="145"/>
      <c r="J81" s="67"/>
      <c r="K81" s="67"/>
      <c r="M81" s="69"/>
      <c r="N81" s="69"/>
    </row>
    <row r="82" spans="1:14" x14ac:dyDescent="0.2">
      <c r="A82" s="19"/>
      <c r="B82" s="160"/>
      <c r="C82" s="160"/>
      <c r="D82" s="160"/>
      <c r="E82" s="160"/>
      <c r="F82" s="19"/>
      <c r="G82" s="19"/>
      <c r="H82" s="145"/>
      <c r="I82" s="145"/>
      <c r="J82" s="67"/>
      <c r="K82" s="67"/>
      <c r="M82" s="69"/>
    </row>
    <row r="83" spans="1:14" x14ac:dyDescent="0.2">
      <c r="A83" s="19"/>
      <c r="B83" s="159"/>
      <c r="C83" s="159"/>
      <c r="D83" s="159"/>
      <c r="E83" s="159"/>
      <c r="F83" s="19"/>
      <c r="G83" s="19"/>
      <c r="H83" s="145"/>
      <c r="I83" s="145"/>
      <c r="J83" s="67"/>
      <c r="K83" s="67"/>
    </row>
    <row r="84" spans="1:14" x14ac:dyDescent="0.2">
      <c r="A84" s="19"/>
      <c r="B84" s="159"/>
      <c r="C84" s="159"/>
      <c r="D84" s="159"/>
      <c r="E84" s="159"/>
      <c r="F84" s="19"/>
      <c r="G84" s="19"/>
      <c r="H84" s="145"/>
      <c r="I84" s="145"/>
      <c r="J84" s="67"/>
      <c r="K84" s="67"/>
    </row>
    <row r="85" spans="1:14" x14ac:dyDescent="0.2">
      <c r="A85" s="19"/>
      <c r="B85" s="159"/>
      <c r="C85" s="159"/>
      <c r="D85" s="159"/>
      <c r="E85" s="159"/>
      <c r="F85" s="4"/>
      <c r="G85" s="19"/>
      <c r="H85" s="145"/>
      <c r="I85" s="145"/>
      <c r="J85" s="67"/>
      <c r="K85" s="67"/>
    </row>
    <row r="86" spans="1:14" x14ac:dyDescent="0.2">
      <c r="A86" s="19"/>
      <c r="B86" s="19"/>
      <c r="C86" s="19"/>
      <c r="D86" s="19"/>
      <c r="E86" s="19"/>
      <c r="F86" s="144"/>
      <c r="G86" s="19"/>
      <c r="H86" s="19"/>
      <c r="I86" s="19"/>
    </row>
    <row r="87" spans="1:14" x14ac:dyDescent="0.2">
      <c r="A87" s="19"/>
      <c r="B87" s="19"/>
      <c r="C87" s="19"/>
      <c r="D87" s="19"/>
      <c r="E87" s="19"/>
      <c r="F87" s="19"/>
      <c r="G87" s="4"/>
      <c r="H87" s="19"/>
      <c r="I87" s="19"/>
    </row>
    <row r="88" spans="1:14" x14ac:dyDescent="0.2">
      <c r="A88" s="19"/>
      <c r="B88" s="19"/>
      <c r="C88" s="19"/>
      <c r="D88" s="19"/>
      <c r="E88" s="19"/>
      <c r="F88" s="19"/>
      <c r="G88" s="144"/>
      <c r="H88" s="19"/>
      <c r="I88" s="19"/>
    </row>
    <row r="89" spans="1:14" x14ac:dyDescent="0.2">
      <c r="H89" s="1"/>
      <c r="I89" s="1"/>
      <c r="J89" s="1"/>
      <c r="K89" s="1"/>
      <c r="L89" s="1"/>
      <c r="M89" s="1"/>
      <c r="N89" s="1"/>
    </row>
    <row r="90" spans="1:14" x14ac:dyDescent="0.2">
      <c r="H90" s="71"/>
      <c r="I90" s="71"/>
      <c r="J90" s="71"/>
      <c r="K90" s="71"/>
      <c r="L90" s="71"/>
      <c r="M90" s="71"/>
      <c r="N90" s="71"/>
    </row>
    <row r="91" spans="1:14" x14ac:dyDescent="0.2">
      <c r="H91" s="71"/>
      <c r="I91" s="71"/>
      <c r="J91" s="71"/>
      <c r="K91" s="71"/>
      <c r="L91" s="71"/>
      <c r="M91" s="71"/>
      <c r="N91" s="71"/>
    </row>
    <row r="93" spans="1:14" x14ac:dyDescent="0.2">
      <c r="A93" s="66"/>
      <c r="H93" s="72"/>
      <c r="I93" s="72"/>
      <c r="J93" s="72"/>
      <c r="K93" s="72"/>
      <c r="L93" s="72"/>
      <c r="M93" s="72"/>
    </row>
    <row r="94" spans="1:14" x14ac:dyDescent="0.2">
      <c r="H94" s="73"/>
      <c r="I94" s="73"/>
      <c r="J94" s="73"/>
      <c r="K94" s="73"/>
      <c r="L94" s="73"/>
      <c r="M94" s="73"/>
      <c r="N94" s="68"/>
    </row>
    <row r="95" spans="1:14" x14ac:dyDescent="0.2">
      <c r="A95" s="66"/>
      <c r="H95" s="73"/>
      <c r="I95" s="73"/>
      <c r="J95" s="73"/>
      <c r="K95" s="73"/>
      <c r="L95" s="73"/>
      <c r="M95" s="73"/>
    </row>
    <row r="97" spans="1:25" x14ac:dyDescent="0.2">
      <c r="A97" s="66"/>
      <c r="H97"/>
      <c r="I97"/>
      <c r="J97"/>
    </row>
    <row r="98" spans="1:25" x14ac:dyDescent="0.2">
      <c r="H98"/>
      <c r="I98"/>
      <c r="J98"/>
    </row>
    <row r="99" spans="1:25" ht="13.5" thickBot="1" x14ac:dyDescent="0.25">
      <c r="A99" s="66"/>
      <c r="H99"/>
      <c r="I99"/>
      <c r="J99"/>
      <c r="X99" t="s">
        <v>118</v>
      </c>
      <c r="Y99" t="s">
        <v>117</v>
      </c>
    </row>
    <row r="100" spans="1:25" ht="13.5" thickBot="1" x14ac:dyDescent="0.25">
      <c r="A100" s="74"/>
      <c r="H100"/>
      <c r="I100"/>
      <c r="J100"/>
      <c r="X100">
        <v>1.7</v>
      </c>
      <c r="Y100" t="s">
        <v>119</v>
      </c>
    </row>
    <row r="101" spans="1:25" ht="13.5" thickBot="1" x14ac:dyDescent="0.25">
      <c r="A101" s="77"/>
      <c r="H101"/>
      <c r="I101"/>
      <c r="J101"/>
      <c r="X101">
        <v>1.7</v>
      </c>
      <c r="Y101" t="s">
        <v>119</v>
      </c>
    </row>
    <row r="102" spans="1:25" ht="13.5" thickBot="1" x14ac:dyDescent="0.25">
      <c r="A102" s="80"/>
      <c r="H102"/>
      <c r="I102"/>
      <c r="J102"/>
      <c r="X102">
        <v>1.6</v>
      </c>
      <c r="Y102" t="s">
        <v>119</v>
      </c>
    </row>
    <row r="103" spans="1:25" ht="13.5" thickBot="1" x14ac:dyDescent="0.25">
      <c r="A103" s="77"/>
      <c r="H103"/>
      <c r="I103"/>
      <c r="J103"/>
      <c r="X103">
        <v>1.5</v>
      </c>
      <c r="Y103" t="s">
        <v>119</v>
      </c>
    </row>
    <row r="104" spans="1:25" ht="13.5" thickBot="1" x14ac:dyDescent="0.25">
      <c r="A104" s="80"/>
      <c r="H104"/>
      <c r="I104"/>
      <c r="J104"/>
      <c r="X104">
        <v>1.4</v>
      </c>
      <c r="Y104" t="s">
        <v>119</v>
      </c>
    </row>
    <row r="105" spans="1:25" ht="13.5" thickBot="1" x14ac:dyDescent="0.25">
      <c r="A105" s="77"/>
      <c r="H105"/>
      <c r="I105"/>
      <c r="J105"/>
      <c r="X105">
        <v>1.6</v>
      </c>
      <c r="Y105" t="s">
        <v>119</v>
      </c>
    </row>
    <row r="106" spans="1:25" ht="13.5" thickBot="1" x14ac:dyDescent="0.25">
      <c r="A106" s="80"/>
    </row>
    <row r="107" spans="1:25" ht="13.5" thickBot="1" x14ac:dyDescent="0.25">
      <c r="A107" s="77"/>
      <c r="F107" s="77"/>
    </row>
    <row r="108" spans="1:25" ht="13.5" thickBot="1" x14ac:dyDescent="0.25">
      <c r="A108" s="80"/>
      <c r="F108" s="78"/>
    </row>
    <row r="109" spans="1:25" ht="13.5" thickBot="1" x14ac:dyDescent="0.25">
      <c r="A109" s="77"/>
      <c r="F109" s="78"/>
      <c r="G109" s="80"/>
    </row>
    <row r="110" spans="1:25" ht="13.5" thickBot="1" x14ac:dyDescent="0.25">
      <c r="A110" s="80"/>
      <c r="F110" s="79"/>
      <c r="G110" s="81"/>
    </row>
    <row r="111" spans="1:25" ht="13.5" thickBot="1" x14ac:dyDescent="0.25">
      <c r="A111" s="77"/>
      <c r="F111" s="77"/>
      <c r="G111" s="81"/>
    </row>
    <row r="112" spans="1:25" ht="13.5" thickBot="1" x14ac:dyDescent="0.25">
      <c r="A112" s="80"/>
      <c r="F112" s="78"/>
      <c r="G112" s="82"/>
    </row>
    <row r="113" spans="1:7" ht="13.5" thickBot="1" x14ac:dyDescent="0.25">
      <c r="A113" s="77"/>
      <c r="F113" s="78"/>
      <c r="G113" s="80"/>
    </row>
    <row r="114" spans="1:7" ht="13.5" thickBot="1" x14ac:dyDescent="0.25">
      <c r="A114" s="80"/>
      <c r="F114" s="79"/>
      <c r="G114" s="81"/>
    </row>
    <row r="115" spans="1:7" ht="13.5" thickBot="1" x14ac:dyDescent="0.25">
      <c r="A115" s="77"/>
      <c r="G115" s="81"/>
    </row>
    <row r="116" spans="1:7" ht="13.5" thickBot="1" x14ac:dyDescent="0.25">
      <c r="A116" s="80"/>
      <c r="G116" s="82"/>
    </row>
    <row r="117" spans="1:7" ht="13.5" thickBot="1" x14ac:dyDescent="0.25">
      <c r="A117" s="77"/>
    </row>
    <row r="118" spans="1:7" ht="13.5" thickBot="1" x14ac:dyDescent="0.25">
      <c r="A118" s="80"/>
    </row>
    <row r="119" spans="1:7" ht="13.5" thickBot="1" x14ac:dyDescent="0.25">
      <c r="A119" s="77"/>
    </row>
    <row r="121" spans="1:7" x14ac:dyDescent="0.2">
      <c r="A121" s="66"/>
    </row>
    <row r="122" spans="1:7" ht="13.5" thickBot="1" x14ac:dyDescent="0.25"/>
    <row r="123" spans="1:7" ht="13.5" thickBot="1" x14ac:dyDescent="0.25">
      <c r="A123" s="74"/>
    </row>
    <row r="124" spans="1:7" ht="13.5" thickBot="1" x14ac:dyDescent="0.25">
      <c r="A124" s="75"/>
    </row>
    <row r="125" spans="1:7" ht="13.5" thickBot="1" x14ac:dyDescent="0.25">
      <c r="A125" s="75"/>
    </row>
    <row r="126" spans="1:7" ht="13.5" thickBot="1" x14ac:dyDescent="0.25">
      <c r="A126" s="76"/>
    </row>
    <row r="127" spans="1:7" ht="13.5" thickBot="1" x14ac:dyDescent="0.25">
      <c r="A127" s="74"/>
    </row>
    <row r="128" spans="1:7" ht="13.5" thickBot="1" x14ac:dyDescent="0.25">
      <c r="A128" s="75"/>
    </row>
    <row r="129" spans="1:12" ht="13.5" thickBot="1" x14ac:dyDescent="0.25">
      <c r="A129" s="75"/>
    </row>
    <row r="130" spans="1:12" ht="13.5" thickBot="1" x14ac:dyDescent="0.25">
      <c r="A130" s="76"/>
    </row>
    <row r="131" spans="1:12" x14ac:dyDescent="0.2">
      <c r="A131" s="66"/>
    </row>
    <row r="132" spans="1:12" x14ac:dyDescent="0.2">
      <c r="H132" s="1"/>
      <c r="I132" s="1"/>
      <c r="J132" s="1"/>
      <c r="K132" s="1"/>
      <c r="L132" s="1"/>
    </row>
    <row r="133" spans="1:12" x14ac:dyDescent="0.2">
      <c r="A133" s="66"/>
      <c r="H133" s="68"/>
      <c r="I133" s="68"/>
      <c r="J133" s="68"/>
      <c r="K133" s="68"/>
      <c r="L133" s="68"/>
    </row>
    <row r="135" spans="1:12" x14ac:dyDescent="0.2">
      <c r="A135" s="66"/>
    </row>
    <row r="137" spans="1:12" x14ac:dyDescent="0.2">
      <c r="A137" s="66"/>
    </row>
    <row r="139" spans="1:12" x14ac:dyDescent="0.2">
      <c r="A139" s="66"/>
    </row>
    <row r="141" spans="1:12" x14ac:dyDescent="0.2">
      <c r="A141" s="66"/>
    </row>
    <row r="143" spans="1:12" x14ac:dyDescent="0.2">
      <c r="A143" s="66"/>
    </row>
    <row r="145" spans="1:20" x14ac:dyDescent="0.2">
      <c r="A145" s="66"/>
    </row>
    <row r="147" spans="1:20" x14ac:dyDescent="0.2">
      <c r="A147" s="66"/>
    </row>
    <row r="154" spans="1:20" ht="13.5" thickBot="1" x14ac:dyDescent="0.25">
      <c r="H154" s="77"/>
      <c r="I154" s="80"/>
      <c r="J154" s="77"/>
      <c r="K154" s="80"/>
      <c r="L154" s="77"/>
      <c r="M154" s="80"/>
      <c r="N154" s="77"/>
      <c r="O154" s="80"/>
      <c r="P154" s="77"/>
      <c r="Q154" s="80"/>
      <c r="R154" s="77"/>
      <c r="S154" s="80"/>
      <c r="T154" s="77"/>
    </row>
    <row r="155" spans="1:20" ht="13.5" thickBot="1" x14ac:dyDescent="0.25">
      <c r="H155" s="78"/>
      <c r="I155" s="81"/>
      <c r="J155" s="78"/>
      <c r="K155" s="81"/>
      <c r="L155" s="78"/>
      <c r="M155" s="81"/>
      <c r="N155" s="78"/>
      <c r="O155" s="81"/>
      <c r="P155" s="78"/>
      <c r="Q155" s="81"/>
      <c r="R155" s="78"/>
      <c r="S155" s="81"/>
      <c r="T155" s="78"/>
    </row>
    <row r="156" spans="1:20" ht="13.5" thickBot="1" x14ac:dyDescent="0.25">
      <c r="H156" s="78"/>
      <c r="I156" s="81"/>
      <c r="J156" s="78"/>
      <c r="K156" s="81"/>
      <c r="L156" s="78"/>
      <c r="M156" s="81"/>
      <c r="N156" s="78"/>
      <c r="O156" s="81"/>
      <c r="P156" s="78"/>
      <c r="Q156" s="81"/>
      <c r="R156" s="78"/>
      <c r="S156" s="81"/>
      <c r="T156" s="78"/>
    </row>
    <row r="157" spans="1:20" ht="13.5" thickBot="1" x14ac:dyDescent="0.25">
      <c r="H157" s="79"/>
      <c r="I157" s="82"/>
      <c r="J157" s="79"/>
      <c r="K157" s="82"/>
      <c r="L157" s="79"/>
      <c r="M157" s="82"/>
      <c r="N157" s="79"/>
      <c r="O157" s="82"/>
      <c r="P157" s="79"/>
      <c r="Q157" s="82"/>
      <c r="R157" s="79"/>
      <c r="S157" s="82"/>
      <c r="T157" s="79"/>
    </row>
    <row r="158" spans="1:20" ht="13.5" thickBot="1" x14ac:dyDescent="0.25">
      <c r="H158" s="77"/>
      <c r="I158" s="80"/>
      <c r="J158" s="77"/>
    </row>
    <row r="159" spans="1:20" ht="13.5" thickBot="1" x14ac:dyDescent="0.25">
      <c r="H159" s="78"/>
      <c r="I159" s="81"/>
      <c r="J159" s="78"/>
    </row>
    <row r="160" spans="1:20" ht="13.5" thickBot="1" x14ac:dyDescent="0.25">
      <c r="H160" s="78"/>
      <c r="I160" s="81"/>
      <c r="J160" s="78"/>
    </row>
    <row r="161" spans="8:10" ht="13.5" thickBot="1" x14ac:dyDescent="0.25">
      <c r="H161" s="79"/>
      <c r="I161" s="82"/>
      <c r="J161" s="79"/>
    </row>
  </sheetData>
  <mergeCells count="5">
    <mergeCell ref="A1:F1"/>
    <mergeCell ref="A2:F2"/>
    <mergeCell ref="P39:Q39"/>
    <mergeCell ref="P40:Q40"/>
    <mergeCell ref="P41:Q41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zoomScaleNormal="100" workbookViewId="0">
      <selection activeCell="F39" sqref="F39:F40"/>
    </sheetView>
  </sheetViews>
  <sheetFormatPr defaultRowHeight="12.75" x14ac:dyDescent="0.2"/>
  <cols>
    <col min="1" max="1" width="17.28515625" customWidth="1"/>
    <col min="2" max="2" width="14.28515625" customWidth="1"/>
    <col min="3" max="3" width="28.85546875" customWidth="1"/>
    <col min="4" max="4" width="24.5703125" bestFit="1" customWidth="1"/>
    <col min="5" max="5" width="9.5703125" customWidth="1"/>
    <col min="6" max="6" width="9.5703125" bestFit="1" customWidth="1"/>
    <col min="8" max="8" width="12" bestFit="1" customWidth="1"/>
    <col min="9" max="9" width="11" customWidth="1"/>
  </cols>
  <sheetData>
    <row r="1" spans="1:27" ht="29.25" customHeight="1" x14ac:dyDescent="0.25">
      <c r="A1" s="398" t="s">
        <v>462</v>
      </c>
      <c r="B1" s="399"/>
      <c r="C1" s="399"/>
      <c r="D1" s="399"/>
      <c r="E1" s="399"/>
      <c r="F1" s="84"/>
    </row>
    <row r="2" spans="1:27" ht="15.75" customHeight="1" x14ac:dyDescent="0.2">
      <c r="A2" s="398" t="s">
        <v>463</v>
      </c>
      <c r="B2" s="399"/>
      <c r="C2" s="399"/>
      <c r="D2" s="399"/>
      <c r="E2" s="399"/>
      <c r="F2" s="85"/>
    </row>
    <row r="3" spans="1:27" x14ac:dyDescent="0.2">
      <c r="A3" s="171" t="s">
        <v>98</v>
      </c>
      <c r="B3" s="171"/>
      <c r="C3" s="171"/>
      <c r="D3" s="171"/>
      <c r="E3" s="171"/>
    </row>
    <row r="4" spans="1:27" x14ac:dyDescent="0.2">
      <c r="A4" s="20"/>
      <c r="B4" t="s">
        <v>127</v>
      </c>
      <c r="C4" s="83" t="s">
        <v>178</v>
      </c>
      <c r="D4" s="114" t="s">
        <v>182</v>
      </c>
      <c r="H4" s="440"/>
    </row>
    <row r="5" spans="1:27" x14ac:dyDescent="0.2">
      <c r="A5" s="114" t="s">
        <v>186</v>
      </c>
      <c r="B5" s="114">
        <f t="shared" ref="B5:B22" si="0">D5/C5*1000</f>
        <v>43.478260869565219</v>
      </c>
      <c r="C5">
        <v>6.9</v>
      </c>
      <c r="D5">
        <v>0.3</v>
      </c>
      <c r="E5" s="20"/>
      <c r="H5" s="440"/>
    </row>
    <row r="6" spans="1:27" x14ac:dyDescent="0.2">
      <c r="A6" s="114" t="s">
        <v>185</v>
      </c>
      <c r="B6" s="114">
        <f t="shared" si="0"/>
        <v>50.279329608938554</v>
      </c>
      <c r="C6" s="83">
        <v>17.899999999999999</v>
      </c>
      <c r="D6">
        <v>0.9</v>
      </c>
      <c r="F6" s="83"/>
      <c r="G6" s="83"/>
      <c r="H6" s="16"/>
    </row>
    <row r="7" spans="1:27" x14ac:dyDescent="0.2">
      <c r="A7" t="s">
        <v>108</v>
      </c>
      <c r="B7" s="114">
        <f t="shared" si="0"/>
        <v>61.012812690665037</v>
      </c>
      <c r="C7">
        <v>163.9</v>
      </c>
      <c r="D7">
        <v>10</v>
      </c>
      <c r="H7" s="442"/>
    </row>
    <row r="8" spans="1:27" x14ac:dyDescent="0.2">
      <c r="A8" t="s">
        <v>90</v>
      </c>
      <c r="B8" s="114">
        <f t="shared" si="0"/>
        <v>68.079902160619639</v>
      </c>
      <c r="C8">
        <v>245.3</v>
      </c>
      <c r="D8">
        <v>16.7</v>
      </c>
    </row>
    <row r="9" spans="1:27" x14ac:dyDescent="0.2">
      <c r="A9" t="s">
        <v>109</v>
      </c>
      <c r="B9" s="114">
        <f t="shared" si="0"/>
        <v>79.132099553286537</v>
      </c>
      <c r="C9">
        <v>1567</v>
      </c>
      <c r="D9">
        <v>124</v>
      </c>
    </row>
    <row r="10" spans="1:27" x14ac:dyDescent="0.2">
      <c r="A10" t="s">
        <v>91</v>
      </c>
      <c r="B10" s="114">
        <f t="shared" si="0"/>
        <v>82.148111819519372</v>
      </c>
      <c r="C10">
        <v>407.8</v>
      </c>
      <c r="D10">
        <v>33.5</v>
      </c>
    </row>
    <row r="11" spans="1:27" x14ac:dyDescent="0.2">
      <c r="A11" t="s">
        <v>19</v>
      </c>
      <c r="B11" s="114">
        <f t="shared" si="0"/>
        <v>84.829995571519959</v>
      </c>
      <c r="C11">
        <v>2032.3</v>
      </c>
      <c r="D11">
        <v>172.4</v>
      </c>
    </row>
    <row r="12" spans="1:27" x14ac:dyDescent="0.2">
      <c r="A12" t="s">
        <v>17</v>
      </c>
      <c r="B12" s="114">
        <f t="shared" si="0"/>
        <v>85.016286644951151</v>
      </c>
      <c r="C12">
        <v>307</v>
      </c>
      <c r="D12">
        <v>26.1</v>
      </c>
      <c r="I12" s="442" t="s">
        <v>464</v>
      </c>
    </row>
    <row r="13" spans="1:27" x14ac:dyDescent="0.2">
      <c r="A13" s="114" t="s">
        <v>14</v>
      </c>
      <c r="B13" s="114">
        <f t="shared" si="0"/>
        <v>85.395051875498808</v>
      </c>
      <c r="C13" s="114">
        <v>375.9</v>
      </c>
      <c r="D13">
        <v>32.1</v>
      </c>
      <c r="F13" s="83" t="s">
        <v>138</v>
      </c>
    </row>
    <row r="14" spans="1:27" x14ac:dyDescent="0.2">
      <c r="A14" t="s">
        <v>93</v>
      </c>
      <c r="B14" s="114">
        <f t="shared" si="0"/>
        <v>107.38255033557049</v>
      </c>
      <c r="C14">
        <v>193.7</v>
      </c>
      <c r="D14">
        <v>20.8</v>
      </c>
    </row>
    <row r="15" spans="1:27" s="114" customFormat="1" x14ac:dyDescent="0.2">
      <c r="A15" t="s">
        <v>16</v>
      </c>
      <c r="B15" s="114">
        <f t="shared" si="0"/>
        <v>113.13198731853829</v>
      </c>
      <c r="C15">
        <v>599.29999999999995</v>
      </c>
      <c r="D15">
        <v>67.8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x14ac:dyDescent="0.2">
      <c r="A16" t="s">
        <v>18</v>
      </c>
      <c r="B16" s="114">
        <f t="shared" si="0"/>
        <v>115.13651365136514</v>
      </c>
      <c r="C16">
        <v>2666.4</v>
      </c>
      <c r="D16">
        <v>307</v>
      </c>
    </row>
    <row r="17" spans="1:27" s="114" customFormat="1" x14ac:dyDescent="0.2">
      <c r="A17" t="s">
        <v>94</v>
      </c>
      <c r="B17" s="114">
        <f t="shared" si="0"/>
        <v>132.46753246753246</v>
      </c>
      <c r="C17">
        <v>192.5</v>
      </c>
      <c r="D17">
        <v>25.5</v>
      </c>
      <c r="E17"/>
      <c r="F17"/>
      <c r="G17"/>
      <c r="H17"/>
      <c r="I17"/>
      <c r="J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x14ac:dyDescent="0.2">
      <c r="A18" t="s">
        <v>96</v>
      </c>
      <c r="B18" s="114">
        <f t="shared" si="0"/>
        <v>186.48018648018649</v>
      </c>
      <c r="C18">
        <v>42.9</v>
      </c>
      <c r="D18">
        <v>8</v>
      </c>
    </row>
    <row r="19" spans="1:27" x14ac:dyDescent="0.2">
      <c r="A19" t="s">
        <v>95</v>
      </c>
      <c r="B19" s="114">
        <f t="shared" si="0"/>
        <v>193.58600583090376</v>
      </c>
      <c r="C19">
        <v>1029</v>
      </c>
      <c r="D19">
        <v>199.2</v>
      </c>
    </row>
    <row r="20" spans="1:27" x14ac:dyDescent="0.2">
      <c r="A20" t="s">
        <v>131</v>
      </c>
      <c r="B20" s="114">
        <f t="shared" si="0"/>
        <v>195.8997722095672</v>
      </c>
      <c r="C20">
        <v>43.9</v>
      </c>
      <c r="D20">
        <v>8.6</v>
      </c>
    </row>
    <row r="21" spans="1:27" x14ac:dyDescent="0.2">
      <c r="A21" t="s">
        <v>97</v>
      </c>
      <c r="B21" s="114">
        <f t="shared" si="0"/>
        <v>199.27316777710476</v>
      </c>
      <c r="C21">
        <v>165.1</v>
      </c>
      <c r="D21">
        <v>32.9</v>
      </c>
    </row>
    <row r="22" spans="1:27" x14ac:dyDescent="0.2">
      <c r="A22" t="s">
        <v>353</v>
      </c>
      <c r="B22" s="114">
        <f t="shared" si="0"/>
        <v>225.51252847380414</v>
      </c>
      <c r="C22">
        <v>131.69999999999999</v>
      </c>
      <c r="D22">
        <v>29.7</v>
      </c>
    </row>
    <row r="23" spans="1:27" s="114" customFormat="1" x14ac:dyDescent="0.2">
      <c r="A23" s="114" t="s">
        <v>92</v>
      </c>
      <c r="B23" s="114">
        <f>AVERAGE(B5:B22,B24:B32)</f>
        <v>238.81864309886052</v>
      </c>
      <c r="D23"/>
      <c r="E23"/>
      <c r="F23"/>
      <c r="G23"/>
      <c r="H23"/>
      <c r="I23"/>
      <c r="J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4" customFormat="1" x14ac:dyDescent="0.2">
      <c r="A24" t="s">
        <v>106</v>
      </c>
      <c r="B24" s="114">
        <f t="shared" ref="B24:B32" si="1">D24/C24*1000</f>
        <v>333.33333333333337</v>
      </c>
      <c r="C24">
        <v>17.399999999999999</v>
      </c>
      <c r="D24">
        <v>5.8</v>
      </c>
      <c r="E24"/>
      <c r="F24"/>
      <c r="G24"/>
      <c r="H24"/>
      <c r="I24"/>
      <c r="J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x14ac:dyDescent="0.2">
      <c r="A25" t="s">
        <v>130</v>
      </c>
      <c r="B25" s="114">
        <f t="shared" si="1"/>
        <v>334.85938521909748</v>
      </c>
      <c r="C25">
        <v>152.9</v>
      </c>
      <c r="D25">
        <v>51.2</v>
      </c>
    </row>
    <row r="26" spans="1:27" x14ac:dyDescent="0.2">
      <c r="A26" t="s">
        <v>107</v>
      </c>
      <c r="B26" s="114">
        <f t="shared" si="1"/>
        <v>347.42268041237116</v>
      </c>
      <c r="C26">
        <v>97</v>
      </c>
      <c r="D26">
        <v>33.700000000000003</v>
      </c>
    </row>
    <row r="27" spans="1:27" x14ac:dyDescent="0.2">
      <c r="A27" t="s">
        <v>128</v>
      </c>
      <c r="B27" s="114">
        <f t="shared" si="1"/>
        <v>417.72151898734177</v>
      </c>
      <c r="C27">
        <v>71.099999999999994</v>
      </c>
      <c r="D27">
        <v>29.7</v>
      </c>
    </row>
    <row r="28" spans="1:27" x14ac:dyDescent="0.2">
      <c r="A28" t="s">
        <v>113</v>
      </c>
      <c r="B28" s="114">
        <f t="shared" si="1"/>
        <v>450.42492917847034</v>
      </c>
      <c r="C28">
        <v>35.299999999999997</v>
      </c>
      <c r="D28">
        <v>15.9</v>
      </c>
    </row>
    <row r="29" spans="1:27" x14ac:dyDescent="0.2">
      <c r="A29" t="s">
        <v>110</v>
      </c>
      <c r="B29" s="114">
        <f t="shared" si="1"/>
        <v>547.08520179372192</v>
      </c>
      <c r="C29">
        <v>22.3</v>
      </c>
      <c r="D29">
        <v>12.2</v>
      </c>
    </row>
    <row r="30" spans="1:27" x14ac:dyDescent="0.2">
      <c r="A30" t="s">
        <v>112</v>
      </c>
      <c r="B30" s="114">
        <f t="shared" si="1"/>
        <v>583.15844700944388</v>
      </c>
      <c r="C30">
        <v>381.2</v>
      </c>
      <c r="D30">
        <v>222.3</v>
      </c>
    </row>
    <row r="31" spans="1:27" x14ac:dyDescent="0.2">
      <c r="A31" t="s">
        <v>129</v>
      </c>
      <c r="B31" s="114">
        <f t="shared" si="1"/>
        <v>614.60957178841306</v>
      </c>
      <c r="C31">
        <v>39.700000000000003</v>
      </c>
      <c r="D31">
        <v>24.4</v>
      </c>
    </row>
    <row r="32" spans="1:27" x14ac:dyDescent="0.2">
      <c r="A32" t="s">
        <v>111</v>
      </c>
      <c r="B32" s="114">
        <f t="shared" si="1"/>
        <v>711.24620060790267</v>
      </c>
      <c r="C32">
        <v>32.9</v>
      </c>
      <c r="D32">
        <v>23.4</v>
      </c>
      <c r="F32" t="s">
        <v>183</v>
      </c>
    </row>
    <row r="33" spans="1:8" x14ac:dyDescent="0.2">
      <c r="B33" s="114"/>
      <c r="H33" s="83" t="s">
        <v>184</v>
      </c>
    </row>
    <row r="34" spans="1:8" x14ac:dyDescent="0.2">
      <c r="B34" s="114"/>
      <c r="D34" s="83" t="s">
        <v>181</v>
      </c>
      <c r="H34" s="83"/>
    </row>
    <row r="35" spans="1:8" x14ac:dyDescent="0.2">
      <c r="B35" s="114"/>
      <c r="D35" s="83" t="s">
        <v>179</v>
      </c>
    </row>
    <row r="36" spans="1:8" x14ac:dyDescent="0.2">
      <c r="B36" s="114"/>
      <c r="D36" s="83" t="s">
        <v>180</v>
      </c>
    </row>
    <row r="37" spans="1:8" x14ac:dyDescent="0.2">
      <c r="A37" s="114"/>
      <c r="B37" s="114"/>
      <c r="C37" s="83"/>
    </row>
    <row r="38" spans="1:8" x14ac:dyDescent="0.2">
      <c r="A38" s="114" t="s">
        <v>27</v>
      </c>
      <c r="B38" s="114">
        <f t="shared" ref="B38" si="2">D38/C38*1000</f>
        <v>137.71599324412108</v>
      </c>
      <c r="C38">
        <v>216.28569999999999</v>
      </c>
      <c r="D38">
        <v>29.786000000000001</v>
      </c>
    </row>
    <row r="39" spans="1:8" x14ac:dyDescent="0.2">
      <c r="F39" s="446" t="s">
        <v>454</v>
      </c>
    </row>
    <row r="40" spans="1:8" x14ac:dyDescent="0.2">
      <c r="B40">
        <f>B32/B9</f>
        <v>8.9880870673595439</v>
      </c>
      <c r="F40" s="446" t="s">
        <v>455</v>
      </c>
    </row>
    <row r="41" spans="1:8" x14ac:dyDescent="0.2">
      <c r="B41" s="114"/>
    </row>
    <row r="51" spans="1:11" x14ac:dyDescent="0.2">
      <c r="I51" s="59"/>
    </row>
    <row r="52" spans="1:11" ht="18" x14ac:dyDescent="0.25">
      <c r="F52" s="86"/>
      <c r="G52" s="59"/>
      <c r="H52" s="59"/>
      <c r="I52" s="59"/>
      <c r="J52" s="59"/>
      <c r="K52" s="59"/>
    </row>
    <row r="53" spans="1:11" x14ac:dyDescent="0.2">
      <c r="F53" s="59"/>
      <c r="G53" s="59"/>
      <c r="H53" s="59"/>
      <c r="I53" s="59"/>
      <c r="J53" s="59"/>
      <c r="K53" s="59"/>
    </row>
    <row r="54" spans="1:11" x14ac:dyDescent="0.2">
      <c r="F54" s="59"/>
      <c r="G54" s="59"/>
      <c r="H54" s="59"/>
      <c r="I54" s="59"/>
      <c r="J54" s="59"/>
      <c r="K54" s="59"/>
    </row>
    <row r="55" spans="1:11" x14ac:dyDescent="0.2">
      <c r="F55" s="59"/>
      <c r="G55" s="59"/>
      <c r="H55" s="59"/>
      <c r="I55" s="59"/>
      <c r="J55" s="59"/>
      <c r="K55" s="59"/>
    </row>
    <row r="56" spans="1:11" x14ac:dyDescent="0.2">
      <c r="F56" s="59"/>
      <c r="G56" s="59"/>
      <c r="H56" s="59"/>
      <c r="I56" s="59"/>
      <c r="J56" s="59"/>
      <c r="K56" s="59"/>
    </row>
    <row r="57" spans="1:11" x14ac:dyDescent="0.2">
      <c r="F57" s="59"/>
      <c r="G57" s="59"/>
      <c r="H57" s="59"/>
      <c r="I57" s="59"/>
      <c r="J57" s="59"/>
      <c r="K57" s="59"/>
    </row>
    <row r="58" spans="1:11" x14ac:dyDescent="0.2">
      <c r="A58" s="114"/>
      <c r="F58" s="59"/>
      <c r="G58" s="59"/>
      <c r="H58" s="59"/>
      <c r="J58" s="59"/>
      <c r="K58" s="59"/>
    </row>
    <row r="61" spans="1:11" x14ac:dyDescent="0.2">
      <c r="I61" s="59"/>
    </row>
    <row r="62" spans="1:11" ht="18" x14ac:dyDescent="0.25">
      <c r="F62" s="86"/>
      <c r="G62" s="59"/>
      <c r="H62" s="59"/>
      <c r="I62" s="59"/>
      <c r="J62" s="59"/>
      <c r="K62" s="59"/>
    </row>
    <row r="63" spans="1:11" x14ac:dyDescent="0.2">
      <c r="F63" s="59"/>
      <c r="G63" s="59"/>
      <c r="H63" s="59"/>
      <c r="I63" s="59"/>
      <c r="J63" s="59"/>
      <c r="K63" s="59"/>
    </row>
    <row r="64" spans="1:11" x14ac:dyDescent="0.2">
      <c r="F64" s="59"/>
      <c r="G64" s="59"/>
      <c r="H64" s="59"/>
      <c r="I64" s="59"/>
      <c r="J64" s="59"/>
      <c r="K64" s="59"/>
    </row>
    <row r="65" spans="6:11" x14ac:dyDescent="0.2">
      <c r="F65" s="59"/>
      <c r="G65" s="59"/>
      <c r="H65" s="59"/>
      <c r="I65" s="59"/>
      <c r="J65" s="59"/>
      <c r="K65" s="59"/>
    </row>
    <row r="66" spans="6:11" x14ac:dyDescent="0.2">
      <c r="F66" s="59"/>
      <c r="G66" s="59"/>
      <c r="H66" s="59"/>
      <c r="I66" s="59"/>
      <c r="J66" s="59"/>
      <c r="K66" s="59"/>
    </row>
    <row r="67" spans="6:11" x14ac:dyDescent="0.2">
      <c r="F67" s="59"/>
      <c r="G67" s="59"/>
      <c r="H67" s="59"/>
      <c r="I67" s="59"/>
      <c r="J67" s="59"/>
      <c r="K67" s="59"/>
    </row>
    <row r="68" spans="6:11" x14ac:dyDescent="0.2">
      <c r="F68" s="59"/>
      <c r="G68" s="59"/>
      <c r="H68" s="59"/>
      <c r="J68" s="59"/>
      <c r="K68" s="59"/>
    </row>
    <row r="72" spans="6:11" x14ac:dyDescent="0.2">
      <c r="F72" s="83"/>
      <c r="I72" s="83"/>
    </row>
  </sheetData>
  <mergeCells count="2">
    <mergeCell ref="A1:E1"/>
    <mergeCell ref="A2:E2"/>
  </mergeCells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57"/>
  <sheetViews>
    <sheetView zoomScaleNormal="100" workbookViewId="0">
      <selection activeCell="U6" sqref="U6"/>
    </sheetView>
  </sheetViews>
  <sheetFormatPr defaultRowHeight="15" x14ac:dyDescent="0.25"/>
  <cols>
    <col min="1" max="1" width="9.140625" style="449"/>
    <col min="2" max="2" width="34" style="449" customWidth="1"/>
    <col min="3" max="14" width="9.140625" style="449"/>
    <col min="15" max="15" width="19.140625" style="455" customWidth="1"/>
    <col min="16" max="16" width="18.42578125" style="455" customWidth="1"/>
    <col min="17" max="17" width="24.140625" style="456" customWidth="1"/>
    <col min="18" max="20" width="20.85546875" style="472" customWidth="1"/>
    <col min="21" max="16384" width="9.140625" style="449"/>
  </cols>
  <sheetData>
    <row r="1" spans="1:101" x14ac:dyDescent="0.25">
      <c r="A1" s="395" t="s">
        <v>465</v>
      </c>
      <c r="B1" s="395"/>
      <c r="C1" s="395"/>
      <c r="D1" s="395"/>
      <c r="E1" s="395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175"/>
      <c r="Q1" s="177"/>
      <c r="R1" s="181"/>
      <c r="S1" s="181"/>
      <c r="T1" s="181"/>
      <c r="U1" s="12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  <c r="BP1" s="448"/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448"/>
      <c r="CM1" s="448"/>
      <c r="CN1" s="448"/>
      <c r="CO1" s="448"/>
      <c r="CP1" s="448"/>
      <c r="CQ1" s="448"/>
      <c r="CR1" s="448"/>
      <c r="CS1" s="448"/>
      <c r="CT1" s="448"/>
      <c r="CU1" s="448"/>
      <c r="CV1" s="448"/>
      <c r="CW1" s="448"/>
    </row>
    <row r="2" spans="1:101" x14ac:dyDescent="0.25">
      <c r="A2" s="395" t="s">
        <v>466</v>
      </c>
      <c r="B2" s="395"/>
      <c r="C2" s="395"/>
      <c r="D2" s="395"/>
      <c r="E2" s="395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448"/>
      <c r="W2" s="450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48"/>
      <c r="BS2" s="448"/>
      <c r="BT2" s="448"/>
      <c r="BU2" s="448"/>
      <c r="BV2" s="448"/>
      <c r="BW2" s="448"/>
      <c r="BX2" s="448"/>
      <c r="BY2" s="448"/>
      <c r="BZ2" s="448"/>
      <c r="CA2" s="448"/>
      <c r="CB2" s="448"/>
      <c r="CC2" s="448"/>
      <c r="CD2" s="448"/>
      <c r="CE2" s="448"/>
      <c r="CF2" s="448"/>
      <c r="CG2" s="448"/>
      <c r="CH2" s="448"/>
      <c r="CI2" s="448"/>
      <c r="CJ2" s="448"/>
      <c r="CK2" s="448"/>
      <c r="CL2" s="448"/>
      <c r="CM2" s="448"/>
      <c r="CN2" s="448"/>
      <c r="CO2" s="448"/>
      <c r="CP2" s="448"/>
      <c r="CQ2" s="448"/>
      <c r="CR2" s="448"/>
      <c r="CS2" s="448"/>
      <c r="CT2" s="448"/>
      <c r="CU2" s="448"/>
      <c r="CV2" s="448"/>
      <c r="CW2" s="448"/>
    </row>
    <row r="3" spans="1:101" ht="15" customHeight="1" x14ac:dyDescent="0.25">
      <c r="A3" s="400" t="s">
        <v>467</v>
      </c>
      <c r="B3" s="400"/>
      <c r="C3" s="400"/>
      <c r="D3" s="400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175"/>
      <c r="Q3" s="177"/>
      <c r="R3" s="181"/>
      <c r="S3" s="181"/>
      <c r="T3" s="181"/>
      <c r="U3" s="12"/>
      <c r="V3" s="448"/>
      <c r="W3" s="450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48"/>
    </row>
    <row r="4" spans="1:101" s="451" customFormat="1" ht="32.25" customHeight="1" x14ac:dyDescent="0.25">
      <c r="A4" s="5" t="s">
        <v>290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6"/>
      <c r="P4" s="176"/>
      <c r="Q4" s="179"/>
      <c r="R4" s="182"/>
      <c r="S4" s="182"/>
      <c r="T4" s="182"/>
      <c r="U4" s="5"/>
      <c r="V4" s="448"/>
      <c r="W4" s="448"/>
      <c r="X4" s="448"/>
      <c r="Y4" s="448"/>
      <c r="Z4" s="448"/>
      <c r="AA4" s="448"/>
      <c r="AB4" s="442" t="s">
        <v>468</v>
      </c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  <c r="BE4" s="448"/>
      <c r="BF4" s="448"/>
      <c r="BG4" s="448"/>
      <c r="BH4" s="448"/>
      <c r="BI4" s="448"/>
      <c r="BJ4" s="448"/>
      <c r="BK4" s="448"/>
      <c r="BL4" s="448"/>
      <c r="BM4" s="448"/>
      <c r="BN4" s="448"/>
      <c r="BO4" s="448"/>
      <c r="BP4" s="448"/>
      <c r="BQ4" s="448"/>
      <c r="BR4" s="448"/>
      <c r="BS4" s="448"/>
      <c r="BT4" s="448"/>
      <c r="BU4" s="448"/>
      <c r="BV4" s="448"/>
      <c r="BW4" s="448"/>
      <c r="BX4" s="448"/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48"/>
      <c r="CU4" s="448"/>
      <c r="CV4" s="448"/>
      <c r="CW4" s="448"/>
    </row>
    <row r="5" spans="1:101" s="453" customFormat="1" x14ac:dyDescent="0.25">
      <c r="A5" s="5" t="s">
        <v>291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76"/>
      <c r="P5" s="176"/>
      <c r="Q5" s="179"/>
      <c r="R5" s="182"/>
      <c r="S5" s="182"/>
      <c r="T5" s="182"/>
      <c r="U5" s="5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AR5" s="452"/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452"/>
      <c r="BH5" s="452"/>
      <c r="BI5" s="452"/>
      <c r="BJ5" s="452"/>
      <c r="BK5" s="452"/>
      <c r="BL5" s="452"/>
      <c r="BM5" s="452"/>
      <c r="BN5" s="452"/>
      <c r="BO5" s="452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52"/>
      <c r="CN5" s="452"/>
      <c r="CO5" s="452"/>
      <c r="CP5" s="452"/>
      <c r="CQ5" s="452"/>
      <c r="CR5" s="452"/>
      <c r="CS5" s="452"/>
      <c r="CT5" s="452"/>
      <c r="CU5" s="452"/>
      <c r="CV5" s="452"/>
      <c r="CW5" s="452"/>
    </row>
    <row r="6" spans="1:101" x14ac:dyDescent="0.25">
      <c r="C6" s="449">
        <v>2002</v>
      </c>
      <c r="D6" s="449">
        <v>2003</v>
      </c>
      <c r="E6" s="449">
        <v>2004</v>
      </c>
      <c r="F6" s="449">
        <v>2005</v>
      </c>
      <c r="G6" s="449">
        <v>2006</v>
      </c>
      <c r="H6" s="449">
        <v>2007</v>
      </c>
      <c r="I6" s="449">
        <v>2008</v>
      </c>
      <c r="J6" s="449">
        <v>2009</v>
      </c>
      <c r="K6" s="449">
        <v>2010</v>
      </c>
      <c r="L6" s="449">
        <v>2011</v>
      </c>
      <c r="M6" s="454">
        <v>2012</v>
      </c>
      <c r="N6" s="454">
        <v>2013</v>
      </c>
      <c r="O6" s="455" t="s">
        <v>309</v>
      </c>
      <c r="P6" s="456" t="s">
        <v>469</v>
      </c>
      <c r="Q6" s="457" t="s">
        <v>310</v>
      </c>
      <c r="R6" s="458" t="s">
        <v>311</v>
      </c>
      <c r="S6" s="458" t="s">
        <v>470</v>
      </c>
      <c r="T6" s="458" t="s">
        <v>471</v>
      </c>
      <c r="U6" s="458" t="s">
        <v>472</v>
      </c>
      <c r="V6" s="448"/>
      <c r="W6" s="448" t="s">
        <v>308</v>
      </c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59" t="s">
        <v>473</v>
      </c>
      <c r="AQ6" s="459" t="s">
        <v>474</v>
      </c>
      <c r="AR6" s="459" t="s">
        <v>475</v>
      </c>
      <c r="AS6" s="459" t="s">
        <v>476</v>
      </c>
      <c r="AT6" s="448"/>
      <c r="AU6" s="459" t="s">
        <v>477</v>
      </c>
      <c r="AV6" s="459" t="s">
        <v>478</v>
      </c>
      <c r="AW6" s="459" t="s">
        <v>479</v>
      </c>
      <c r="AX6" s="459" t="s">
        <v>480</v>
      </c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448"/>
      <c r="CC6" s="448"/>
      <c r="CD6" s="448"/>
      <c r="CE6" s="448"/>
      <c r="CF6" s="448"/>
      <c r="CG6" s="448"/>
      <c r="CH6" s="448"/>
      <c r="CI6" s="448"/>
      <c r="CJ6" s="448"/>
      <c r="CK6" s="448"/>
      <c r="CL6" s="448"/>
      <c r="CM6" s="448"/>
      <c r="CN6" s="448"/>
      <c r="CO6" s="448"/>
      <c r="CP6" s="448"/>
      <c r="CQ6" s="448"/>
      <c r="CR6" s="448"/>
      <c r="CS6" s="448"/>
      <c r="CT6" s="448"/>
      <c r="CU6" s="448"/>
      <c r="CV6" s="448"/>
      <c r="CW6" s="448"/>
    </row>
    <row r="7" spans="1:101" ht="28.5" customHeight="1" x14ac:dyDescent="0.25">
      <c r="A7" s="460" t="s">
        <v>289</v>
      </c>
      <c r="B7" s="461"/>
      <c r="C7" s="462">
        <v>130077</v>
      </c>
      <c r="D7" s="462">
        <v>129148.3</v>
      </c>
      <c r="E7" s="462">
        <v>139261.29999999999</v>
      </c>
      <c r="F7" s="462">
        <v>151127.4</v>
      </c>
      <c r="G7" s="462">
        <v>162239.9</v>
      </c>
      <c r="H7" s="462">
        <v>172764.1</v>
      </c>
      <c r="I7" s="462">
        <v>174436.6</v>
      </c>
      <c r="J7" s="462">
        <v>136382.20000000001</v>
      </c>
      <c r="K7" s="462">
        <v>162592.5</v>
      </c>
      <c r="L7" s="462">
        <v>186732</v>
      </c>
      <c r="M7" s="462">
        <f>SUM(AP7:AS7)</f>
        <v>188247</v>
      </c>
      <c r="N7" s="462">
        <f>SUM(AU7:AX7)</f>
        <v>191817.60000000001</v>
      </c>
      <c r="O7" s="463"/>
      <c r="P7" s="464">
        <f>N7*100/$N$7</f>
        <v>100</v>
      </c>
      <c r="Q7" s="465">
        <f>(J7-I7)/I7*100</f>
        <v>-21.815605211291665</v>
      </c>
      <c r="R7" s="465">
        <f>(K7-J7)/J7*100</f>
        <v>19.218270419453553</v>
      </c>
      <c r="S7" s="465">
        <f>(L7-K7)/K7*100</f>
        <v>14.846625766871165</v>
      </c>
      <c r="T7" s="465">
        <f>(M7-L7)/L7*100</f>
        <v>0.8113231797442324</v>
      </c>
      <c r="U7" s="465">
        <f>(N7-M7)/M7*100</f>
        <v>1.8967632950325934</v>
      </c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>
        <v>49077.3</v>
      </c>
      <c r="AQ7" s="448">
        <v>47738.5</v>
      </c>
      <c r="AR7" s="448">
        <v>45145.3</v>
      </c>
      <c r="AS7" s="448">
        <v>46285.9</v>
      </c>
      <c r="AT7" s="448"/>
      <c r="AU7" s="448">
        <v>47302.2</v>
      </c>
      <c r="AV7" s="448">
        <v>48921.8</v>
      </c>
      <c r="AW7" s="448">
        <v>47468.6</v>
      </c>
      <c r="AX7" s="448">
        <v>48125</v>
      </c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  <c r="BK7" s="448"/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BX7" s="448"/>
      <c r="BY7" s="448"/>
      <c r="BZ7" s="448"/>
      <c r="CA7" s="448"/>
      <c r="CB7" s="448"/>
      <c r="CC7" s="448"/>
      <c r="CD7" s="448"/>
      <c r="CE7" s="448"/>
      <c r="CF7" s="448"/>
      <c r="CG7" s="448"/>
      <c r="CH7" s="448"/>
      <c r="CI7" s="448"/>
      <c r="CJ7" s="448"/>
      <c r="CK7" s="448"/>
      <c r="CL7" s="448"/>
      <c r="CM7" s="448"/>
      <c r="CN7" s="448"/>
      <c r="CO7" s="448"/>
      <c r="CP7" s="448"/>
      <c r="CQ7" s="448"/>
      <c r="CR7" s="448"/>
      <c r="CS7" s="448"/>
      <c r="CT7" s="448"/>
      <c r="CU7" s="448"/>
      <c r="CV7" s="448"/>
      <c r="CW7" s="448"/>
    </row>
    <row r="8" spans="1:101" ht="15.75" x14ac:dyDescent="0.25">
      <c r="A8" s="466" t="s">
        <v>104</v>
      </c>
      <c r="B8" s="453"/>
      <c r="C8" s="453">
        <v>3375</v>
      </c>
      <c r="D8" s="453">
        <v>3313.7</v>
      </c>
      <c r="E8" s="453">
        <v>3558.2</v>
      </c>
      <c r="F8" s="453">
        <v>3579.7</v>
      </c>
      <c r="G8" s="453">
        <v>3652.8</v>
      </c>
      <c r="H8" s="453">
        <v>3973</v>
      </c>
      <c r="I8" s="453">
        <v>4217.6000000000004</v>
      </c>
      <c r="J8" s="453">
        <v>4060.2</v>
      </c>
      <c r="K8" s="453">
        <v>4279.6000000000004</v>
      </c>
      <c r="L8" s="453">
        <v>4696.5</v>
      </c>
      <c r="M8" s="462">
        <f>SUM(AP8:AS8)</f>
        <v>4842.0999999999995</v>
      </c>
      <c r="N8" s="462">
        <f>SUM(AU8:AX8)</f>
        <v>5024.7000000000007</v>
      </c>
      <c r="O8" s="464">
        <f>J8*100/$J$7</f>
        <v>2.9770747208946617</v>
      </c>
      <c r="P8" s="464">
        <f>N8*100/$N$7</f>
        <v>2.6195197938041139</v>
      </c>
      <c r="Q8" s="467">
        <f>(J8-I8)/I8*100</f>
        <v>-3.7319802731411356</v>
      </c>
      <c r="R8" s="467">
        <f>(K8-J8)/J8*100</f>
        <v>5.4036746958278048</v>
      </c>
      <c r="S8" s="465">
        <f t="shared" ref="S8:U8" si="0">(L8-K8)/K8*100</f>
        <v>9.7415646322086094</v>
      </c>
      <c r="T8" s="465">
        <f t="shared" si="0"/>
        <v>3.1001809858405078</v>
      </c>
      <c r="U8" s="465">
        <f t="shared" si="0"/>
        <v>3.7710910555337827</v>
      </c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>
        <v>1171.0999999999999</v>
      </c>
      <c r="AQ8" s="448">
        <v>1210.0999999999999</v>
      </c>
      <c r="AR8" s="448">
        <v>1200.0999999999999</v>
      </c>
      <c r="AS8" s="448">
        <v>1260.8</v>
      </c>
      <c r="AT8" s="448"/>
      <c r="AU8" s="448">
        <v>1177</v>
      </c>
      <c r="AV8" s="448">
        <v>1238.5999999999999</v>
      </c>
      <c r="AW8" s="448">
        <v>1280.2</v>
      </c>
      <c r="AX8" s="448">
        <v>1328.9</v>
      </c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48"/>
      <c r="BJ8" s="448"/>
      <c r="BK8" s="448"/>
      <c r="BL8" s="448"/>
      <c r="BM8" s="448"/>
      <c r="BN8" s="448"/>
      <c r="BO8" s="448"/>
      <c r="BP8" s="448"/>
      <c r="BQ8" s="448"/>
      <c r="BR8" s="448"/>
      <c r="BS8" s="448"/>
      <c r="BT8" s="448"/>
      <c r="BU8" s="448"/>
      <c r="BV8" s="448"/>
      <c r="BW8" s="448"/>
      <c r="BX8" s="448"/>
      <c r="BY8" s="448"/>
      <c r="BZ8" s="448"/>
      <c r="CA8" s="448"/>
      <c r="CB8" s="448"/>
      <c r="CC8" s="448"/>
      <c r="CD8" s="448"/>
      <c r="CE8" s="448"/>
      <c r="CF8" s="448"/>
      <c r="CG8" s="448"/>
      <c r="CH8" s="448"/>
      <c r="CI8" s="448"/>
      <c r="CJ8" s="448"/>
      <c r="CK8" s="448"/>
      <c r="CL8" s="448"/>
      <c r="CM8" s="448"/>
      <c r="CN8" s="448"/>
      <c r="CO8" s="448"/>
      <c r="CP8" s="448"/>
      <c r="CQ8" s="448"/>
      <c r="CR8" s="448"/>
      <c r="CS8" s="448"/>
      <c r="CT8" s="448"/>
      <c r="CU8" s="448"/>
      <c r="CV8" s="448"/>
      <c r="CW8" s="448"/>
    </row>
    <row r="9" spans="1:101" x14ac:dyDescent="0.25">
      <c r="A9" s="449" t="s">
        <v>288</v>
      </c>
      <c r="C9" s="449">
        <v>256.86</v>
      </c>
      <c r="D9" s="449">
        <v>236.59</v>
      </c>
      <c r="E9" s="449">
        <v>248.06</v>
      </c>
      <c r="F9" s="449">
        <v>269.02</v>
      </c>
      <c r="G9" s="449">
        <v>243.65</v>
      </c>
      <c r="H9" s="449">
        <v>253.71</v>
      </c>
      <c r="I9" s="449">
        <v>321.83999999999997</v>
      </c>
      <c r="J9" s="449">
        <v>354.61</v>
      </c>
      <c r="K9" s="449">
        <v>321.51</v>
      </c>
      <c r="L9" s="449">
        <v>326</v>
      </c>
      <c r="Q9" s="467">
        <f t="shared" ref="Q9:U72" si="1">(J9-I9)/I9*100</f>
        <v>10.182078051205581</v>
      </c>
      <c r="R9" s="467">
        <f t="shared" si="1"/>
        <v>-9.3341981331603794</v>
      </c>
      <c r="S9" s="467"/>
      <c r="T9" s="467"/>
      <c r="U9" s="467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448"/>
      <c r="AX9" s="448"/>
      <c r="AY9" s="448"/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8"/>
      <c r="BL9" s="448"/>
      <c r="BM9" s="448"/>
      <c r="BN9" s="448"/>
      <c r="BO9" s="448"/>
      <c r="BP9" s="448"/>
      <c r="BQ9" s="448"/>
      <c r="BR9" s="448"/>
      <c r="BS9" s="448"/>
      <c r="BT9" s="448"/>
      <c r="BU9" s="448"/>
      <c r="BV9" s="448"/>
      <c r="BW9" s="448"/>
      <c r="BX9" s="448"/>
      <c r="BY9" s="448"/>
      <c r="BZ9" s="448"/>
      <c r="CA9" s="448"/>
      <c r="CB9" s="448"/>
      <c r="CC9" s="448"/>
      <c r="CD9" s="448"/>
      <c r="CE9" s="448"/>
      <c r="CF9" s="448"/>
      <c r="CG9" s="448"/>
      <c r="CH9" s="448"/>
      <c r="CI9" s="448"/>
      <c r="CJ9" s="448"/>
      <c r="CK9" s="448"/>
      <c r="CL9" s="448"/>
      <c r="CM9" s="448"/>
      <c r="CN9" s="448"/>
      <c r="CO9" s="448"/>
      <c r="CP9" s="448"/>
      <c r="CQ9" s="448"/>
      <c r="CR9" s="448"/>
      <c r="CS9" s="448"/>
      <c r="CT9" s="448"/>
      <c r="CU9" s="448"/>
      <c r="CV9" s="448"/>
      <c r="CW9" s="448"/>
    </row>
    <row r="10" spans="1:101" x14ac:dyDescent="0.25">
      <c r="A10" s="449" t="s">
        <v>287</v>
      </c>
      <c r="C10" s="449">
        <v>1789.42</v>
      </c>
      <c r="D10" s="449">
        <v>1672.87</v>
      </c>
      <c r="E10" s="449">
        <v>1876</v>
      </c>
      <c r="F10" s="449">
        <v>1877.31</v>
      </c>
      <c r="G10" s="449">
        <v>1923.29</v>
      </c>
      <c r="H10" s="449">
        <v>2029.44</v>
      </c>
      <c r="I10" s="449">
        <v>2169.12</v>
      </c>
      <c r="J10" s="449">
        <v>2147.17</v>
      </c>
      <c r="K10" s="449">
        <v>2226.87</v>
      </c>
      <c r="L10" s="449">
        <v>2384.9</v>
      </c>
      <c r="Q10" s="467">
        <f t="shared" si="1"/>
        <v>-1.011931105701843</v>
      </c>
      <c r="R10" s="467">
        <f t="shared" si="1"/>
        <v>3.7118625912247198</v>
      </c>
      <c r="S10" s="467"/>
      <c r="T10" s="467"/>
      <c r="U10" s="467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8"/>
      <c r="BE10" s="448"/>
      <c r="BF10" s="448"/>
      <c r="BG10" s="448"/>
      <c r="BH10" s="448"/>
      <c r="BI10" s="448"/>
      <c r="BJ10" s="448"/>
      <c r="BK10" s="448"/>
      <c r="BL10" s="448"/>
      <c r="BM10" s="448"/>
      <c r="BN10" s="448"/>
      <c r="BO10" s="448"/>
      <c r="BP10" s="448"/>
      <c r="BQ10" s="448"/>
      <c r="BR10" s="448"/>
      <c r="BS10" s="448"/>
      <c r="BT10" s="448"/>
      <c r="BU10" s="448"/>
      <c r="BV10" s="448"/>
      <c r="BW10" s="448"/>
      <c r="BX10" s="448"/>
      <c r="BY10" s="448"/>
      <c r="BZ10" s="448"/>
      <c r="CA10" s="448"/>
      <c r="CB10" s="448"/>
      <c r="CC10" s="448"/>
      <c r="CD10" s="448"/>
      <c r="CE10" s="448"/>
      <c r="CF10" s="448"/>
      <c r="CG10" s="448"/>
      <c r="CH10" s="448"/>
      <c r="CI10" s="448"/>
      <c r="CJ10" s="448"/>
      <c r="CK10" s="448"/>
      <c r="CL10" s="448"/>
      <c r="CM10" s="448"/>
      <c r="CN10" s="448"/>
      <c r="CO10" s="448"/>
      <c r="CP10" s="448"/>
      <c r="CQ10" s="448"/>
      <c r="CR10" s="448"/>
      <c r="CS10" s="448"/>
      <c r="CT10" s="448"/>
      <c r="CU10" s="448"/>
      <c r="CV10" s="448"/>
      <c r="CW10" s="448"/>
    </row>
    <row r="11" spans="1:101" s="453" customFormat="1" x14ac:dyDescent="0.25">
      <c r="A11" s="449" t="s">
        <v>286</v>
      </c>
      <c r="B11" s="449"/>
      <c r="C11" s="449">
        <v>260.18</v>
      </c>
      <c r="D11" s="449">
        <v>278.10000000000002</v>
      </c>
      <c r="E11" s="449">
        <v>274.98</v>
      </c>
      <c r="F11" s="449">
        <v>286.57</v>
      </c>
      <c r="G11" s="449">
        <v>324.13</v>
      </c>
      <c r="H11" s="449">
        <v>328.63</v>
      </c>
      <c r="I11" s="449">
        <v>306.51</v>
      </c>
      <c r="J11" s="449">
        <v>308.19</v>
      </c>
      <c r="K11" s="449">
        <v>330.74</v>
      </c>
      <c r="L11" s="449">
        <v>345.1</v>
      </c>
      <c r="M11" s="449"/>
      <c r="N11" s="449"/>
      <c r="O11" s="455"/>
      <c r="P11" s="455"/>
      <c r="Q11" s="467">
        <f t="shared" si="1"/>
        <v>0.54810609768033891</v>
      </c>
      <c r="R11" s="467">
        <f t="shared" si="1"/>
        <v>7.3169148901651617</v>
      </c>
      <c r="S11" s="467"/>
      <c r="T11" s="467"/>
      <c r="U11" s="467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</row>
    <row r="12" spans="1:101" x14ac:dyDescent="0.25">
      <c r="A12" s="449" t="s">
        <v>285</v>
      </c>
      <c r="C12" s="449">
        <v>1009.13</v>
      </c>
      <c r="D12" s="449">
        <v>1064.75</v>
      </c>
      <c r="E12" s="449">
        <v>1103.28</v>
      </c>
      <c r="F12" s="449">
        <v>1077.3900000000001</v>
      </c>
      <c r="G12" s="449">
        <v>1094.94</v>
      </c>
      <c r="H12" s="449">
        <v>1295.68</v>
      </c>
      <c r="I12" s="449">
        <v>1350.04</v>
      </c>
      <c r="J12" s="449">
        <v>1189.67</v>
      </c>
      <c r="K12" s="449">
        <v>1388.08</v>
      </c>
      <c r="L12" s="449">
        <v>1564.2</v>
      </c>
      <c r="Q12" s="467">
        <f t="shared" si="1"/>
        <v>-11.878907291635796</v>
      </c>
      <c r="R12" s="467">
        <f t="shared" si="1"/>
        <v>16.677734161574204</v>
      </c>
      <c r="S12" s="467"/>
      <c r="T12" s="467"/>
      <c r="U12" s="467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48"/>
      <c r="CE12" s="448"/>
      <c r="CF12" s="448"/>
      <c r="CG12" s="448"/>
      <c r="CH12" s="448"/>
      <c r="CI12" s="448"/>
      <c r="CJ12" s="448"/>
      <c r="CK12" s="448"/>
      <c r="CL12" s="448"/>
      <c r="CM12" s="448"/>
      <c r="CN12" s="448"/>
      <c r="CO12" s="448"/>
      <c r="CP12" s="448"/>
      <c r="CQ12" s="448"/>
      <c r="CR12" s="448"/>
      <c r="CS12" s="448"/>
      <c r="CT12" s="448"/>
      <c r="CU12" s="448"/>
      <c r="CV12" s="448"/>
      <c r="CW12" s="448"/>
    </row>
    <row r="13" spans="1:101" x14ac:dyDescent="0.25">
      <c r="A13" s="449" t="s">
        <v>284</v>
      </c>
      <c r="C13" s="449">
        <v>59.49</v>
      </c>
      <c r="D13" s="449">
        <v>61.31</v>
      </c>
      <c r="E13" s="449">
        <v>55.9</v>
      </c>
      <c r="F13" s="449">
        <v>69.48</v>
      </c>
      <c r="G13" s="449">
        <v>66.92</v>
      </c>
      <c r="H13" s="449">
        <v>65.63</v>
      </c>
      <c r="I13" s="449">
        <v>69.930000000000007</v>
      </c>
      <c r="J13" s="449">
        <v>70.62</v>
      </c>
      <c r="K13" s="449">
        <v>68.48</v>
      </c>
      <c r="L13" s="449">
        <v>76.3</v>
      </c>
      <c r="Q13" s="467">
        <f t="shared" si="1"/>
        <v>0.98670098670098327</v>
      </c>
      <c r="R13" s="467">
        <f t="shared" si="1"/>
        <v>-3.0303030303030312</v>
      </c>
      <c r="S13" s="467"/>
      <c r="T13" s="467"/>
      <c r="U13" s="467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  <c r="BH13" s="448"/>
      <c r="BI13" s="448"/>
      <c r="BJ13" s="448"/>
      <c r="BK13" s="448"/>
      <c r="BL13" s="448"/>
      <c r="BM13" s="448"/>
      <c r="BN13" s="448"/>
      <c r="BO13" s="448"/>
      <c r="BP13" s="448"/>
      <c r="BQ13" s="448"/>
      <c r="BR13" s="448"/>
      <c r="BS13" s="448"/>
      <c r="BT13" s="448"/>
      <c r="BU13" s="448"/>
      <c r="BV13" s="448"/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  <c r="CH13" s="448"/>
      <c r="CI13" s="448"/>
      <c r="CJ13" s="448"/>
      <c r="CK13" s="448"/>
      <c r="CL13" s="448"/>
      <c r="CM13" s="448"/>
      <c r="CN13" s="448"/>
      <c r="CO13" s="448"/>
      <c r="CP13" s="448"/>
      <c r="CQ13" s="448"/>
      <c r="CR13" s="448"/>
      <c r="CS13" s="448"/>
      <c r="CT13" s="448"/>
      <c r="CU13" s="448"/>
      <c r="CV13" s="448"/>
      <c r="CW13" s="448"/>
    </row>
    <row r="14" spans="1:101" ht="15.75" x14ac:dyDescent="0.25">
      <c r="A14" s="453" t="s">
        <v>103</v>
      </c>
      <c r="B14" s="453"/>
      <c r="C14" s="453">
        <v>3406</v>
      </c>
      <c r="D14" s="453">
        <v>3637.9</v>
      </c>
      <c r="E14" s="453">
        <v>3700.1</v>
      </c>
      <c r="F14" s="453">
        <v>3881.6</v>
      </c>
      <c r="G14" s="453">
        <v>4037</v>
      </c>
      <c r="H14" s="453">
        <v>4622.2</v>
      </c>
      <c r="I14" s="453">
        <v>5084.7</v>
      </c>
      <c r="J14" s="453">
        <v>4491.6000000000004</v>
      </c>
      <c r="K14" s="453">
        <v>4576.6000000000004</v>
      </c>
      <c r="L14" s="453">
        <v>5000.2</v>
      </c>
      <c r="M14" s="462">
        <f>SUM(AP14:AS14)</f>
        <v>4940.1000000000004</v>
      </c>
      <c r="N14" s="462">
        <f>SUM(AU14:AX14)</f>
        <v>4997.7</v>
      </c>
      <c r="O14" s="468"/>
      <c r="P14" s="464">
        <f>N14*100/$N$7</f>
        <v>2.6054439217256391</v>
      </c>
      <c r="Q14" s="467">
        <f t="shared" si="1"/>
        <v>-11.664404979644805</v>
      </c>
      <c r="R14" s="467">
        <f t="shared" si="1"/>
        <v>1.8924214088520792</v>
      </c>
      <c r="S14" s="465">
        <f t="shared" si="1"/>
        <v>9.2557793995542408</v>
      </c>
      <c r="T14" s="465">
        <f t="shared" si="1"/>
        <v>-1.2019519219231123</v>
      </c>
      <c r="U14" s="465">
        <f t="shared" si="1"/>
        <v>1.1659683002368262</v>
      </c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>
        <v>1224</v>
      </c>
      <c r="AQ14" s="448">
        <v>1273.9000000000001</v>
      </c>
      <c r="AR14" s="448">
        <v>1166.0999999999999</v>
      </c>
      <c r="AS14" s="448">
        <v>1276.0999999999999</v>
      </c>
      <c r="AT14" s="448"/>
      <c r="AU14" s="448">
        <v>1259.8</v>
      </c>
      <c r="AV14" s="448">
        <v>1334.7</v>
      </c>
      <c r="AW14" s="448">
        <v>1195</v>
      </c>
      <c r="AX14" s="448">
        <v>1208.2</v>
      </c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8"/>
      <c r="CJ14" s="448"/>
      <c r="CK14" s="448"/>
      <c r="CL14" s="448"/>
      <c r="CM14" s="448"/>
      <c r="CN14" s="448"/>
      <c r="CO14" s="448"/>
      <c r="CP14" s="448"/>
      <c r="CQ14" s="448"/>
      <c r="CR14" s="448"/>
      <c r="CS14" s="448"/>
      <c r="CT14" s="448"/>
      <c r="CU14" s="448"/>
      <c r="CV14" s="448"/>
      <c r="CW14" s="448"/>
    </row>
    <row r="15" spans="1:101" x14ac:dyDescent="0.25">
      <c r="A15" s="449" t="s">
        <v>283</v>
      </c>
      <c r="C15" s="449">
        <v>394.36</v>
      </c>
      <c r="D15" s="449">
        <v>413.53</v>
      </c>
      <c r="E15" s="449">
        <v>419.14</v>
      </c>
      <c r="F15" s="449">
        <v>418.35</v>
      </c>
      <c r="G15" s="449">
        <v>397.32</v>
      </c>
      <c r="H15" s="449">
        <v>400.75</v>
      </c>
      <c r="I15" s="449">
        <v>405.34</v>
      </c>
      <c r="J15" s="449">
        <v>390.28</v>
      </c>
      <c r="K15" s="449">
        <v>409.7</v>
      </c>
      <c r="L15" s="449">
        <v>421.4</v>
      </c>
      <c r="Q15" s="467">
        <f t="shared" si="1"/>
        <v>-3.7153994177727347</v>
      </c>
      <c r="R15" s="467">
        <f t="shared" si="1"/>
        <v>4.9759147278876741</v>
      </c>
      <c r="S15" s="467"/>
      <c r="T15" s="467"/>
      <c r="U15" s="467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8"/>
      <c r="BI15" s="448"/>
      <c r="BJ15" s="448"/>
      <c r="BK15" s="448"/>
      <c r="BL15" s="448"/>
      <c r="BM15" s="448"/>
      <c r="BN15" s="448"/>
      <c r="BO15" s="448"/>
      <c r="BP15" s="448"/>
      <c r="BQ15" s="448"/>
      <c r="BR15" s="448"/>
      <c r="BS15" s="448"/>
      <c r="BT15" s="448"/>
      <c r="BU15" s="448"/>
      <c r="BV15" s="448"/>
      <c r="BW15" s="448"/>
      <c r="BX15" s="448"/>
      <c r="BY15" s="448"/>
      <c r="BZ15" s="448"/>
      <c r="CA15" s="448"/>
      <c r="CB15" s="448"/>
      <c r="CC15" s="448"/>
      <c r="CD15" s="448"/>
      <c r="CE15" s="448"/>
      <c r="CF15" s="448"/>
      <c r="CG15" s="448"/>
      <c r="CH15" s="448"/>
      <c r="CI15" s="448"/>
      <c r="CJ15" s="448"/>
      <c r="CK15" s="448"/>
      <c r="CL15" s="448"/>
      <c r="CM15" s="448"/>
      <c r="CN15" s="448"/>
      <c r="CO15" s="448"/>
      <c r="CP15" s="448"/>
      <c r="CQ15" s="448"/>
      <c r="CR15" s="448"/>
      <c r="CS15" s="448"/>
      <c r="CT15" s="448"/>
      <c r="CU15" s="448"/>
      <c r="CV15" s="448"/>
      <c r="CW15" s="448"/>
    </row>
    <row r="16" spans="1:101" x14ac:dyDescent="0.25">
      <c r="A16" s="449" t="s">
        <v>282</v>
      </c>
      <c r="C16" s="449">
        <v>1208.3900000000001</v>
      </c>
      <c r="D16" s="449">
        <v>1303.3</v>
      </c>
      <c r="E16" s="449">
        <v>1193.26</v>
      </c>
      <c r="F16" s="449">
        <v>1269.1099999999999</v>
      </c>
      <c r="G16" s="449">
        <v>1362.68</v>
      </c>
      <c r="H16" s="449">
        <v>1441.41</v>
      </c>
      <c r="I16" s="449">
        <v>1475.58</v>
      </c>
      <c r="J16" s="449">
        <v>1428.59</v>
      </c>
      <c r="K16" s="449">
        <v>1450.13</v>
      </c>
      <c r="L16" s="449">
        <v>1340.3</v>
      </c>
      <c r="Q16" s="467">
        <f t="shared" si="1"/>
        <v>-3.1845104975670591</v>
      </c>
      <c r="R16" s="467">
        <f t="shared" si="1"/>
        <v>1.5077803988548284</v>
      </c>
      <c r="S16" s="467"/>
      <c r="T16" s="467"/>
      <c r="U16" s="467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8"/>
      <c r="BL16" s="448"/>
      <c r="BM16" s="448"/>
      <c r="BN16" s="448"/>
      <c r="BO16" s="448"/>
      <c r="BP16" s="448"/>
      <c r="BQ16" s="448"/>
      <c r="BR16" s="448"/>
      <c r="BS16" s="448"/>
      <c r="BT16" s="448"/>
      <c r="BU16" s="448"/>
      <c r="BV16" s="448"/>
      <c r="BW16" s="448"/>
      <c r="BX16" s="448"/>
      <c r="BY16" s="448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8"/>
      <c r="CN16" s="448"/>
      <c r="CO16" s="448"/>
      <c r="CP16" s="448"/>
      <c r="CQ16" s="448"/>
      <c r="CR16" s="448"/>
      <c r="CS16" s="448"/>
      <c r="CT16" s="448"/>
      <c r="CU16" s="448"/>
      <c r="CV16" s="448"/>
      <c r="CW16" s="448"/>
    </row>
    <row r="17" spans="1:101" x14ac:dyDescent="0.25">
      <c r="A17" s="449" t="s">
        <v>281</v>
      </c>
      <c r="C17" s="449">
        <v>923.68</v>
      </c>
      <c r="D17" s="449">
        <v>957.75</v>
      </c>
      <c r="E17" s="449">
        <v>1023.76</v>
      </c>
      <c r="F17" s="449">
        <v>1134.0899999999999</v>
      </c>
      <c r="G17" s="449">
        <v>1124.95</v>
      </c>
      <c r="H17" s="449">
        <v>1339</v>
      </c>
      <c r="I17" s="449">
        <v>1469.57</v>
      </c>
      <c r="J17" s="449">
        <v>1293.4100000000001</v>
      </c>
      <c r="K17" s="449">
        <v>1327.52</v>
      </c>
      <c r="L17" s="449">
        <v>1489</v>
      </c>
      <c r="Q17" s="467">
        <f t="shared" si="1"/>
        <v>-11.987179923378937</v>
      </c>
      <c r="R17" s="467">
        <f t="shared" si="1"/>
        <v>2.637214804277058</v>
      </c>
      <c r="S17" s="467"/>
      <c r="T17" s="467"/>
      <c r="U17" s="467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8"/>
      <c r="BE17" s="448"/>
      <c r="BF17" s="448"/>
      <c r="BG17" s="448"/>
      <c r="BH17" s="448"/>
      <c r="BI17" s="448"/>
      <c r="BJ17" s="448"/>
      <c r="BK17" s="448"/>
      <c r="BL17" s="448"/>
      <c r="BM17" s="448"/>
      <c r="BN17" s="448"/>
      <c r="BO17" s="448"/>
      <c r="BP17" s="448"/>
      <c r="BQ17" s="448"/>
      <c r="BR17" s="448"/>
      <c r="BS17" s="448"/>
      <c r="BT17" s="448"/>
      <c r="BU17" s="448"/>
      <c r="BV17" s="448"/>
      <c r="BW17" s="448"/>
      <c r="BX17" s="448"/>
      <c r="BY17" s="448"/>
      <c r="BZ17" s="448"/>
      <c r="CA17" s="448"/>
      <c r="CB17" s="448"/>
      <c r="CC17" s="448"/>
      <c r="CD17" s="448"/>
      <c r="CE17" s="448"/>
      <c r="CF17" s="448"/>
      <c r="CG17" s="448"/>
      <c r="CH17" s="448"/>
      <c r="CI17" s="448"/>
      <c r="CJ17" s="448"/>
      <c r="CK17" s="448"/>
      <c r="CL17" s="448"/>
      <c r="CM17" s="448"/>
      <c r="CN17" s="448"/>
      <c r="CO17" s="448"/>
      <c r="CP17" s="448"/>
      <c r="CQ17" s="448"/>
      <c r="CR17" s="448"/>
      <c r="CS17" s="448"/>
      <c r="CT17" s="448"/>
      <c r="CU17" s="448"/>
      <c r="CV17" s="448"/>
      <c r="CW17" s="448"/>
    </row>
    <row r="18" spans="1:101" x14ac:dyDescent="0.25">
      <c r="A18" s="449" t="s">
        <v>280</v>
      </c>
      <c r="C18" s="449">
        <v>120.16</v>
      </c>
      <c r="D18" s="449">
        <v>121.1</v>
      </c>
      <c r="E18" s="449">
        <v>152.07</v>
      </c>
      <c r="F18" s="449">
        <v>208</v>
      </c>
      <c r="G18" s="449">
        <v>259.13</v>
      </c>
      <c r="H18" s="449">
        <v>257.27999999999997</v>
      </c>
      <c r="I18" s="449">
        <v>283.27</v>
      </c>
      <c r="J18" s="449">
        <v>299.43</v>
      </c>
      <c r="K18" s="449">
        <v>357.32</v>
      </c>
      <c r="L18" s="449">
        <v>490.9</v>
      </c>
      <c r="Q18" s="467">
        <f t="shared" si="1"/>
        <v>5.704804603381942</v>
      </c>
      <c r="R18" s="467">
        <f t="shared" si="1"/>
        <v>19.333400126907787</v>
      </c>
      <c r="S18" s="467"/>
      <c r="T18" s="467"/>
      <c r="U18" s="467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448"/>
      <c r="BH18" s="448"/>
      <c r="BI18" s="448"/>
      <c r="BJ18" s="448"/>
      <c r="BK18" s="448"/>
      <c r="BL18" s="448"/>
      <c r="BM18" s="448"/>
      <c r="BN18" s="448"/>
      <c r="BO18" s="448"/>
      <c r="BP18" s="448"/>
      <c r="BQ18" s="448"/>
      <c r="BR18" s="448"/>
      <c r="BS18" s="448"/>
      <c r="BT18" s="448"/>
      <c r="BU18" s="448"/>
      <c r="BV18" s="448"/>
      <c r="BW18" s="448"/>
      <c r="BX18" s="448"/>
      <c r="BY18" s="448"/>
      <c r="BZ18" s="448"/>
      <c r="CA18" s="448"/>
      <c r="CB18" s="448"/>
      <c r="CC18" s="448"/>
      <c r="CD18" s="448"/>
      <c r="CE18" s="448"/>
      <c r="CF18" s="448"/>
      <c r="CG18" s="448"/>
      <c r="CH18" s="448"/>
      <c r="CI18" s="448"/>
      <c r="CJ18" s="448"/>
      <c r="CK18" s="448"/>
      <c r="CL18" s="448"/>
      <c r="CM18" s="448"/>
      <c r="CN18" s="448"/>
      <c r="CO18" s="448"/>
      <c r="CP18" s="448"/>
      <c r="CQ18" s="448"/>
      <c r="CR18" s="448"/>
      <c r="CS18" s="448"/>
      <c r="CT18" s="448"/>
      <c r="CU18" s="448"/>
      <c r="CV18" s="448"/>
      <c r="CW18" s="448"/>
    </row>
    <row r="19" spans="1:101" x14ac:dyDescent="0.25">
      <c r="A19" s="449" t="s">
        <v>279</v>
      </c>
      <c r="C19" s="449">
        <v>195.04</v>
      </c>
      <c r="D19" s="449">
        <v>215.04</v>
      </c>
      <c r="E19" s="449">
        <v>254.38</v>
      </c>
      <c r="F19" s="449">
        <v>191.76</v>
      </c>
      <c r="G19" s="449">
        <v>224.3</v>
      </c>
      <c r="H19" s="449">
        <v>316.08</v>
      </c>
      <c r="I19" s="449">
        <v>477.98</v>
      </c>
      <c r="J19" s="449">
        <v>325</v>
      </c>
      <c r="K19" s="449">
        <v>286.62</v>
      </c>
      <c r="L19" s="449">
        <v>344.7</v>
      </c>
      <c r="Q19" s="467">
        <f t="shared" si="1"/>
        <v>-32.005523243650366</v>
      </c>
      <c r="R19" s="467">
        <f t="shared" si="1"/>
        <v>-11.809230769230767</v>
      </c>
      <c r="S19" s="467"/>
      <c r="T19" s="467"/>
      <c r="U19" s="467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  <c r="BE19" s="448"/>
      <c r="BF19" s="448"/>
      <c r="BG19" s="448"/>
      <c r="BH19" s="448"/>
      <c r="BI19" s="448"/>
      <c r="BJ19" s="448"/>
      <c r="BK19" s="448"/>
      <c r="BL19" s="448"/>
      <c r="BM19" s="448"/>
      <c r="BN19" s="448"/>
      <c r="BO19" s="448"/>
      <c r="BP19" s="448"/>
      <c r="BQ19" s="448"/>
      <c r="BR19" s="448"/>
      <c r="BS19" s="448"/>
      <c r="BT19" s="448"/>
      <c r="BU19" s="448"/>
      <c r="BV19" s="448"/>
      <c r="BW19" s="448"/>
      <c r="BX19" s="448"/>
      <c r="BY19" s="448"/>
      <c r="BZ19" s="448"/>
      <c r="CA19" s="448"/>
      <c r="CB19" s="448"/>
      <c r="CC19" s="448"/>
      <c r="CD19" s="448"/>
      <c r="CE19" s="448"/>
      <c r="CF19" s="448"/>
      <c r="CG19" s="448"/>
      <c r="CH19" s="448"/>
      <c r="CI19" s="448"/>
      <c r="CJ19" s="448"/>
      <c r="CK19" s="448"/>
      <c r="CL19" s="448"/>
      <c r="CM19" s="448"/>
      <c r="CN19" s="448"/>
      <c r="CO19" s="448"/>
      <c r="CP19" s="448"/>
      <c r="CQ19" s="448"/>
      <c r="CR19" s="448"/>
      <c r="CS19" s="448"/>
      <c r="CT19" s="448"/>
      <c r="CU19" s="448"/>
      <c r="CV19" s="448"/>
      <c r="CW19" s="448"/>
    </row>
    <row r="20" spans="1:101" x14ac:dyDescent="0.25">
      <c r="A20" s="449" t="s">
        <v>278</v>
      </c>
      <c r="C20" s="449">
        <v>407.56</v>
      </c>
      <c r="D20" s="449">
        <v>438.49</v>
      </c>
      <c r="E20" s="449">
        <v>443.52</v>
      </c>
      <c r="F20" s="449">
        <v>443.64</v>
      </c>
      <c r="G20" s="449">
        <v>464.9</v>
      </c>
      <c r="H20" s="449">
        <v>612.04</v>
      </c>
      <c r="I20" s="449">
        <v>670.77</v>
      </c>
      <c r="J20" s="449">
        <v>524.83000000000004</v>
      </c>
      <c r="K20" s="449">
        <v>520.34</v>
      </c>
      <c r="L20" s="449">
        <v>567.79999999999995</v>
      </c>
      <c r="Q20" s="467">
        <f t="shared" si="1"/>
        <v>-21.7570851409574</v>
      </c>
      <c r="R20" s="467">
        <f t="shared" si="1"/>
        <v>-0.85551511918145096</v>
      </c>
      <c r="S20" s="467"/>
      <c r="T20" s="467"/>
      <c r="U20" s="467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8"/>
      <c r="BK20" s="448"/>
      <c r="BL20" s="448"/>
      <c r="BM20" s="44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8"/>
      <c r="CJ20" s="448"/>
      <c r="CK20" s="448"/>
      <c r="CL20" s="448"/>
      <c r="CM20" s="448"/>
      <c r="CN20" s="448"/>
      <c r="CO20" s="448"/>
      <c r="CP20" s="448"/>
      <c r="CQ20" s="448"/>
      <c r="CR20" s="448"/>
      <c r="CS20" s="448"/>
      <c r="CT20" s="448"/>
      <c r="CU20" s="448"/>
      <c r="CV20" s="448"/>
      <c r="CW20" s="448"/>
    </row>
    <row r="21" spans="1:101" s="453" customFormat="1" x14ac:dyDescent="0.25">
      <c r="A21" s="449" t="s">
        <v>277</v>
      </c>
      <c r="B21" s="449"/>
      <c r="C21" s="449">
        <v>134.1</v>
      </c>
      <c r="D21" s="449">
        <v>162.22999999999999</v>
      </c>
      <c r="E21" s="449">
        <v>187.47</v>
      </c>
      <c r="F21" s="449">
        <v>189.05</v>
      </c>
      <c r="G21" s="449">
        <v>181.74</v>
      </c>
      <c r="H21" s="449">
        <v>228.22</v>
      </c>
      <c r="I21" s="449">
        <v>271.49</v>
      </c>
      <c r="J21" s="449">
        <v>216.42</v>
      </c>
      <c r="K21" s="449">
        <v>252.38</v>
      </c>
      <c r="L21" s="449">
        <v>312.10000000000002</v>
      </c>
      <c r="M21" s="449"/>
      <c r="N21" s="449"/>
      <c r="O21" s="455"/>
      <c r="P21" s="455"/>
      <c r="Q21" s="467">
        <f t="shared" si="1"/>
        <v>-20.284356698220936</v>
      </c>
      <c r="R21" s="467">
        <f t="shared" si="1"/>
        <v>16.615839571204145</v>
      </c>
      <c r="S21" s="467"/>
      <c r="T21" s="467"/>
      <c r="U21" s="467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</row>
    <row r="22" spans="1:101" x14ac:dyDescent="0.25">
      <c r="A22" s="449" t="s">
        <v>276</v>
      </c>
      <c r="C22" s="449">
        <v>17.21</v>
      </c>
      <c r="D22" s="449">
        <v>20.99</v>
      </c>
      <c r="E22" s="449">
        <v>20.55</v>
      </c>
      <c r="F22" s="449">
        <v>22.28</v>
      </c>
      <c r="G22" s="449">
        <v>17.25</v>
      </c>
      <c r="H22" s="449">
        <v>19.93</v>
      </c>
      <c r="I22" s="449">
        <v>20.93</v>
      </c>
      <c r="J22" s="449">
        <v>17.760000000000002</v>
      </c>
      <c r="K22" s="449">
        <v>23.19</v>
      </c>
      <c r="L22" s="449">
        <v>24.4</v>
      </c>
      <c r="Q22" s="467">
        <f t="shared" si="1"/>
        <v>-15.145723841376007</v>
      </c>
      <c r="R22" s="467">
        <f t="shared" si="1"/>
        <v>30.574324324324319</v>
      </c>
      <c r="S22" s="467"/>
      <c r="T22" s="467"/>
      <c r="U22" s="467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  <c r="BF22" s="448"/>
      <c r="BG22" s="448"/>
      <c r="BH22" s="448"/>
      <c r="BI22" s="448"/>
      <c r="BJ22" s="448"/>
      <c r="BK22" s="448"/>
      <c r="BL22" s="448"/>
      <c r="BM22" s="448"/>
      <c r="BN22" s="448"/>
      <c r="BO22" s="448"/>
      <c r="BP22" s="448"/>
      <c r="BQ22" s="448"/>
      <c r="BR22" s="448"/>
      <c r="BS22" s="448"/>
      <c r="BT22" s="448"/>
      <c r="BU22" s="448"/>
      <c r="BV22" s="448"/>
      <c r="BW22" s="448"/>
      <c r="BX22" s="448"/>
      <c r="BY22" s="448"/>
      <c r="BZ22" s="448"/>
      <c r="CA22" s="448"/>
      <c r="CB22" s="448"/>
      <c r="CC22" s="448"/>
      <c r="CD22" s="448"/>
      <c r="CE22" s="448"/>
      <c r="CF22" s="448"/>
      <c r="CG22" s="448"/>
      <c r="CH22" s="448"/>
      <c r="CI22" s="448"/>
      <c r="CJ22" s="448"/>
      <c r="CK22" s="448"/>
      <c r="CL22" s="448"/>
      <c r="CM22" s="448"/>
      <c r="CN22" s="448"/>
      <c r="CO22" s="448"/>
      <c r="CP22" s="448"/>
      <c r="CQ22" s="448"/>
      <c r="CR22" s="448"/>
      <c r="CS22" s="448"/>
      <c r="CT22" s="448"/>
      <c r="CU22" s="448"/>
      <c r="CV22" s="448"/>
      <c r="CW22" s="448"/>
    </row>
    <row r="23" spans="1:101" s="453" customFormat="1" x14ac:dyDescent="0.25">
      <c r="A23" s="449" t="s">
        <v>275</v>
      </c>
      <c r="B23" s="449"/>
      <c r="C23" s="449">
        <v>5.43</v>
      </c>
      <c r="D23" s="449">
        <v>5.5</v>
      </c>
      <c r="E23" s="449">
        <v>6.04</v>
      </c>
      <c r="F23" s="449">
        <v>5.53</v>
      </c>
      <c r="G23" s="449">
        <v>4.83</v>
      </c>
      <c r="H23" s="449">
        <v>7.52</v>
      </c>
      <c r="I23" s="449">
        <v>9.7899999999999991</v>
      </c>
      <c r="J23" s="449">
        <v>8.2799999999999994</v>
      </c>
      <c r="K23" s="449">
        <v>9.2899999999999991</v>
      </c>
      <c r="L23" s="449">
        <v>9.6999999999999993</v>
      </c>
      <c r="M23" s="449"/>
      <c r="N23" s="449"/>
      <c r="O23" s="455"/>
      <c r="P23" s="455"/>
      <c r="Q23" s="467">
        <f>(J23-I23)/I23*100</f>
        <v>-15.423901940755872</v>
      </c>
      <c r="R23" s="467">
        <f t="shared" si="1"/>
        <v>12.19806763285024</v>
      </c>
      <c r="S23" s="467"/>
      <c r="T23" s="467"/>
      <c r="U23" s="467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</row>
    <row r="24" spans="1:101" ht="15.75" x14ac:dyDescent="0.25">
      <c r="A24" s="453" t="s">
        <v>292</v>
      </c>
      <c r="B24" s="453"/>
      <c r="C24" s="453">
        <v>801.88</v>
      </c>
      <c r="D24" s="453">
        <v>806.58</v>
      </c>
      <c r="E24" s="453">
        <v>800.67</v>
      </c>
      <c r="F24" s="453">
        <v>788.69</v>
      </c>
      <c r="G24" s="453">
        <v>823.01</v>
      </c>
      <c r="H24" s="453">
        <v>1001.87</v>
      </c>
      <c r="I24" s="453">
        <v>1415.05</v>
      </c>
      <c r="J24" s="453">
        <v>1085.7</v>
      </c>
      <c r="K24" s="453">
        <v>1047.4000000000001</v>
      </c>
      <c r="L24" s="453">
        <v>1436.3</v>
      </c>
      <c r="M24" s="462">
        <f>SUM(AP24:AS24)</f>
        <v>1461.6</v>
      </c>
      <c r="N24" s="462">
        <f>SUM(AU24:AX24)</f>
        <v>1412.5</v>
      </c>
      <c r="O24" s="468"/>
      <c r="P24" s="464">
        <f>N24*100/$N$7</f>
        <v>0.73637664114241863</v>
      </c>
      <c r="Q24" s="467">
        <f t="shared" si="1"/>
        <v>-23.274795943606229</v>
      </c>
      <c r="R24" s="467">
        <f t="shared" si="1"/>
        <v>-3.5276779957630975</v>
      </c>
      <c r="S24" s="465">
        <f t="shared" si="1"/>
        <v>37.130036280313142</v>
      </c>
      <c r="T24" s="465">
        <f t="shared" si="1"/>
        <v>1.7614704448931251</v>
      </c>
      <c r="U24" s="465">
        <f t="shared" si="1"/>
        <v>-3.3593322386425775</v>
      </c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>
        <v>356.9</v>
      </c>
      <c r="AQ24" s="448">
        <v>355.5</v>
      </c>
      <c r="AR24" s="448">
        <v>342.8</v>
      </c>
      <c r="AS24" s="448">
        <v>406.4</v>
      </c>
      <c r="AT24" s="448"/>
      <c r="AU24" s="448">
        <v>357.9</v>
      </c>
      <c r="AV24" s="448">
        <v>355</v>
      </c>
      <c r="AW24" s="448">
        <v>362.9</v>
      </c>
      <c r="AX24" s="448">
        <v>336.7</v>
      </c>
      <c r="AY24" s="448"/>
      <c r="AZ24" s="448"/>
      <c r="BA24" s="448"/>
      <c r="BB24" s="448"/>
      <c r="BC24" s="448"/>
      <c r="BD24" s="448"/>
      <c r="BE24" s="448"/>
      <c r="BF24" s="448"/>
      <c r="BG24" s="448"/>
      <c r="BH24" s="448"/>
      <c r="BI24" s="448"/>
      <c r="BJ24" s="448"/>
      <c r="BK24" s="448"/>
      <c r="BL24" s="448"/>
      <c r="BM24" s="448"/>
      <c r="BN24" s="448"/>
      <c r="BO24" s="448"/>
      <c r="BP24" s="448"/>
      <c r="BQ24" s="448"/>
      <c r="BR24" s="448"/>
      <c r="BS24" s="448"/>
      <c r="BT24" s="448"/>
      <c r="BU24" s="448"/>
      <c r="BV24" s="448"/>
      <c r="BW24" s="448"/>
      <c r="BX24" s="448"/>
      <c r="BY24" s="448"/>
      <c r="BZ24" s="448"/>
      <c r="CA24" s="448"/>
      <c r="CB24" s="448"/>
      <c r="CC24" s="448"/>
      <c r="CD24" s="448"/>
      <c r="CE24" s="448"/>
      <c r="CF24" s="448"/>
      <c r="CG24" s="448"/>
      <c r="CH24" s="448"/>
      <c r="CI24" s="448"/>
      <c r="CJ24" s="448"/>
      <c r="CK24" s="448"/>
      <c r="CL24" s="448"/>
      <c r="CM24" s="448"/>
      <c r="CN24" s="448"/>
      <c r="CO24" s="448"/>
      <c r="CP24" s="448"/>
      <c r="CQ24" s="448"/>
      <c r="CR24" s="448"/>
      <c r="CS24" s="448"/>
      <c r="CT24" s="448"/>
      <c r="CU24" s="448"/>
      <c r="CV24" s="448"/>
      <c r="CW24" s="448"/>
    </row>
    <row r="25" spans="1:101" x14ac:dyDescent="0.25">
      <c r="A25" s="449" t="s">
        <v>274</v>
      </c>
      <c r="C25" s="449">
        <v>801.88</v>
      </c>
      <c r="D25" s="449">
        <v>806.58</v>
      </c>
      <c r="E25" s="449">
        <v>800.67</v>
      </c>
      <c r="F25" s="449">
        <v>788.69</v>
      </c>
      <c r="G25" s="449">
        <v>823.01</v>
      </c>
      <c r="H25" s="449">
        <v>1001.87</v>
      </c>
      <c r="I25" s="449">
        <v>1415.05</v>
      </c>
      <c r="J25" s="449">
        <v>1081.3399999999999</v>
      </c>
      <c r="K25" s="449">
        <v>1054.42</v>
      </c>
      <c r="L25" s="449">
        <v>1436.3</v>
      </c>
      <c r="Q25" s="467">
        <f t="shared" si="1"/>
        <v>-23.582912264584294</v>
      </c>
      <c r="R25" s="467">
        <f t="shared" si="1"/>
        <v>-2.489503763848544</v>
      </c>
      <c r="S25" s="467"/>
      <c r="T25" s="467"/>
      <c r="U25" s="467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448"/>
      <c r="BE25" s="448"/>
      <c r="BF25" s="448"/>
      <c r="BG25" s="448"/>
      <c r="BH25" s="448"/>
      <c r="BI25" s="448"/>
      <c r="BJ25" s="448"/>
      <c r="BK25" s="448"/>
      <c r="BL25" s="448"/>
      <c r="BM25" s="448"/>
      <c r="BN25" s="448"/>
      <c r="BO25" s="448"/>
      <c r="BP25" s="448"/>
      <c r="BQ25" s="448"/>
      <c r="BR25" s="448"/>
      <c r="BS25" s="448"/>
      <c r="BT25" s="448"/>
      <c r="BU25" s="448"/>
      <c r="BV25" s="448"/>
      <c r="BW25" s="448"/>
      <c r="BX25" s="448"/>
      <c r="BY25" s="448"/>
      <c r="BZ25" s="448"/>
      <c r="CA25" s="448"/>
      <c r="CB25" s="448"/>
      <c r="CC25" s="448"/>
      <c r="CD25" s="448"/>
      <c r="CE25" s="448"/>
      <c r="CF25" s="448"/>
      <c r="CG25" s="448"/>
      <c r="CH25" s="448"/>
      <c r="CI25" s="448"/>
      <c r="CJ25" s="448"/>
      <c r="CK25" s="448"/>
      <c r="CL25" s="448"/>
      <c r="CM25" s="448"/>
      <c r="CN25" s="448"/>
      <c r="CO25" s="448"/>
      <c r="CP25" s="448"/>
      <c r="CQ25" s="448"/>
      <c r="CR25" s="448"/>
      <c r="CS25" s="448"/>
      <c r="CT25" s="448"/>
      <c r="CU25" s="448"/>
      <c r="CV25" s="448"/>
      <c r="CW25" s="448"/>
    </row>
    <row r="26" spans="1:101" ht="15.75" x14ac:dyDescent="0.25">
      <c r="A26" s="453" t="s">
        <v>293</v>
      </c>
      <c r="B26" s="453"/>
      <c r="C26" s="453">
        <v>6536.8</v>
      </c>
      <c r="D26" s="453">
        <v>6697.6</v>
      </c>
      <c r="E26" s="453">
        <v>6997.9</v>
      </c>
      <c r="F26" s="453">
        <v>7163.4</v>
      </c>
      <c r="G26" s="453">
        <v>7612.5</v>
      </c>
      <c r="H26" s="453">
        <v>8455.5</v>
      </c>
      <c r="I26" s="453">
        <v>8521.6</v>
      </c>
      <c r="J26" s="453">
        <v>8501.5</v>
      </c>
      <c r="K26" s="453">
        <v>8838.2000000000007</v>
      </c>
      <c r="L26" s="453">
        <v>9768.7999999999993</v>
      </c>
      <c r="M26" s="462">
        <f>SUM(AP26:AS26)</f>
        <v>10369.4</v>
      </c>
      <c r="N26" s="462">
        <f>SUM(AU26:AX26)</f>
        <v>10872.9</v>
      </c>
      <c r="O26" s="468"/>
      <c r="P26" s="464">
        <f>N26*100/$N$7</f>
        <v>5.6683536860017014</v>
      </c>
      <c r="Q26" s="467">
        <f>(J26-I26)/I26*100</f>
        <v>-0.23587119789711281</v>
      </c>
      <c r="R26" s="467">
        <f t="shared" si="1"/>
        <v>3.9604775627830469</v>
      </c>
      <c r="S26" s="465">
        <f t="shared" si="1"/>
        <v>10.529293295014805</v>
      </c>
      <c r="T26" s="465">
        <f t="shared" si="1"/>
        <v>6.1481451150601965</v>
      </c>
      <c r="U26" s="465">
        <f t="shared" si="1"/>
        <v>4.8556329199375092</v>
      </c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8"/>
      <c r="AP26" s="448">
        <v>2425.5</v>
      </c>
      <c r="AQ26" s="448">
        <v>2576.6</v>
      </c>
      <c r="AR26" s="448">
        <v>2588.1999999999998</v>
      </c>
      <c r="AS26" s="448">
        <v>2779.1</v>
      </c>
      <c r="AT26" s="448"/>
      <c r="AU26" s="448">
        <v>2568.1999999999998</v>
      </c>
      <c r="AV26" s="448">
        <v>2718.1</v>
      </c>
      <c r="AW26" s="448">
        <v>2755.6</v>
      </c>
      <c r="AX26" s="448">
        <v>2831</v>
      </c>
      <c r="AY26" s="448"/>
      <c r="AZ26" s="448"/>
      <c r="BA26" s="448"/>
      <c r="BB26" s="448"/>
      <c r="BC26" s="448"/>
      <c r="BD26" s="448"/>
      <c r="BE26" s="448"/>
      <c r="BF26" s="448"/>
      <c r="BG26" s="448"/>
      <c r="BH26" s="448"/>
      <c r="BI26" s="448"/>
      <c r="BJ26" s="448"/>
      <c r="BK26" s="448"/>
      <c r="BL26" s="448"/>
      <c r="BM26" s="448"/>
      <c r="BN26" s="448"/>
      <c r="BO26" s="448"/>
      <c r="BP26" s="448"/>
      <c r="BQ26" s="448"/>
      <c r="BR26" s="448"/>
      <c r="BS26" s="448"/>
      <c r="BT26" s="448"/>
      <c r="BU26" s="448"/>
      <c r="BV26" s="448"/>
      <c r="BW26" s="448"/>
      <c r="BX26" s="448"/>
      <c r="BY26" s="448"/>
      <c r="BZ26" s="448"/>
      <c r="CA26" s="448"/>
      <c r="CB26" s="448"/>
      <c r="CC26" s="448"/>
      <c r="CD26" s="448"/>
      <c r="CE26" s="448"/>
      <c r="CF26" s="448"/>
      <c r="CG26" s="448"/>
      <c r="CH26" s="448"/>
      <c r="CI26" s="448"/>
      <c r="CJ26" s="448"/>
      <c r="CK26" s="448"/>
      <c r="CL26" s="448"/>
      <c r="CM26" s="448"/>
      <c r="CN26" s="448"/>
      <c r="CO26" s="448"/>
      <c r="CP26" s="448"/>
      <c r="CQ26" s="448"/>
      <c r="CR26" s="448"/>
      <c r="CS26" s="448"/>
      <c r="CT26" s="448"/>
      <c r="CU26" s="448"/>
      <c r="CV26" s="448"/>
      <c r="CW26" s="448"/>
    </row>
    <row r="27" spans="1:101" x14ac:dyDescent="0.25">
      <c r="A27" s="449" t="s">
        <v>273</v>
      </c>
      <c r="C27" s="449">
        <v>536.32000000000005</v>
      </c>
      <c r="D27" s="449">
        <v>553.41</v>
      </c>
      <c r="E27" s="449">
        <v>554.54</v>
      </c>
      <c r="F27" s="449">
        <v>565.05999999999995</v>
      </c>
      <c r="G27" s="449">
        <v>560</v>
      </c>
      <c r="H27" s="449">
        <v>578.34</v>
      </c>
      <c r="I27" s="449">
        <v>593.07000000000005</v>
      </c>
      <c r="J27" s="449">
        <v>578.85</v>
      </c>
      <c r="K27" s="449">
        <v>614.51</v>
      </c>
      <c r="L27" s="449">
        <v>652.5</v>
      </c>
      <c r="Q27" s="467">
        <f t="shared" si="1"/>
        <v>-2.3976933582882336</v>
      </c>
      <c r="R27" s="467">
        <f t="shared" si="1"/>
        <v>6.160490627969244</v>
      </c>
      <c r="S27" s="467"/>
      <c r="T27" s="467"/>
      <c r="U27" s="467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8"/>
      <c r="BK27" s="448"/>
      <c r="BL27" s="448"/>
      <c r="BM27" s="448"/>
      <c r="BN27" s="448"/>
      <c r="BO27" s="448"/>
      <c r="BP27" s="448"/>
      <c r="BQ27" s="448"/>
      <c r="BR27" s="448"/>
      <c r="BS27" s="448"/>
      <c r="BT27" s="448"/>
      <c r="BU27" s="448"/>
      <c r="BV27" s="448"/>
      <c r="BW27" s="448"/>
      <c r="BX27" s="448"/>
      <c r="BY27" s="448"/>
      <c r="BZ27" s="448"/>
      <c r="CA27" s="448"/>
      <c r="CB27" s="448"/>
      <c r="CC27" s="448"/>
      <c r="CD27" s="448"/>
      <c r="CE27" s="448"/>
      <c r="CF27" s="448"/>
      <c r="CG27" s="448"/>
      <c r="CH27" s="448"/>
      <c r="CI27" s="448"/>
      <c r="CJ27" s="448"/>
      <c r="CK27" s="448"/>
      <c r="CL27" s="448"/>
      <c r="CM27" s="448"/>
      <c r="CN27" s="448"/>
      <c r="CO27" s="448"/>
      <c r="CP27" s="448"/>
      <c r="CQ27" s="448"/>
      <c r="CR27" s="448"/>
      <c r="CS27" s="448"/>
      <c r="CT27" s="448"/>
      <c r="CU27" s="448"/>
      <c r="CV27" s="448"/>
      <c r="CW27" s="448"/>
    </row>
    <row r="28" spans="1:101" x14ac:dyDescent="0.25">
      <c r="A28" s="449" t="s">
        <v>272</v>
      </c>
      <c r="C28" s="449">
        <v>469.63</v>
      </c>
      <c r="D28" s="449">
        <v>482.77</v>
      </c>
      <c r="E28" s="449">
        <v>504.03</v>
      </c>
      <c r="F28" s="449">
        <v>543</v>
      </c>
      <c r="G28" s="449">
        <v>573.53</v>
      </c>
      <c r="H28" s="449">
        <v>622.08000000000004</v>
      </c>
      <c r="I28" s="449">
        <v>482.29</v>
      </c>
      <c r="J28" s="449">
        <v>480.45</v>
      </c>
      <c r="K28" s="449">
        <v>535.36</v>
      </c>
      <c r="L28" s="449">
        <v>523.1</v>
      </c>
      <c r="Q28" s="467">
        <f t="shared" si="1"/>
        <v>-0.38151319745382067</v>
      </c>
      <c r="R28" s="467">
        <f t="shared" si="1"/>
        <v>11.428868768862529</v>
      </c>
      <c r="S28" s="467"/>
      <c r="T28" s="467"/>
      <c r="U28" s="467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448"/>
      <c r="BG28" s="448"/>
      <c r="BH28" s="448"/>
      <c r="BI28" s="448"/>
      <c r="BJ28" s="448"/>
      <c r="BK28" s="448"/>
      <c r="BL28" s="448"/>
      <c r="BM28" s="448"/>
      <c r="BN28" s="448"/>
      <c r="BO28" s="448"/>
      <c r="BP28" s="448"/>
      <c r="BQ28" s="448"/>
      <c r="BR28" s="448"/>
      <c r="BS28" s="448"/>
      <c r="BT28" s="448"/>
      <c r="BU28" s="448"/>
      <c r="BV28" s="448"/>
      <c r="BW28" s="448"/>
      <c r="BX28" s="448"/>
      <c r="BY28" s="448"/>
      <c r="BZ28" s="448"/>
      <c r="CA28" s="448"/>
      <c r="CB28" s="448"/>
      <c r="CC28" s="448"/>
      <c r="CD28" s="448"/>
      <c r="CE28" s="448"/>
      <c r="CF28" s="448"/>
      <c r="CG28" s="448"/>
      <c r="CH28" s="448"/>
      <c r="CI28" s="448"/>
      <c r="CJ28" s="448"/>
      <c r="CK28" s="448"/>
      <c r="CL28" s="448"/>
      <c r="CM28" s="448"/>
      <c r="CN28" s="448"/>
      <c r="CO28" s="448"/>
      <c r="CP28" s="448"/>
      <c r="CQ28" s="448"/>
      <c r="CR28" s="448"/>
      <c r="CS28" s="448"/>
      <c r="CT28" s="448"/>
      <c r="CU28" s="448"/>
      <c r="CV28" s="448"/>
      <c r="CW28" s="448"/>
    </row>
    <row r="29" spans="1:101" x14ac:dyDescent="0.25">
      <c r="A29" s="449" t="s">
        <v>271</v>
      </c>
      <c r="C29" s="449">
        <v>887.7</v>
      </c>
      <c r="D29" s="449">
        <v>929.59</v>
      </c>
      <c r="E29" s="449">
        <v>1025.58</v>
      </c>
      <c r="F29" s="449">
        <v>1068.56</v>
      </c>
      <c r="G29" s="449">
        <v>1090.04</v>
      </c>
      <c r="H29" s="449">
        <v>1231.52</v>
      </c>
      <c r="I29" s="449">
        <v>1301.51</v>
      </c>
      <c r="J29" s="449">
        <v>1228.05</v>
      </c>
      <c r="K29" s="449">
        <v>1287.1099999999999</v>
      </c>
      <c r="L29" s="449">
        <v>1487.8</v>
      </c>
      <c r="Q29" s="467">
        <f t="shared" si="1"/>
        <v>-5.6442132599826378</v>
      </c>
      <c r="R29" s="467">
        <f t="shared" si="1"/>
        <v>4.8092504376857574</v>
      </c>
      <c r="S29" s="467"/>
      <c r="T29" s="467"/>
      <c r="U29" s="467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448"/>
      <c r="BG29" s="448"/>
      <c r="BH29" s="448"/>
      <c r="BI29" s="448"/>
      <c r="BJ29" s="448"/>
      <c r="BK29" s="448"/>
      <c r="BL29" s="448"/>
      <c r="BM29" s="448"/>
      <c r="BN29" s="448"/>
      <c r="BO29" s="448"/>
      <c r="BP29" s="448"/>
      <c r="BQ29" s="448"/>
      <c r="BR29" s="448"/>
      <c r="BS29" s="448"/>
      <c r="BT29" s="448"/>
      <c r="BU29" s="448"/>
      <c r="BV29" s="448"/>
      <c r="BW29" s="448"/>
      <c r="BX29" s="448"/>
      <c r="BY29" s="448"/>
      <c r="BZ29" s="448"/>
      <c r="CA29" s="448"/>
      <c r="CB29" s="448"/>
      <c r="CC29" s="448"/>
      <c r="CD29" s="448"/>
      <c r="CE29" s="448"/>
      <c r="CF29" s="448"/>
      <c r="CG29" s="448"/>
      <c r="CH29" s="448"/>
      <c r="CI29" s="448"/>
      <c r="CJ29" s="448"/>
      <c r="CK29" s="448"/>
      <c r="CL29" s="448"/>
      <c r="CM29" s="448"/>
      <c r="CN29" s="448"/>
      <c r="CO29" s="448"/>
      <c r="CP29" s="448"/>
      <c r="CQ29" s="448"/>
      <c r="CR29" s="448"/>
      <c r="CS29" s="448"/>
      <c r="CT29" s="448"/>
      <c r="CU29" s="448"/>
      <c r="CV29" s="448"/>
      <c r="CW29" s="448"/>
    </row>
    <row r="30" spans="1:101" x14ac:dyDescent="0.25">
      <c r="A30" s="449" t="s">
        <v>270</v>
      </c>
      <c r="C30" s="449">
        <v>1211.6500000000001</v>
      </c>
      <c r="D30" s="449">
        <v>1207.54</v>
      </c>
      <c r="E30" s="449">
        <v>1237.78</v>
      </c>
      <c r="F30" s="449">
        <v>1267.17</v>
      </c>
      <c r="G30" s="449">
        <v>1309.07</v>
      </c>
      <c r="H30" s="449">
        <v>1424.35</v>
      </c>
      <c r="I30" s="449">
        <v>1586.41</v>
      </c>
      <c r="J30" s="449">
        <v>1549.65</v>
      </c>
      <c r="K30" s="449">
        <v>1644.93</v>
      </c>
      <c r="L30" s="449">
        <v>1770.6</v>
      </c>
      <c r="Q30" s="467">
        <f t="shared" si="1"/>
        <v>-2.3171815608827471</v>
      </c>
      <c r="R30" s="467">
        <f t="shared" si="1"/>
        <v>6.1484851418062121</v>
      </c>
      <c r="S30" s="467"/>
      <c r="T30" s="467"/>
      <c r="U30" s="467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48"/>
      <c r="BN30" s="448"/>
      <c r="BO30" s="448"/>
      <c r="BP30" s="448"/>
      <c r="BQ30" s="448"/>
      <c r="BR30" s="448"/>
      <c r="BS30" s="448"/>
      <c r="BT30" s="448"/>
      <c r="BU30" s="448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  <c r="CH30" s="448"/>
      <c r="CI30" s="448"/>
      <c r="CJ30" s="448"/>
      <c r="CK30" s="448"/>
      <c r="CL30" s="448"/>
      <c r="CM30" s="448"/>
      <c r="CN30" s="448"/>
      <c r="CO30" s="448"/>
      <c r="CP30" s="448"/>
      <c r="CQ30" s="448"/>
      <c r="CR30" s="448"/>
      <c r="CS30" s="448"/>
      <c r="CT30" s="448"/>
      <c r="CU30" s="448"/>
      <c r="CV30" s="448"/>
      <c r="CW30" s="448"/>
    </row>
    <row r="31" spans="1:101" x14ac:dyDescent="0.25">
      <c r="A31" s="449" t="s">
        <v>269</v>
      </c>
      <c r="C31" s="449">
        <v>864.84</v>
      </c>
      <c r="D31" s="449">
        <v>956.6</v>
      </c>
      <c r="E31" s="449">
        <v>991.91</v>
      </c>
      <c r="F31" s="449">
        <v>1009.17</v>
      </c>
      <c r="G31" s="449">
        <v>1192.1099999999999</v>
      </c>
      <c r="H31" s="449">
        <v>1402.22</v>
      </c>
      <c r="I31" s="449">
        <v>1251.73</v>
      </c>
      <c r="J31" s="449">
        <v>1230.27</v>
      </c>
      <c r="K31" s="449">
        <v>1343.09</v>
      </c>
      <c r="L31" s="449">
        <v>1403.2</v>
      </c>
      <c r="Q31" s="467">
        <f t="shared" si="1"/>
        <v>-1.7144272327099321</v>
      </c>
      <c r="R31" s="467">
        <f t="shared" si="1"/>
        <v>9.1703447210774822</v>
      </c>
      <c r="S31" s="467"/>
      <c r="T31" s="467"/>
      <c r="U31" s="467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8"/>
      <c r="BH31" s="448"/>
      <c r="BI31" s="448"/>
      <c r="BJ31" s="448"/>
      <c r="BK31" s="448"/>
      <c r="BL31" s="448"/>
      <c r="BM31" s="448"/>
      <c r="BN31" s="448"/>
      <c r="BO31" s="448"/>
      <c r="BP31" s="448"/>
      <c r="BQ31" s="448"/>
      <c r="BR31" s="448"/>
      <c r="BS31" s="448"/>
      <c r="BT31" s="448"/>
      <c r="BU31" s="448"/>
      <c r="BV31" s="448"/>
      <c r="BW31" s="448"/>
      <c r="BX31" s="448"/>
      <c r="BY31" s="448"/>
      <c r="BZ31" s="448"/>
      <c r="CA31" s="448"/>
      <c r="CB31" s="448"/>
      <c r="CC31" s="448"/>
      <c r="CD31" s="448"/>
      <c r="CE31" s="448"/>
      <c r="CF31" s="448"/>
      <c r="CG31" s="448"/>
      <c r="CH31" s="448"/>
      <c r="CI31" s="448"/>
      <c r="CJ31" s="448"/>
      <c r="CK31" s="448"/>
      <c r="CL31" s="448"/>
      <c r="CM31" s="448"/>
      <c r="CN31" s="448"/>
      <c r="CO31" s="448"/>
      <c r="CP31" s="448"/>
      <c r="CQ31" s="448"/>
      <c r="CR31" s="448"/>
      <c r="CS31" s="448"/>
      <c r="CT31" s="448"/>
      <c r="CU31" s="448"/>
      <c r="CV31" s="448"/>
      <c r="CW31" s="448"/>
    </row>
    <row r="32" spans="1:101" x14ac:dyDescent="0.25">
      <c r="A32" s="449" t="s">
        <v>268</v>
      </c>
      <c r="C32" s="449">
        <v>578.27</v>
      </c>
      <c r="D32" s="449">
        <v>611.05999999999995</v>
      </c>
      <c r="E32" s="449">
        <v>696.31</v>
      </c>
      <c r="F32" s="449">
        <v>712.74</v>
      </c>
      <c r="G32" s="449">
        <v>748.97</v>
      </c>
      <c r="H32" s="449">
        <v>753.01</v>
      </c>
      <c r="I32" s="449">
        <v>787.3</v>
      </c>
      <c r="J32" s="449">
        <v>782.33</v>
      </c>
      <c r="K32" s="449">
        <v>803.32</v>
      </c>
      <c r="L32" s="449">
        <v>878.8</v>
      </c>
      <c r="Q32" s="467">
        <f t="shared" si="1"/>
        <v>-0.63127143401497698</v>
      </c>
      <c r="R32" s="467">
        <f t="shared" si="1"/>
        <v>2.6830110055858789</v>
      </c>
      <c r="S32" s="467"/>
      <c r="T32" s="467"/>
      <c r="U32" s="467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F32" s="448"/>
      <c r="BG32" s="448"/>
      <c r="BH32" s="448"/>
      <c r="BI32" s="448"/>
      <c r="BJ32" s="448"/>
      <c r="BK32" s="448"/>
      <c r="BL32" s="448"/>
      <c r="BM32" s="448"/>
      <c r="BN32" s="448"/>
      <c r="BO32" s="448"/>
      <c r="BP32" s="448"/>
      <c r="BQ32" s="448"/>
      <c r="BR32" s="448"/>
      <c r="BS32" s="448"/>
      <c r="BT32" s="448"/>
      <c r="BU32" s="448"/>
      <c r="BV32" s="448"/>
      <c r="BW32" s="448"/>
      <c r="BX32" s="448"/>
      <c r="BY32" s="448"/>
      <c r="BZ32" s="448"/>
      <c r="CA32" s="448"/>
      <c r="CB32" s="448"/>
      <c r="CC32" s="448"/>
      <c r="CD32" s="448"/>
      <c r="CE32" s="448"/>
      <c r="CF32" s="448"/>
      <c r="CG32" s="448"/>
      <c r="CH32" s="448"/>
      <c r="CI32" s="448"/>
      <c r="CJ32" s="448"/>
      <c r="CK32" s="448"/>
      <c r="CL32" s="448"/>
      <c r="CM32" s="448"/>
      <c r="CN32" s="448"/>
      <c r="CO32" s="448"/>
      <c r="CP32" s="448"/>
      <c r="CQ32" s="448"/>
      <c r="CR32" s="448"/>
      <c r="CS32" s="448"/>
      <c r="CT32" s="448"/>
      <c r="CU32" s="448"/>
      <c r="CV32" s="448"/>
      <c r="CW32" s="448"/>
    </row>
    <row r="33" spans="1:101" s="453" customFormat="1" x14ac:dyDescent="0.25">
      <c r="A33" s="449" t="s">
        <v>267</v>
      </c>
      <c r="B33" s="449"/>
      <c r="C33" s="449">
        <v>788.9</v>
      </c>
      <c r="D33" s="449">
        <v>799.96</v>
      </c>
      <c r="E33" s="449">
        <v>892.69</v>
      </c>
      <c r="F33" s="449">
        <v>960.96</v>
      </c>
      <c r="G33" s="449">
        <v>1074.81</v>
      </c>
      <c r="H33" s="449">
        <v>1169.76</v>
      </c>
      <c r="I33" s="449">
        <v>1131.78</v>
      </c>
      <c r="J33" s="449">
        <v>1203.44</v>
      </c>
      <c r="K33" s="449">
        <v>1251.96</v>
      </c>
      <c r="L33" s="449">
        <v>1392.3</v>
      </c>
      <c r="M33" s="449"/>
      <c r="N33" s="449"/>
      <c r="O33" s="455"/>
      <c r="P33" s="455"/>
      <c r="Q33" s="467">
        <f t="shared" si="1"/>
        <v>6.3316192192829064</v>
      </c>
      <c r="R33" s="467">
        <f t="shared" si="1"/>
        <v>4.0317755766801824</v>
      </c>
      <c r="S33" s="467"/>
      <c r="T33" s="467"/>
      <c r="U33" s="467"/>
      <c r="V33" s="452"/>
      <c r="W33" s="450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</row>
    <row r="34" spans="1:101" x14ac:dyDescent="0.25">
      <c r="A34" s="449" t="s">
        <v>266</v>
      </c>
      <c r="C34" s="449">
        <v>807.16</v>
      </c>
      <c r="D34" s="449">
        <v>753.93</v>
      </c>
      <c r="E34" s="449">
        <v>703.08</v>
      </c>
      <c r="F34" s="449">
        <v>686.78</v>
      </c>
      <c r="G34" s="449">
        <v>705.34</v>
      </c>
      <c r="H34" s="449">
        <v>866.94</v>
      </c>
      <c r="I34" s="449">
        <v>956.51</v>
      </c>
      <c r="J34" s="449">
        <v>967.31</v>
      </c>
      <c r="K34" s="449">
        <v>1051.5999999999999</v>
      </c>
      <c r="L34" s="449">
        <v>1145.4000000000001</v>
      </c>
      <c r="Q34" s="467">
        <f t="shared" si="1"/>
        <v>1.1291047662857634</v>
      </c>
      <c r="R34" s="467">
        <f t="shared" si="1"/>
        <v>8.7138559510394771</v>
      </c>
      <c r="S34" s="467"/>
      <c r="T34" s="467"/>
      <c r="U34" s="467"/>
      <c r="V34" s="448"/>
      <c r="W34" s="450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</row>
    <row r="35" spans="1:101" x14ac:dyDescent="0.25">
      <c r="A35" s="449" t="s">
        <v>265</v>
      </c>
      <c r="C35" s="449">
        <v>392.29</v>
      </c>
      <c r="D35" s="449">
        <v>402.91</v>
      </c>
      <c r="E35" s="449">
        <v>391.78</v>
      </c>
      <c r="F35" s="449">
        <v>350.12</v>
      </c>
      <c r="G35" s="449">
        <v>358.71</v>
      </c>
      <c r="H35" s="449">
        <v>407.31</v>
      </c>
      <c r="I35" s="449">
        <v>430.95</v>
      </c>
      <c r="J35" s="449">
        <v>487.53</v>
      </c>
      <c r="K35" s="449">
        <v>537.95000000000005</v>
      </c>
      <c r="L35" s="449">
        <v>515.5</v>
      </c>
      <c r="Q35" s="467">
        <f t="shared" si="1"/>
        <v>13.129133310128783</v>
      </c>
      <c r="R35" s="467">
        <f t="shared" si="1"/>
        <v>10.341927676245581</v>
      </c>
      <c r="S35" s="467"/>
      <c r="T35" s="467"/>
      <c r="U35" s="467"/>
      <c r="V35" s="448"/>
      <c r="W35" s="450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8"/>
      <c r="AS35" s="448"/>
      <c r="AT35" s="448"/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  <c r="BG35" s="448"/>
      <c r="BH35" s="448"/>
      <c r="BI35" s="448"/>
      <c r="BJ35" s="448"/>
      <c r="BK35" s="448"/>
      <c r="BL35" s="448"/>
      <c r="BM35" s="448"/>
      <c r="BN35" s="448"/>
      <c r="BO35" s="448"/>
      <c r="BP35" s="448"/>
      <c r="BQ35" s="448"/>
      <c r="BR35" s="448"/>
      <c r="BS35" s="448"/>
      <c r="BT35" s="448"/>
      <c r="BU35" s="448"/>
      <c r="BV35" s="448"/>
      <c r="BW35" s="448"/>
      <c r="BX35" s="448"/>
      <c r="BY35" s="448"/>
      <c r="BZ35" s="448"/>
      <c r="CA35" s="448"/>
      <c r="CB35" s="448"/>
      <c r="CC35" s="448"/>
      <c r="CD35" s="448"/>
      <c r="CE35" s="448"/>
      <c r="CF35" s="448"/>
      <c r="CG35" s="448"/>
      <c r="CH35" s="448"/>
      <c r="CI35" s="448"/>
      <c r="CJ35" s="448"/>
      <c r="CK35" s="448"/>
      <c r="CL35" s="448"/>
      <c r="CM35" s="448"/>
      <c r="CN35" s="448"/>
      <c r="CO35" s="448"/>
      <c r="CP35" s="448"/>
      <c r="CQ35" s="448"/>
      <c r="CR35" s="448"/>
      <c r="CS35" s="448"/>
      <c r="CT35" s="448"/>
      <c r="CU35" s="448"/>
      <c r="CV35" s="448"/>
      <c r="CW35" s="448"/>
    </row>
    <row r="36" spans="1:101" ht="15.75" x14ac:dyDescent="0.25">
      <c r="A36" s="453" t="s">
        <v>102</v>
      </c>
      <c r="B36" s="453"/>
      <c r="C36" s="453">
        <v>7620.31</v>
      </c>
      <c r="D36" s="453">
        <v>7811.03</v>
      </c>
      <c r="E36" s="453">
        <v>8913.33</v>
      </c>
      <c r="F36" s="453">
        <v>12162.81</v>
      </c>
      <c r="G36" s="453">
        <v>14673.86</v>
      </c>
      <c r="H36" s="453">
        <v>14774.66</v>
      </c>
      <c r="I36" s="453">
        <v>20017.41</v>
      </c>
      <c r="J36" s="453">
        <v>12775.4</v>
      </c>
      <c r="K36" s="453">
        <v>18459.099999999999</v>
      </c>
      <c r="L36" s="453">
        <v>24137</v>
      </c>
      <c r="M36" s="462">
        <f>SUM(AP36:AS36)</f>
        <v>26076.799999999999</v>
      </c>
      <c r="N36" s="462">
        <f>SUM(AU36:AX36)</f>
        <v>26980.500000000004</v>
      </c>
      <c r="O36" s="468"/>
      <c r="P36" s="464">
        <f>N36*100/$N$7</f>
        <v>14.06570617086232</v>
      </c>
      <c r="Q36" s="467">
        <f t="shared" si="1"/>
        <v>-36.17855656650886</v>
      </c>
      <c r="R36" s="467">
        <f t="shared" si="1"/>
        <v>44.489409333562932</v>
      </c>
      <c r="S36" s="465">
        <f t="shared" si="1"/>
        <v>30.759354464735562</v>
      </c>
      <c r="T36" s="465">
        <f t="shared" si="1"/>
        <v>8.0366242697932613</v>
      </c>
      <c r="U36" s="465">
        <f t="shared" si="1"/>
        <v>3.465532580684763</v>
      </c>
      <c r="V36" s="448"/>
      <c r="W36" s="450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8"/>
      <c r="AP36" s="448">
        <v>6388.8</v>
      </c>
      <c r="AQ36" s="448">
        <v>6248.8</v>
      </c>
      <c r="AR36" s="448">
        <v>6473.2</v>
      </c>
      <c r="AS36" s="448">
        <v>6966</v>
      </c>
      <c r="AT36" s="448"/>
      <c r="AU36" s="448">
        <v>7078.1</v>
      </c>
      <c r="AV36" s="448">
        <v>6712.1</v>
      </c>
      <c r="AW36" s="448">
        <v>7152.6</v>
      </c>
      <c r="AX36" s="448">
        <v>6037.7</v>
      </c>
      <c r="AY36" s="448"/>
      <c r="AZ36" s="448"/>
      <c r="BA36" s="448"/>
      <c r="BB36" s="448"/>
      <c r="BC36" s="448"/>
      <c r="BD36" s="448"/>
      <c r="BE36" s="448"/>
      <c r="BF36" s="448"/>
      <c r="BG36" s="448"/>
      <c r="BH36" s="448"/>
      <c r="BI36" s="448"/>
      <c r="BJ36" s="448"/>
      <c r="BK36" s="448"/>
      <c r="BL36" s="448"/>
      <c r="BM36" s="448"/>
      <c r="BN36" s="448"/>
      <c r="BO36" s="448"/>
      <c r="BP36" s="448"/>
      <c r="BQ36" s="448"/>
      <c r="BR36" s="448"/>
      <c r="BS36" s="448"/>
      <c r="BT36" s="448"/>
      <c r="BU36" s="448"/>
      <c r="BV36" s="448"/>
      <c r="BW36" s="448"/>
      <c r="BX36" s="448"/>
      <c r="BY36" s="448"/>
      <c r="BZ36" s="448"/>
      <c r="CA36" s="448"/>
      <c r="CB36" s="448"/>
      <c r="CC36" s="448"/>
      <c r="CD36" s="448"/>
      <c r="CE36" s="448"/>
      <c r="CF36" s="448"/>
      <c r="CG36" s="448"/>
      <c r="CH36" s="448"/>
      <c r="CI36" s="448"/>
      <c r="CJ36" s="448"/>
      <c r="CK36" s="448"/>
      <c r="CL36" s="448"/>
      <c r="CM36" s="448"/>
      <c r="CN36" s="448"/>
      <c r="CO36" s="448"/>
      <c r="CP36" s="448"/>
      <c r="CQ36" s="448"/>
      <c r="CR36" s="448"/>
      <c r="CS36" s="448"/>
      <c r="CT36" s="448"/>
      <c r="CU36" s="448"/>
      <c r="CV36" s="448"/>
      <c r="CW36" s="448"/>
    </row>
    <row r="37" spans="1:101" s="453" customFormat="1" x14ac:dyDescent="0.25">
      <c r="A37" s="449" t="s">
        <v>264</v>
      </c>
      <c r="B37" s="449"/>
      <c r="C37" s="449">
        <v>263.08</v>
      </c>
      <c r="D37" s="449">
        <v>248.08</v>
      </c>
      <c r="E37" s="449">
        <v>265.51</v>
      </c>
      <c r="F37" s="449">
        <v>243.9</v>
      </c>
      <c r="G37" s="449">
        <v>245.57</v>
      </c>
      <c r="H37" s="449">
        <v>264.37</v>
      </c>
      <c r="I37" s="449">
        <v>293.29000000000002</v>
      </c>
      <c r="J37" s="449">
        <v>255.28</v>
      </c>
      <c r="K37" s="449">
        <v>293.66000000000003</v>
      </c>
      <c r="L37" s="449">
        <v>300.10000000000002</v>
      </c>
      <c r="M37" s="449"/>
      <c r="N37" s="449"/>
      <c r="O37" s="455"/>
      <c r="P37" s="455"/>
      <c r="Q37" s="467">
        <f t="shared" si="1"/>
        <v>-12.959869071567395</v>
      </c>
      <c r="R37" s="467">
        <f t="shared" si="1"/>
        <v>15.034471952366038</v>
      </c>
      <c r="S37" s="467"/>
      <c r="T37" s="467"/>
      <c r="U37" s="467"/>
      <c r="V37" s="452"/>
      <c r="W37" s="450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2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</row>
    <row r="38" spans="1:101" x14ac:dyDescent="0.25">
      <c r="A38" s="449" t="s">
        <v>263</v>
      </c>
      <c r="C38" s="449">
        <v>68.28</v>
      </c>
      <c r="D38" s="449">
        <v>94.76</v>
      </c>
      <c r="E38" s="449">
        <v>303.99</v>
      </c>
      <c r="F38" s="449">
        <v>249.25</v>
      </c>
      <c r="G38" s="449">
        <v>385.27</v>
      </c>
      <c r="H38" s="449">
        <v>321.2</v>
      </c>
      <c r="I38" s="449">
        <v>342.25</v>
      </c>
      <c r="J38" s="449">
        <v>315.58</v>
      </c>
      <c r="K38" s="449">
        <v>304.33</v>
      </c>
      <c r="L38" s="449">
        <v>449.8</v>
      </c>
      <c r="Q38" s="467">
        <f t="shared" si="1"/>
        <v>-7.7925493060628241</v>
      </c>
      <c r="R38" s="467">
        <f t="shared" si="1"/>
        <v>-3.5648646935800747</v>
      </c>
      <c r="S38" s="467"/>
      <c r="T38" s="467"/>
      <c r="U38" s="467"/>
      <c r="V38" s="448"/>
      <c r="W38" s="450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8"/>
      <c r="BJ38" s="448"/>
      <c r="BK38" s="448"/>
      <c r="BL38" s="448"/>
      <c r="BM38" s="448"/>
      <c r="BN38" s="448"/>
      <c r="BO38" s="448"/>
      <c r="BP38" s="448"/>
      <c r="BQ38" s="448"/>
      <c r="BR38" s="448"/>
      <c r="BS38" s="448"/>
      <c r="BT38" s="448"/>
      <c r="BU38" s="448"/>
      <c r="BV38" s="448"/>
      <c r="BW38" s="448"/>
      <c r="BX38" s="448"/>
      <c r="BY38" s="448"/>
      <c r="BZ38" s="448"/>
      <c r="CA38" s="448"/>
      <c r="CB38" s="448"/>
      <c r="CC38" s="448"/>
      <c r="CD38" s="448"/>
      <c r="CE38" s="448"/>
      <c r="CF38" s="448"/>
      <c r="CG38" s="448"/>
      <c r="CH38" s="448"/>
      <c r="CI38" s="448"/>
      <c r="CJ38" s="448"/>
      <c r="CK38" s="448"/>
      <c r="CL38" s="448"/>
      <c r="CM38" s="448"/>
      <c r="CN38" s="448"/>
      <c r="CO38" s="448"/>
      <c r="CP38" s="448"/>
      <c r="CQ38" s="448"/>
      <c r="CR38" s="448"/>
      <c r="CS38" s="448"/>
      <c r="CT38" s="448"/>
      <c r="CU38" s="448"/>
      <c r="CV38" s="448"/>
      <c r="CW38" s="448"/>
    </row>
    <row r="39" spans="1:101" x14ac:dyDescent="0.25">
      <c r="A39" s="449" t="s">
        <v>262</v>
      </c>
      <c r="C39" s="449">
        <v>7288.97</v>
      </c>
      <c r="D39" s="449">
        <v>7468.21</v>
      </c>
      <c r="E39" s="449">
        <v>8343.81</v>
      </c>
      <c r="F39" s="449">
        <v>11669.65</v>
      </c>
      <c r="G39" s="449">
        <v>14043.03</v>
      </c>
      <c r="H39" s="449">
        <v>14189.11</v>
      </c>
      <c r="I39" s="449">
        <v>19381.87</v>
      </c>
      <c r="J39" s="449">
        <v>12113.94</v>
      </c>
      <c r="K39" s="449">
        <v>17124.03</v>
      </c>
      <c r="L39" s="449">
        <v>23387</v>
      </c>
      <c r="Q39" s="467">
        <f t="shared" si="1"/>
        <v>-37.498600496236939</v>
      </c>
      <c r="R39" s="467">
        <f t="shared" si="1"/>
        <v>41.358055265256375</v>
      </c>
      <c r="S39" s="467"/>
      <c r="T39" s="467"/>
      <c r="U39" s="467"/>
      <c r="V39" s="448"/>
      <c r="W39" s="450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8"/>
      <c r="BM39" s="448"/>
      <c r="BN39" s="448"/>
      <c r="BO39" s="448"/>
      <c r="BP39" s="448"/>
      <c r="BQ39" s="448"/>
      <c r="BR39" s="448"/>
      <c r="BS39" s="448"/>
      <c r="BT39" s="448"/>
      <c r="BU39" s="448"/>
      <c r="BV39" s="448"/>
      <c r="BW39" s="448"/>
      <c r="BX39" s="448"/>
      <c r="BY39" s="448"/>
      <c r="BZ39" s="448"/>
      <c r="CA39" s="448"/>
      <c r="CB39" s="448"/>
      <c r="CC39" s="448"/>
      <c r="CD39" s="448"/>
      <c r="CE39" s="448"/>
      <c r="CF39" s="448"/>
      <c r="CG39" s="448"/>
      <c r="CH39" s="448"/>
      <c r="CI39" s="448"/>
      <c r="CJ39" s="448"/>
      <c r="CK39" s="448"/>
      <c r="CL39" s="448"/>
      <c r="CM39" s="448"/>
      <c r="CN39" s="448"/>
      <c r="CO39" s="448"/>
      <c r="CP39" s="448"/>
      <c r="CQ39" s="448"/>
      <c r="CR39" s="448"/>
      <c r="CS39" s="448"/>
      <c r="CT39" s="448"/>
      <c r="CU39" s="448"/>
      <c r="CV39" s="448"/>
      <c r="CW39" s="448"/>
    </row>
    <row r="40" spans="1:101" ht="15.75" x14ac:dyDescent="0.25">
      <c r="A40" s="453" t="s">
        <v>294</v>
      </c>
      <c r="B40" s="453"/>
      <c r="C40" s="453">
        <v>16388</v>
      </c>
      <c r="D40" s="453">
        <v>16895.599999999999</v>
      </c>
      <c r="E40" s="453">
        <v>18029.3</v>
      </c>
      <c r="F40" s="453">
        <v>20076.599999999999</v>
      </c>
      <c r="G40" s="453">
        <v>21184.9</v>
      </c>
      <c r="H40" s="453">
        <v>21702.6</v>
      </c>
      <c r="I40" s="453">
        <v>22686.6</v>
      </c>
      <c r="J40" s="453">
        <v>19757.400000000001</v>
      </c>
      <c r="K40" s="453">
        <v>24100.6</v>
      </c>
      <c r="L40" s="453">
        <v>27511</v>
      </c>
      <c r="M40" s="462">
        <f>SUM(AP40:AS40)</f>
        <v>27515</v>
      </c>
      <c r="N40" s="462">
        <f>SUM(AU40:AX40)</f>
        <v>29115.800000000003</v>
      </c>
      <c r="O40" s="468"/>
      <c r="P40" s="464">
        <f>N40*100/$N$7</f>
        <v>15.178899120831458</v>
      </c>
      <c r="Q40" s="467">
        <f t="shared" si="1"/>
        <v>-12.911586575335207</v>
      </c>
      <c r="R40" s="467">
        <f t="shared" si="1"/>
        <v>21.982649538906927</v>
      </c>
      <c r="S40" s="465">
        <f t="shared" si="1"/>
        <v>14.150685045185604</v>
      </c>
      <c r="T40" s="465">
        <f t="shared" si="1"/>
        <v>1.4539638689978554E-2</v>
      </c>
      <c r="U40" s="465">
        <f t="shared" si="1"/>
        <v>5.8179174995457128</v>
      </c>
      <c r="V40" s="448"/>
      <c r="W40" s="450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>
        <v>7439.4</v>
      </c>
      <c r="AQ40" s="448">
        <v>6924.3</v>
      </c>
      <c r="AR40" s="448">
        <v>6543</v>
      </c>
      <c r="AS40" s="448">
        <v>6608.3</v>
      </c>
      <c r="AT40" s="448"/>
      <c r="AU40" s="448">
        <v>6850</v>
      </c>
      <c r="AV40" s="448">
        <v>7216.7</v>
      </c>
      <c r="AW40" s="448">
        <v>7503.1</v>
      </c>
      <c r="AX40" s="448">
        <v>7546</v>
      </c>
      <c r="AY40" s="448"/>
      <c r="AZ40" s="448"/>
      <c r="BA40" s="448"/>
      <c r="BB40" s="448"/>
      <c r="BC40" s="448"/>
      <c r="BD40" s="448"/>
      <c r="BE40" s="448"/>
      <c r="BF40" s="448"/>
      <c r="BG40" s="448"/>
      <c r="BH40" s="448"/>
      <c r="BI40" s="448"/>
      <c r="BJ40" s="448"/>
      <c r="BK40" s="448"/>
      <c r="BL40" s="448"/>
      <c r="BM40" s="448"/>
      <c r="BN40" s="448"/>
      <c r="BO40" s="448"/>
      <c r="BP40" s="448"/>
      <c r="BQ40" s="448"/>
      <c r="BR40" s="448"/>
      <c r="BS40" s="448"/>
      <c r="BT40" s="448"/>
      <c r="BU40" s="448"/>
      <c r="BV40" s="448"/>
      <c r="BW40" s="448"/>
      <c r="BX40" s="448"/>
      <c r="BY40" s="448"/>
      <c r="BZ40" s="448"/>
      <c r="CA40" s="448"/>
      <c r="CB40" s="448"/>
      <c r="CC40" s="448"/>
      <c r="CD40" s="448"/>
      <c r="CE40" s="448"/>
      <c r="CF40" s="448"/>
      <c r="CG40" s="448"/>
      <c r="CH40" s="448"/>
      <c r="CI40" s="448"/>
      <c r="CJ40" s="448"/>
      <c r="CK40" s="448"/>
      <c r="CL40" s="448"/>
      <c r="CM40" s="448"/>
      <c r="CN40" s="448"/>
      <c r="CO40" s="448"/>
      <c r="CP40" s="448"/>
      <c r="CQ40" s="448"/>
      <c r="CR40" s="448"/>
      <c r="CS40" s="448"/>
      <c r="CT40" s="448"/>
      <c r="CU40" s="448"/>
      <c r="CV40" s="448"/>
      <c r="CW40" s="448"/>
    </row>
    <row r="41" spans="1:101" x14ac:dyDescent="0.25">
      <c r="A41" s="449" t="s">
        <v>261</v>
      </c>
      <c r="C41" s="449">
        <v>1079.6300000000001</v>
      </c>
      <c r="D41" s="449">
        <v>1011.18</v>
      </c>
      <c r="E41" s="449">
        <v>1159.42</v>
      </c>
      <c r="F41" s="449">
        <v>1232.25</v>
      </c>
      <c r="G41" s="449">
        <v>1403.98</v>
      </c>
      <c r="H41" s="449">
        <v>1609.73</v>
      </c>
      <c r="I41" s="449">
        <v>1955.61</v>
      </c>
      <c r="J41" s="449">
        <v>903.66</v>
      </c>
      <c r="K41" s="449">
        <v>1595.22</v>
      </c>
      <c r="L41" s="449">
        <v>1770.7</v>
      </c>
      <c r="Q41" s="467">
        <f t="shared" si="1"/>
        <v>-53.791400125791945</v>
      </c>
      <c r="R41" s="467">
        <f t="shared" si="1"/>
        <v>76.528782949339359</v>
      </c>
      <c r="S41" s="467"/>
      <c r="T41" s="467"/>
      <c r="U41" s="467"/>
      <c r="V41" s="448"/>
      <c r="W41" s="450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  <c r="BM41" s="448"/>
      <c r="BN41" s="448"/>
      <c r="BO41" s="448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48"/>
      <c r="CD41" s="448"/>
      <c r="CE41" s="448"/>
      <c r="CF41" s="448"/>
      <c r="CG41" s="448"/>
      <c r="CH41" s="448"/>
      <c r="CI41" s="448"/>
      <c r="CJ41" s="448"/>
      <c r="CK41" s="448"/>
      <c r="CL41" s="448"/>
      <c r="CM41" s="448"/>
      <c r="CN41" s="448"/>
      <c r="CO41" s="448"/>
      <c r="CP41" s="448"/>
      <c r="CQ41" s="448"/>
      <c r="CR41" s="448"/>
      <c r="CS41" s="448"/>
      <c r="CT41" s="448"/>
      <c r="CU41" s="448"/>
      <c r="CV41" s="448"/>
      <c r="CW41" s="448"/>
    </row>
    <row r="42" spans="1:101" x14ac:dyDescent="0.25">
      <c r="A42" s="449" t="s">
        <v>260</v>
      </c>
      <c r="C42" s="449">
        <v>5827.51</v>
      </c>
      <c r="D42" s="449">
        <v>5985.04</v>
      </c>
      <c r="E42" s="449">
        <v>6755.14</v>
      </c>
      <c r="F42" s="449">
        <v>8169.26</v>
      </c>
      <c r="G42" s="449">
        <v>8767.09</v>
      </c>
      <c r="H42" s="449">
        <v>9121.4</v>
      </c>
      <c r="I42" s="449">
        <v>9420.5499999999993</v>
      </c>
      <c r="J42" s="449">
        <v>7973.35</v>
      </c>
      <c r="K42" s="449">
        <v>9823.93</v>
      </c>
      <c r="L42" s="449">
        <v>11174.7</v>
      </c>
      <c r="Q42" s="467">
        <f t="shared" si="1"/>
        <v>-15.362160383417095</v>
      </c>
      <c r="R42" s="467">
        <f t="shared" si="1"/>
        <v>23.209566869634468</v>
      </c>
      <c r="S42" s="467"/>
      <c r="T42" s="467"/>
      <c r="U42" s="467"/>
      <c r="V42" s="448"/>
      <c r="W42" s="450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448"/>
      <c r="AQ42" s="448"/>
      <c r="AR42" s="448"/>
      <c r="AS42" s="448"/>
      <c r="AT42" s="448"/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48"/>
      <c r="BN42" s="448"/>
      <c r="BO42" s="448"/>
      <c r="BP42" s="448"/>
      <c r="BQ42" s="448"/>
      <c r="BR42" s="448"/>
      <c r="BS42" s="448"/>
      <c r="BT42" s="448"/>
      <c r="BU42" s="448"/>
      <c r="BV42" s="448"/>
      <c r="BW42" s="448"/>
      <c r="BX42" s="448"/>
      <c r="BY42" s="448"/>
      <c r="BZ42" s="448"/>
      <c r="CA42" s="448"/>
      <c r="CB42" s="448"/>
      <c r="CC42" s="448"/>
      <c r="CD42" s="448"/>
      <c r="CE42" s="448"/>
      <c r="CF42" s="448"/>
      <c r="CG42" s="448"/>
      <c r="CH42" s="448"/>
      <c r="CI42" s="448"/>
      <c r="CJ42" s="448"/>
      <c r="CK42" s="448"/>
      <c r="CL42" s="448"/>
      <c r="CM42" s="448"/>
      <c r="CN42" s="448"/>
      <c r="CO42" s="448"/>
      <c r="CP42" s="448"/>
      <c r="CQ42" s="448"/>
      <c r="CR42" s="448"/>
      <c r="CS42" s="448"/>
      <c r="CT42" s="448"/>
      <c r="CU42" s="448"/>
      <c r="CV42" s="448"/>
      <c r="CW42" s="448"/>
    </row>
    <row r="43" spans="1:101" x14ac:dyDescent="0.25">
      <c r="A43" s="449" t="s">
        <v>259</v>
      </c>
      <c r="C43" s="449">
        <v>2630.72</v>
      </c>
      <c r="D43" s="449">
        <v>2901.14</v>
      </c>
      <c r="E43" s="449">
        <v>2853.85</v>
      </c>
      <c r="F43" s="449">
        <v>3194.18</v>
      </c>
      <c r="G43" s="449">
        <v>3383.88</v>
      </c>
      <c r="H43" s="449">
        <v>2975.53</v>
      </c>
      <c r="I43" s="449">
        <v>2924.3</v>
      </c>
      <c r="J43" s="449">
        <v>3600.2</v>
      </c>
      <c r="K43" s="449">
        <v>3694.65</v>
      </c>
      <c r="L43" s="449">
        <v>4002.7</v>
      </c>
      <c r="Q43" s="467">
        <f t="shared" si="1"/>
        <v>23.11322367746126</v>
      </c>
      <c r="R43" s="467">
        <f t="shared" si="1"/>
        <v>2.6234653630353946</v>
      </c>
      <c r="S43" s="467"/>
      <c r="T43" s="467"/>
      <c r="U43" s="467"/>
      <c r="V43" s="448"/>
      <c r="W43" s="450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48"/>
      <c r="AU43" s="448"/>
      <c r="AV43" s="448"/>
      <c r="AW43" s="448"/>
      <c r="AX43" s="448"/>
      <c r="AY43" s="448"/>
      <c r="AZ43" s="448"/>
      <c r="BA43" s="448"/>
      <c r="BB43" s="448"/>
      <c r="BC43" s="448"/>
      <c r="BD43" s="448"/>
      <c r="BE43" s="448"/>
      <c r="BF43" s="448"/>
      <c r="BG43" s="448"/>
      <c r="BH43" s="448"/>
      <c r="BI43" s="448"/>
      <c r="BJ43" s="448"/>
      <c r="BK43" s="448"/>
      <c r="BL43" s="448"/>
      <c r="BM43" s="448"/>
      <c r="BN43" s="448"/>
      <c r="BO43" s="448"/>
      <c r="BP43" s="448"/>
      <c r="BQ43" s="448"/>
      <c r="BR43" s="448"/>
      <c r="BS43" s="448"/>
      <c r="BT43" s="448"/>
      <c r="BU43" s="448"/>
      <c r="BV43" s="448"/>
      <c r="BW43" s="448"/>
      <c r="BX43" s="448"/>
      <c r="BY43" s="448"/>
      <c r="BZ43" s="448"/>
      <c r="CA43" s="448"/>
      <c r="CB43" s="448"/>
      <c r="CC43" s="448"/>
      <c r="CD43" s="448"/>
      <c r="CE43" s="448"/>
      <c r="CF43" s="448"/>
      <c r="CG43" s="448"/>
      <c r="CH43" s="448"/>
      <c r="CI43" s="448"/>
      <c r="CJ43" s="448"/>
      <c r="CK43" s="448"/>
      <c r="CL43" s="448"/>
      <c r="CM43" s="448"/>
      <c r="CN43" s="448"/>
      <c r="CO43" s="448"/>
      <c r="CP43" s="448"/>
      <c r="CQ43" s="448"/>
      <c r="CR43" s="448"/>
      <c r="CS43" s="448"/>
      <c r="CT43" s="448"/>
      <c r="CU43" s="448"/>
      <c r="CV43" s="448"/>
      <c r="CW43" s="448"/>
    </row>
    <row r="44" spans="1:101" x14ac:dyDescent="0.25">
      <c r="A44" s="449" t="s">
        <v>258</v>
      </c>
      <c r="C44" s="449">
        <v>578.4</v>
      </c>
      <c r="D44" s="449">
        <v>574.57000000000005</v>
      </c>
      <c r="E44" s="449">
        <v>595.01</v>
      </c>
      <c r="F44" s="449">
        <v>679.69</v>
      </c>
      <c r="G44" s="449">
        <v>688.46</v>
      </c>
      <c r="H44" s="449">
        <v>781.98</v>
      </c>
      <c r="I44" s="449">
        <v>990.45</v>
      </c>
      <c r="J44" s="449">
        <v>636.09</v>
      </c>
      <c r="K44" s="449">
        <v>692.61</v>
      </c>
      <c r="L44" s="449">
        <v>1255.9000000000001</v>
      </c>
      <c r="Q44" s="467">
        <f t="shared" si="1"/>
        <v>-35.777676813569585</v>
      </c>
      <c r="R44" s="467">
        <f t="shared" si="1"/>
        <v>8.8855350657925722</v>
      </c>
      <c r="S44" s="467"/>
      <c r="T44" s="467"/>
      <c r="U44" s="467"/>
      <c r="V44" s="448"/>
      <c r="W44" s="450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8"/>
      <c r="BH44" s="448"/>
      <c r="BI44" s="448"/>
      <c r="BJ44" s="448"/>
      <c r="BK44" s="448"/>
      <c r="BL44" s="448"/>
      <c r="BM44" s="448"/>
      <c r="BN44" s="448"/>
      <c r="BO44" s="448"/>
      <c r="BP44" s="448"/>
      <c r="BQ44" s="448"/>
      <c r="BR44" s="448"/>
      <c r="BS44" s="448"/>
      <c r="BT44" s="448"/>
      <c r="BU44" s="448"/>
      <c r="BV44" s="448"/>
      <c r="BW44" s="448"/>
      <c r="BX44" s="448"/>
      <c r="BY44" s="448"/>
      <c r="BZ44" s="448"/>
      <c r="CA44" s="448"/>
      <c r="CB44" s="448"/>
      <c r="CC44" s="448"/>
      <c r="CD44" s="448"/>
      <c r="CE44" s="448"/>
      <c r="CF44" s="448"/>
      <c r="CG44" s="448"/>
      <c r="CH44" s="448"/>
      <c r="CI44" s="448"/>
      <c r="CJ44" s="448"/>
      <c r="CK44" s="448"/>
      <c r="CL44" s="448"/>
      <c r="CM44" s="448"/>
      <c r="CN44" s="448"/>
      <c r="CO44" s="448"/>
      <c r="CP44" s="448"/>
      <c r="CQ44" s="448"/>
      <c r="CR44" s="448"/>
      <c r="CS44" s="448"/>
      <c r="CT44" s="448"/>
      <c r="CU44" s="448"/>
      <c r="CV44" s="448"/>
      <c r="CW44" s="448"/>
    </row>
    <row r="45" spans="1:101" x14ac:dyDescent="0.25">
      <c r="A45" s="449" t="s">
        <v>257</v>
      </c>
      <c r="C45" s="449">
        <v>1258.6199999999999</v>
      </c>
      <c r="D45" s="449">
        <v>1261.23</v>
      </c>
      <c r="E45" s="449">
        <v>1393.76</v>
      </c>
      <c r="F45" s="449">
        <v>1435.54</v>
      </c>
      <c r="G45" s="449">
        <v>1528</v>
      </c>
      <c r="H45" s="449">
        <v>1575.73</v>
      </c>
      <c r="I45" s="449">
        <v>1486.27</v>
      </c>
      <c r="J45" s="449">
        <v>1313.24</v>
      </c>
      <c r="K45" s="449">
        <v>1653.92</v>
      </c>
      <c r="L45" s="449">
        <v>1758.1</v>
      </c>
      <c r="Q45" s="467">
        <f t="shared" si="1"/>
        <v>-11.641895483324024</v>
      </c>
      <c r="R45" s="467">
        <f t="shared" si="1"/>
        <v>25.941945112850661</v>
      </c>
      <c r="S45" s="467"/>
      <c r="T45" s="467"/>
      <c r="U45" s="467"/>
      <c r="V45" s="448"/>
      <c r="W45" s="450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48"/>
      <c r="AU45" s="448"/>
      <c r="AV45" s="448"/>
      <c r="AW45" s="448"/>
      <c r="AX45" s="448"/>
      <c r="AY45" s="448"/>
      <c r="AZ45" s="448"/>
      <c r="BA45" s="448"/>
      <c r="BB45" s="448"/>
      <c r="BC45" s="448"/>
      <c r="BD45" s="448"/>
      <c r="BE45" s="448"/>
      <c r="BF45" s="448"/>
      <c r="BG45" s="448"/>
      <c r="BH45" s="448"/>
      <c r="BI45" s="448"/>
      <c r="BJ45" s="448"/>
      <c r="BK45" s="448"/>
      <c r="BL45" s="448"/>
      <c r="BM45" s="448"/>
      <c r="BN45" s="448"/>
      <c r="BO45" s="448"/>
      <c r="BP45" s="448"/>
      <c r="BQ45" s="448"/>
      <c r="BR45" s="448"/>
      <c r="BS45" s="448"/>
      <c r="BT45" s="448"/>
      <c r="BU45" s="448"/>
      <c r="BV45" s="448"/>
      <c r="BW45" s="448"/>
      <c r="BX45" s="448"/>
      <c r="BY45" s="448"/>
      <c r="BZ45" s="448"/>
      <c r="CA45" s="448"/>
      <c r="CB45" s="448"/>
      <c r="CC45" s="448"/>
      <c r="CD45" s="448"/>
      <c r="CE45" s="448"/>
      <c r="CF45" s="448"/>
      <c r="CG45" s="448"/>
      <c r="CH45" s="448"/>
      <c r="CI45" s="448"/>
      <c r="CJ45" s="448"/>
      <c r="CK45" s="448"/>
      <c r="CL45" s="448"/>
      <c r="CM45" s="448"/>
      <c r="CN45" s="448"/>
      <c r="CO45" s="448"/>
      <c r="CP45" s="448"/>
      <c r="CQ45" s="448"/>
      <c r="CR45" s="448"/>
      <c r="CS45" s="448"/>
      <c r="CT45" s="448"/>
      <c r="CU45" s="448"/>
      <c r="CV45" s="448"/>
      <c r="CW45" s="448"/>
    </row>
    <row r="46" spans="1:101" x14ac:dyDescent="0.25">
      <c r="A46" s="449" t="s">
        <v>256</v>
      </c>
      <c r="C46" s="449">
        <v>571.11</v>
      </c>
      <c r="D46" s="449">
        <v>564.63</v>
      </c>
      <c r="E46" s="449">
        <v>591.41999999999996</v>
      </c>
      <c r="F46" s="449">
        <v>613.9</v>
      </c>
      <c r="G46" s="449">
        <v>605.05999999999995</v>
      </c>
      <c r="H46" s="449">
        <v>680.27</v>
      </c>
      <c r="I46" s="449">
        <v>756.18</v>
      </c>
      <c r="J46" s="449">
        <v>860.71</v>
      </c>
      <c r="K46" s="449">
        <v>1150.45</v>
      </c>
      <c r="L46" s="449">
        <v>1612.2</v>
      </c>
      <c r="Q46" s="467">
        <f t="shared" si="1"/>
        <v>13.823428284270953</v>
      </c>
      <c r="R46" s="467">
        <f t="shared" si="1"/>
        <v>33.662906205342104</v>
      </c>
      <c r="S46" s="467"/>
      <c r="T46" s="467"/>
      <c r="U46" s="467"/>
      <c r="V46" s="448"/>
      <c r="W46" s="450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8"/>
      <c r="BN46" s="448"/>
      <c r="BO46" s="448"/>
      <c r="BP46" s="448"/>
      <c r="BQ46" s="448"/>
      <c r="BR46" s="448"/>
      <c r="BS46" s="448"/>
      <c r="BT46" s="448"/>
      <c r="BU46" s="448"/>
      <c r="BV46" s="448"/>
      <c r="BW46" s="448"/>
      <c r="BX46" s="448"/>
      <c r="BY46" s="448"/>
      <c r="BZ46" s="448"/>
      <c r="CA46" s="448"/>
      <c r="CB46" s="448"/>
      <c r="CC46" s="448"/>
      <c r="CD46" s="448"/>
      <c r="CE46" s="448"/>
      <c r="CF46" s="448"/>
      <c r="CG46" s="448"/>
      <c r="CH46" s="448"/>
      <c r="CI46" s="448"/>
      <c r="CJ46" s="448"/>
      <c r="CK46" s="448"/>
      <c r="CL46" s="448"/>
      <c r="CM46" s="448"/>
      <c r="CN46" s="448"/>
      <c r="CO46" s="448"/>
      <c r="CP46" s="448"/>
      <c r="CQ46" s="448"/>
      <c r="CR46" s="448"/>
      <c r="CS46" s="448"/>
      <c r="CT46" s="448"/>
      <c r="CU46" s="448"/>
      <c r="CV46" s="448"/>
      <c r="CW46" s="448"/>
    </row>
    <row r="47" spans="1:101" x14ac:dyDescent="0.25">
      <c r="A47" s="449" t="s">
        <v>255</v>
      </c>
      <c r="C47" s="449">
        <v>890.29</v>
      </c>
      <c r="D47" s="449">
        <v>928.63</v>
      </c>
      <c r="E47" s="449">
        <v>948.73</v>
      </c>
      <c r="F47" s="449">
        <v>1020.54</v>
      </c>
      <c r="G47" s="449">
        <v>1111.92</v>
      </c>
      <c r="H47" s="449">
        <v>1169.0899999999999</v>
      </c>
      <c r="I47" s="449">
        <v>1170.9100000000001</v>
      </c>
      <c r="J47" s="449">
        <v>1064.3800000000001</v>
      </c>
      <c r="K47" s="449">
        <v>1175.08</v>
      </c>
      <c r="L47" s="449">
        <v>1246.0999999999999</v>
      </c>
      <c r="Q47" s="467">
        <f t="shared" si="1"/>
        <v>-9.0980519425062525</v>
      </c>
      <c r="R47" s="467">
        <f t="shared" si="1"/>
        <v>10.400420902309307</v>
      </c>
      <c r="S47" s="467"/>
      <c r="T47" s="467"/>
      <c r="U47" s="467"/>
      <c r="V47" s="448"/>
      <c r="W47" s="450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  <c r="AK47" s="448"/>
      <c r="AL47" s="448"/>
      <c r="AM47" s="448"/>
      <c r="AN47" s="448"/>
      <c r="AO47" s="448"/>
      <c r="AP47" s="448"/>
      <c r="AQ47" s="448"/>
      <c r="AR47" s="448"/>
      <c r="AS47" s="448"/>
      <c r="AT47" s="448"/>
      <c r="AU47" s="448"/>
      <c r="AV47" s="448"/>
      <c r="AW47" s="448"/>
      <c r="AX47" s="448"/>
      <c r="AY47" s="448"/>
      <c r="AZ47" s="448"/>
      <c r="BA47" s="448"/>
      <c r="BB47" s="448"/>
      <c r="BC47" s="448"/>
      <c r="BD47" s="448"/>
      <c r="BE47" s="448"/>
      <c r="BF47" s="448"/>
      <c r="BG47" s="448"/>
      <c r="BH47" s="448"/>
      <c r="BI47" s="448"/>
      <c r="BJ47" s="448"/>
      <c r="BK47" s="448"/>
      <c r="BL47" s="448"/>
      <c r="BM47" s="448"/>
      <c r="BN47" s="448"/>
      <c r="BO47" s="448"/>
      <c r="BP47" s="448"/>
      <c r="BQ47" s="448"/>
      <c r="BR47" s="448"/>
      <c r="BS47" s="448"/>
      <c r="BT47" s="448"/>
      <c r="BU47" s="448"/>
      <c r="BV47" s="448"/>
      <c r="BW47" s="448"/>
      <c r="BX47" s="448"/>
      <c r="BY47" s="448"/>
      <c r="BZ47" s="448"/>
      <c r="CA47" s="448"/>
      <c r="CB47" s="448"/>
      <c r="CC47" s="448"/>
      <c r="CD47" s="448"/>
      <c r="CE47" s="448"/>
      <c r="CF47" s="448"/>
      <c r="CG47" s="448"/>
      <c r="CH47" s="448"/>
      <c r="CI47" s="448"/>
      <c r="CJ47" s="448"/>
      <c r="CK47" s="448"/>
      <c r="CL47" s="448"/>
      <c r="CM47" s="448"/>
      <c r="CN47" s="448"/>
      <c r="CO47" s="448"/>
      <c r="CP47" s="448"/>
      <c r="CQ47" s="448"/>
      <c r="CR47" s="448"/>
      <c r="CS47" s="448"/>
      <c r="CT47" s="448"/>
      <c r="CU47" s="448"/>
      <c r="CV47" s="448"/>
      <c r="CW47" s="448"/>
    </row>
    <row r="48" spans="1:101" x14ac:dyDescent="0.25">
      <c r="A48" s="449" t="s">
        <v>254</v>
      </c>
      <c r="C48" s="449">
        <v>396.03</v>
      </c>
      <c r="D48" s="449">
        <v>391.85</v>
      </c>
      <c r="E48" s="449">
        <v>323.54000000000002</v>
      </c>
      <c r="F48" s="449">
        <v>384.87</v>
      </c>
      <c r="G48" s="449">
        <v>403.69</v>
      </c>
      <c r="H48" s="449">
        <v>417.96</v>
      </c>
      <c r="I48" s="449">
        <v>360.23</v>
      </c>
      <c r="J48" s="449">
        <v>391</v>
      </c>
      <c r="K48" s="449">
        <v>418.7</v>
      </c>
      <c r="L48" s="449">
        <v>406.4</v>
      </c>
      <c r="Q48" s="467">
        <f t="shared" si="1"/>
        <v>8.5417649834827696</v>
      </c>
      <c r="R48" s="467">
        <f t="shared" si="1"/>
        <v>7.0843989769820936</v>
      </c>
      <c r="S48" s="467"/>
      <c r="T48" s="467"/>
      <c r="U48" s="467"/>
      <c r="V48" s="448"/>
      <c r="W48" s="450"/>
      <c r="X48" s="448"/>
      <c r="Y48" s="448"/>
      <c r="Z48" s="448"/>
      <c r="AA48" s="448"/>
      <c r="AB48" s="448"/>
      <c r="AC48" s="448"/>
      <c r="AD48" s="448"/>
      <c r="AE48" s="448"/>
      <c r="AF48" s="448"/>
      <c r="AG48" s="448"/>
      <c r="AH48" s="448"/>
      <c r="AI48" s="448"/>
      <c r="AJ48" s="448"/>
      <c r="AK48" s="448"/>
      <c r="AL48" s="448"/>
      <c r="AM48" s="448"/>
      <c r="AN48" s="448"/>
      <c r="AO48" s="448"/>
      <c r="AP48" s="448"/>
      <c r="AQ48" s="448"/>
      <c r="AR48" s="448"/>
      <c r="AS48" s="448"/>
      <c r="AT48" s="448"/>
      <c r="AU48" s="448"/>
      <c r="AV48" s="448"/>
      <c r="AW48" s="448"/>
      <c r="AX48" s="448"/>
      <c r="AY48" s="448"/>
      <c r="AZ48" s="448"/>
      <c r="BA48" s="448"/>
      <c r="BB48" s="448"/>
      <c r="BC48" s="448"/>
      <c r="BD48" s="448"/>
      <c r="BE48" s="448"/>
      <c r="BF48" s="448"/>
      <c r="BG48" s="448"/>
      <c r="BH48" s="448"/>
      <c r="BI48" s="448"/>
      <c r="BJ48" s="448"/>
      <c r="BK48" s="448"/>
      <c r="BL48" s="448"/>
      <c r="BM48" s="448"/>
      <c r="BN48" s="448"/>
      <c r="BO48" s="448"/>
      <c r="BP48" s="448"/>
      <c r="BQ48" s="448"/>
      <c r="BR48" s="448"/>
      <c r="BS48" s="448"/>
      <c r="BT48" s="448"/>
      <c r="BU48" s="448"/>
      <c r="BV48" s="448"/>
      <c r="BW48" s="448"/>
      <c r="BX48" s="448"/>
      <c r="BY48" s="448"/>
      <c r="BZ48" s="448"/>
      <c r="CA48" s="448"/>
      <c r="CB48" s="448"/>
      <c r="CC48" s="448"/>
      <c r="CD48" s="448"/>
      <c r="CE48" s="448"/>
      <c r="CF48" s="448"/>
      <c r="CG48" s="448"/>
      <c r="CH48" s="448"/>
      <c r="CI48" s="448"/>
      <c r="CJ48" s="448"/>
      <c r="CK48" s="448"/>
      <c r="CL48" s="448"/>
      <c r="CM48" s="448"/>
      <c r="CN48" s="448"/>
      <c r="CO48" s="448"/>
      <c r="CP48" s="448"/>
      <c r="CQ48" s="448"/>
      <c r="CR48" s="448"/>
      <c r="CS48" s="448"/>
      <c r="CT48" s="448"/>
      <c r="CU48" s="448"/>
      <c r="CV48" s="448"/>
      <c r="CW48" s="448"/>
    </row>
    <row r="49" spans="1:101" s="453" customFormat="1" x14ac:dyDescent="0.25">
      <c r="A49" s="449" t="s">
        <v>253</v>
      </c>
      <c r="B49" s="449"/>
      <c r="C49" s="449">
        <v>3.81</v>
      </c>
      <c r="D49" s="449">
        <v>4.49</v>
      </c>
      <c r="E49" s="449">
        <v>2.0099999999999998</v>
      </c>
      <c r="F49" s="449">
        <v>2.17</v>
      </c>
      <c r="G49" s="449">
        <v>0.68</v>
      </c>
      <c r="H49" s="449">
        <v>1.65</v>
      </c>
      <c r="I49" s="449">
        <v>2.16</v>
      </c>
      <c r="J49" s="449">
        <v>1.78</v>
      </c>
      <c r="K49" s="449">
        <v>4.87</v>
      </c>
      <c r="L49" s="449">
        <v>4.3</v>
      </c>
      <c r="M49" s="449"/>
      <c r="N49" s="449"/>
      <c r="O49" s="455"/>
      <c r="P49" s="455"/>
      <c r="Q49" s="467">
        <f t="shared" si="1"/>
        <v>-17.592592592592595</v>
      </c>
      <c r="R49" s="467">
        <f t="shared" si="1"/>
        <v>173.59550561797752</v>
      </c>
      <c r="S49" s="467"/>
      <c r="T49" s="467"/>
      <c r="U49" s="467"/>
      <c r="V49" s="452"/>
      <c r="W49" s="450"/>
      <c r="X49" s="452"/>
      <c r="Y49" s="452"/>
      <c r="Z49" s="452"/>
      <c r="AA49" s="452"/>
      <c r="AB49" s="452"/>
      <c r="AC49" s="452"/>
      <c r="AD49" s="452"/>
      <c r="AE49" s="452"/>
      <c r="AF49" s="452"/>
      <c r="AG49" s="452"/>
      <c r="AH49" s="452"/>
      <c r="AI49" s="452"/>
      <c r="AJ49" s="452"/>
      <c r="AK49" s="452"/>
      <c r="AL49" s="452"/>
      <c r="AM49" s="452"/>
      <c r="AN49" s="452"/>
      <c r="AO49" s="452"/>
      <c r="AP49" s="452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</row>
    <row r="50" spans="1:101" x14ac:dyDescent="0.25">
      <c r="A50" s="449" t="s">
        <v>252</v>
      </c>
      <c r="C50" s="449">
        <v>1433.15</v>
      </c>
      <c r="D50" s="449">
        <v>1473.8</v>
      </c>
      <c r="E50" s="449">
        <v>1386.07</v>
      </c>
      <c r="F50" s="449">
        <v>1393.82</v>
      </c>
      <c r="G50" s="449">
        <v>1479.18</v>
      </c>
      <c r="H50" s="449">
        <v>1415.02</v>
      </c>
      <c r="I50" s="449">
        <v>1141.18</v>
      </c>
      <c r="J50" s="449">
        <v>982.04</v>
      </c>
      <c r="K50" s="449">
        <v>1082.25</v>
      </c>
      <c r="L50" s="449">
        <v>1275.4000000000001</v>
      </c>
      <c r="Q50" s="467">
        <f t="shared" si="1"/>
        <v>-13.945214602429074</v>
      </c>
      <c r="R50" s="467">
        <f t="shared" si="1"/>
        <v>10.20426866522749</v>
      </c>
      <c r="S50" s="467"/>
      <c r="T50" s="467"/>
      <c r="U50" s="467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8"/>
      <c r="AL50" s="448"/>
      <c r="AM50" s="448"/>
      <c r="AN50" s="448"/>
      <c r="AO50" s="448"/>
      <c r="AP50" s="448"/>
      <c r="AQ50" s="448"/>
      <c r="AR50" s="448"/>
      <c r="AS50" s="448"/>
      <c r="AT50" s="448"/>
      <c r="AU50" s="448"/>
      <c r="AV50" s="448"/>
      <c r="AW50" s="448"/>
      <c r="AX50" s="448"/>
      <c r="AY50" s="448"/>
      <c r="AZ50" s="448"/>
      <c r="BA50" s="448"/>
      <c r="BB50" s="448"/>
      <c r="BC50" s="448"/>
      <c r="BD50" s="448"/>
      <c r="BE50" s="448"/>
      <c r="BF50" s="448"/>
      <c r="BG50" s="448"/>
      <c r="BH50" s="448"/>
      <c r="BI50" s="448"/>
      <c r="BJ50" s="448"/>
      <c r="BK50" s="448"/>
      <c r="BL50" s="448"/>
      <c r="BM50" s="448"/>
      <c r="BN50" s="448"/>
      <c r="BO50" s="448"/>
      <c r="BP50" s="448"/>
      <c r="BQ50" s="448"/>
      <c r="BR50" s="448"/>
      <c r="BS50" s="448"/>
      <c r="BT50" s="448"/>
      <c r="BU50" s="448"/>
      <c r="BV50" s="448"/>
      <c r="BW50" s="448"/>
      <c r="BX50" s="448"/>
      <c r="BY50" s="448"/>
      <c r="BZ50" s="448"/>
      <c r="CA50" s="448"/>
      <c r="CB50" s="448"/>
      <c r="CC50" s="448"/>
      <c r="CD50" s="448"/>
      <c r="CE50" s="448"/>
      <c r="CF50" s="448"/>
      <c r="CG50" s="448"/>
      <c r="CH50" s="448"/>
      <c r="CI50" s="448"/>
      <c r="CJ50" s="448"/>
      <c r="CK50" s="448"/>
      <c r="CL50" s="448"/>
      <c r="CM50" s="448"/>
      <c r="CN50" s="448"/>
      <c r="CO50" s="448"/>
      <c r="CP50" s="448"/>
      <c r="CQ50" s="448"/>
      <c r="CR50" s="448"/>
      <c r="CS50" s="448"/>
      <c r="CT50" s="448"/>
      <c r="CU50" s="448"/>
      <c r="CV50" s="448"/>
      <c r="CW50" s="448"/>
    </row>
    <row r="51" spans="1:101" x14ac:dyDescent="0.25">
      <c r="A51" s="449" t="s">
        <v>251</v>
      </c>
      <c r="C51" s="449">
        <v>1718.64</v>
      </c>
      <c r="D51" s="449">
        <v>1799.08</v>
      </c>
      <c r="E51" s="449">
        <v>2020.37</v>
      </c>
      <c r="F51" s="449">
        <v>1950.41</v>
      </c>
      <c r="G51" s="449">
        <v>1812.93</v>
      </c>
      <c r="H51" s="449">
        <v>1954.23</v>
      </c>
      <c r="I51" s="449">
        <v>2478.81</v>
      </c>
      <c r="J51" s="449">
        <v>2268.87</v>
      </c>
      <c r="K51" s="449">
        <v>2554.56</v>
      </c>
      <c r="L51" s="449">
        <v>3004.5</v>
      </c>
      <c r="Q51" s="467">
        <f t="shared" si="1"/>
        <v>-8.4693865201447487</v>
      </c>
      <c r="R51" s="467">
        <f t="shared" si="1"/>
        <v>12.591730685319128</v>
      </c>
      <c r="S51" s="467"/>
      <c r="T51" s="467"/>
      <c r="U51" s="467"/>
      <c r="V51" s="448"/>
      <c r="W51" s="450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8"/>
      <c r="AN51" s="448"/>
      <c r="AO51" s="448"/>
      <c r="AP51" s="448"/>
      <c r="AQ51" s="448"/>
      <c r="AR51" s="448"/>
      <c r="AS51" s="448"/>
      <c r="AT51" s="448"/>
      <c r="AU51" s="448"/>
      <c r="AV51" s="448"/>
      <c r="AW51" s="448"/>
      <c r="AX51" s="448"/>
      <c r="AY51" s="448"/>
      <c r="AZ51" s="448"/>
      <c r="BA51" s="448"/>
      <c r="BB51" s="448"/>
      <c r="BC51" s="448"/>
      <c r="BD51" s="448"/>
      <c r="BE51" s="448"/>
      <c r="BF51" s="448"/>
      <c r="BG51" s="448"/>
      <c r="BH51" s="448"/>
      <c r="BI51" s="448"/>
      <c r="BJ51" s="448"/>
      <c r="BK51" s="448"/>
      <c r="BL51" s="448"/>
      <c r="BM51" s="448"/>
      <c r="BN51" s="448"/>
      <c r="BO51" s="448"/>
      <c r="BP51" s="448"/>
      <c r="BQ51" s="448"/>
      <c r="BR51" s="448"/>
      <c r="BS51" s="448"/>
      <c r="BT51" s="448"/>
      <c r="BU51" s="448"/>
      <c r="BV51" s="448"/>
      <c r="BW51" s="448"/>
      <c r="BX51" s="448"/>
      <c r="BY51" s="448"/>
      <c r="BZ51" s="448"/>
      <c r="CA51" s="448"/>
      <c r="CB51" s="448"/>
      <c r="CC51" s="448"/>
      <c r="CD51" s="448"/>
      <c r="CE51" s="448"/>
      <c r="CF51" s="448"/>
      <c r="CG51" s="448"/>
      <c r="CH51" s="448"/>
      <c r="CI51" s="448"/>
      <c r="CJ51" s="448"/>
      <c r="CK51" s="448"/>
      <c r="CL51" s="448"/>
      <c r="CM51" s="448"/>
      <c r="CN51" s="448"/>
      <c r="CO51" s="448"/>
      <c r="CP51" s="448"/>
      <c r="CQ51" s="448"/>
      <c r="CR51" s="448"/>
      <c r="CS51" s="448"/>
      <c r="CT51" s="448"/>
      <c r="CU51" s="448"/>
      <c r="CV51" s="448"/>
      <c r="CW51" s="448"/>
    </row>
    <row r="52" spans="1:101" s="453" customFormat="1" ht="15.75" x14ac:dyDescent="0.25">
      <c r="A52" s="453" t="s">
        <v>295</v>
      </c>
      <c r="C52" s="453">
        <v>10496.66</v>
      </c>
      <c r="D52" s="453">
        <v>10675.36</v>
      </c>
      <c r="E52" s="453">
        <v>12012.43</v>
      </c>
      <c r="F52" s="453">
        <v>14031.75</v>
      </c>
      <c r="G52" s="453">
        <v>15077.08</v>
      </c>
      <c r="H52" s="453">
        <v>16734.98</v>
      </c>
      <c r="I52" s="453">
        <v>16150.98</v>
      </c>
      <c r="J52" s="453">
        <v>12901.3</v>
      </c>
      <c r="K52" s="453">
        <v>15698.8</v>
      </c>
      <c r="L52" s="453">
        <v>16731.5</v>
      </c>
      <c r="M52" s="462">
        <f>SUM(AP52:AS52)</f>
        <v>17854.400000000001</v>
      </c>
      <c r="N52" s="462">
        <f>SUM(AU52:AX52)</f>
        <v>17530.5</v>
      </c>
      <c r="O52" s="468"/>
      <c r="P52" s="464">
        <f>N52*100/$N$7</f>
        <v>9.1391509433962259</v>
      </c>
      <c r="Q52" s="467">
        <f t="shared" si="1"/>
        <v>-20.120636642482378</v>
      </c>
      <c r="R52" s="467">
        <f t="shared" si="1"/>
        <v>21.68386131630146</v>
      </c>
      <c r="S52" s="465">
        <f t="shared" si="1"/>
        <v>6.5782097994751236</v>
      </c>
      <c r="T52" s="465">
        <f t="shared" si="1"/>
        <v>6.7112930699578728</v>
      </c>
      <c r="U52" s="465">
        <f t="shared" si="1"/>
        <v>-1.8141186486244367</v>
      </c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  <c r="AO52" s="452"/>
      <c r="AP52" s="452">
        <v>4574.1000000000004</v>
      </c>
      <c r="AQ52" s="452">
        <v>4664.8</v>
      </c>
      <c r="AR52" s="452">
        <v>4450.7</v>
      </c>
      <c r="AS52" s="452">
        <v>4164.8</v>
      </c>
      <c r="AT52" s="452"/>
      <c r="AU52" s="452">
        <v>4475.1000000000004</v>
      </c>
      <c r="AV52" s="452">
        <v>4566.8999999999996</v>
      </c>
      <c r="AW52" s="452">
        <v>4353.2</v>
      </c>
      <c r="AX52" s="452">
        <v>4135.3</v>
      </c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2"/>
    </row>
    <row r="53" spans="1:101" x14ac:dyDescent="0.25">
      <c r="A53" s="449" t="s">
        <v>250</v>
      </c>
      <c r="C53" s="449">
        <v>9256.4</v>
      </c>
      <c r="D53" s="449">
        <v>9332.69</v>
      </c>
      <c r="E53" s="449">
        <v>10387.48</v>
      </c>
      <c r="F53" s="449">
        <v>12018.04</v>
      </c>
      <c r="G53" s="449">
        <v>12971.5</v>
      </c>
      <c r="H53" s="449">
        <v>14404.57</v>
      </c>
      <c r="I53" s="449">
        <v>13886</v>
      </c>
      <c r="J53" s="449">
        <v>11060.41</v>
      </c>
      <c r="K53" s="449">
        <v>13773.97</v>
      </c>
      <c r="L53" s="449">
        <v>14098.9</v>
      </c>
      <c r="Q53" s="467">
        <f t="shared" si="1"/>
        <v>-20.348480483940662</v>
      </c>
      <c r="R53" s="467">
        <f t="shared" si="1"/>
        <v>24.533991054581154</v>
      </c>
      <c r="S53" s="467"/>
      <c r="T53" s="467"/>
      <c r="U53" s="467"/>
      <c r="V53" s="448"/>
      <c r="W53" s="459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  <c r="AT53" s="448"/>
      <c r="AU53" s="448"/>
      <c r="AV53" s="448"/>
      <c r="AW53" s="448"/>
      <c r="AX53" s="448"/>
      <c r="AY53" s="448"/>
      <c r="AZ53" s="448"/>
      <c r="BA53" s="448"/>
      <c r="BB53" s="448"/>
      <c r="BC53" s="448"/>
      <c r="BD53" s="448"/>
      <c r="BE53" s="448"/>
      <c r="BF53" s="448"/>
      <c r="BG53" s="448"/>
      <c r="BH53" s="448"/>
      <c r="BI53" s="448"/>
      <c r="BJ53" s="448"/>
      <c r="BK53" s="448"/>
      <c r="BL53" s="448"/>
      <c r="BM53" s="448"/>
      <c r="BN53" s="448"/>
      <c r="BO53" s="448"/>
      <c r="BP53" s="448"/>
      <c r="BQ53" s="448"/>
      <c r="BR53" s="448"/>
      <c r="BS53" s="448"/>
      <c r="BT53" s="448"/>
      <c r="BU53" s="448"/>
      <c r="BV53" s="448"/>
      <c r="BW53" s="448"/>
      <c r="BX53" s="448"/>
      <c r="BY53" s="448"/>
      <c r="BZ53" s="448"/>
      <c r="CA53" s="448"/>
      <c r="CB53" s="448"/>
      <c r="CC53" s="448"/>
      <c r="CD53" s="448"/>
      <c r="CE53" s="448"/>
      <c r="CF53" s="448"/>
      <c r="CG53" s="448"/>
      <c r="CH53" s="448"/>
      <c r="CI53" s="448"/>
      <c r="CJ53" s="448"/>
      <c r="CK53" s="448"/>
      <c r="CL53" s="448"/>
      <c r="CM53" s="448"/>
      <c r="CN53" s="448"/>
      <c r="CO53" s="448"/>
      <c r="CP53" s="448"/>
      <c r="CQ53" s="448"/>
      <c r="CR53" s="448"/>
      <c r="CS53" s="448"/>
      <c r="CT53" s="448"/>
      <c r="CU53" s="448"/>
      <c r="CV53" s="448"/>
      <c r="CW53" s="448"/>
    </row>
    <row r="54" spans="1:101" x14ac:dyDescent="0.25">
      <c r="A54" s="449" t="s">
        <v>249</v>
      </c>
      <c r="C54" s="449">
        <v>1240.27</v>
      </c>
      <c r="D54" s="449">
        <v>1342.69</v>
      </c>
      <c r="E54" s="449">
        <v>1624.95</v>
      </c>
      <c r="F54" s="449">
        <v>2013.7</v>
      </c>
      <c r="G54" s="449">
        <v>2105.61</v>
      </c>
      <c r="H54" s="449">
        <v>2330.37</v>
      </c>
      <c r="I54" s="449">
        <v>2264.9899999999998</v>
      </c>
      <c r="J54" s="449">
        <v>2011.21</v>
      </c>
      <c r="K54" s="449">
        <v>2418.7199999999998</v>
      </c>
      <c r="L54" s="449">
        <v>2632.6</v>
      </c>
      <c r="Q54" s="467">
        <f t="shared" si="1"/>
        <v>-11.204464478871861</v>
      </c>
      <c r="R54" s="467">
        <f t="shared" si="1"/>
        <v>20.26193187185822</v>
      </c>
      <c r="S54" s="467"/>
      <c r="T54" s="467"/>
      <c r="U54" s="467"/>
      <c r="V54" s="448"/>
      <c r="W54" s="450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8"/>
      <c r="BB54" s="448"/>
      <c r="BC54" s="448"/>
      <c r="BD54" s="448"/>
      <c r="BE54" s="448"/>
      <c r="BF54" s="448"/>
      <c r="BG54" s="448"/>
      <c r="BH54" s="448"/>
      <c r="BI54" s="448"/>
      <c r="BJ54" s="448"/>
      <c r="BK54" s="448"/>
      <c r="BL54" s="448"/>
      <c r="BM54" s="448"/>
      <c r="BN54" s="448"/>
      <c r="BO54" s="448"/>
      <c r="BP54" s="448"/>
      <c r="BQ54" s="448"/>
      <c r="BR54" s="448"/>
      <c r="BS54" s="448"/>
      <c r="BT54" s="448"/>
      <c r="BU54" s="448"/>
      <c r="BV54" s="448"/>
      <c r="BW54" s="448"/>
      <c r="BX54" s="448"/>
      <c r="BY54" s="448"/>
      <c r="BZ54" s="448"/>
      <c r="CA54" s="448"/>
      <c r="CB54" s="448"/>
      <c r="CC54" s="448"/>
      <c r="CD54" s="448"/>
      <c r="CE54" s="448"/>
      <c r="CF54" s="448"/>
      <c r="CG54" s="448"/>
      <c r="CH54" s="448"/>
      <c r="CI54" s="448"/>
      <c r="CJ54" s="448"/>
      <c r="CK54" s="448"/>
      <c r="CL54" s="448"/>
      <c r="CM54" s="448"/>
      <c r="CN54" s="448"/>
      <c r="CO54" s="448"/>
      <c r="CP54" s="448"/>
      <c r="CQ54" s="448"/>
      <c r="CR54" s="448"/>
      <c r="CS54" s="448"/>
      <c r="CT54" s="448"/>
      <c r="CU54" s="448"/>
      <c r="CV54" s="448"/>
      <c r="CW54" s="448"/>
    </row>
    <row r="55" spans="1:101" ht="15.75" x14ac:dyDescent="0.25">
      <c r="A55" s="453" t="s">
        <v>296</v>
      </c>
      <c r="B55" s="453"/>
      <c r="C55" s="453">
        <v>515.41</v>
      </c>
      <c r="D55" s="453">
        <v>490.41</v>
      </c>
      <c r="E55" s="453">
        <v>502.18</v>
      </c>
      <c r="F55" s="453">
        <v>481.51</v>
      </c>
      <c r="G55" s="453">
        <v>498.07</v>
      </c>
      <c r="H55" s="453">
        <v>536.57000000000005</v>
      </c>
      <c r="I55" s="453">
        <v>488.96</v>
      </c>
      <c r="J55" s="453">
        <v>417.7</v>
      </c>
      <c r="K55" s="453">
        <v>458.4</v>
      </c>
      <c r="L55" s="453">
        <v>536.5</v>
      </c>
      <c r="M55" s="462">
        <f>SUM(AP55:AS55)</f>
        <v>545.30000000000007</v>
      </c>
      <c r="N55" s="462">
        <f>SUM(AU55:AX55)</f>
        <v>571.70000000000005</v>
      </c>
      <c r="O55" s="468"/>
      <c r="P55" s="464">
        <f>N55*100/$N$7</f>
        <v>0.29804355804681115</v>
      </c>
      <c r="Q55" s="467">
        <f t="shared" si="1"/>
        <v>-14.573789267015705</v>
      </c>
      <c r="R55" s="467">
        <f t="shared" si="1"/>
        <v>9.743835288484556</v>
      </c>
      <c r="S55" s="465">
        <f t="shared" si="1"/>
        <v>17.037521815008734</v>
      </c>
      <c r="T55" s="465">
        <f t="shared" si="1"/>
        <v>1.640260950605791</v>
      </c>
      <c r="U55" s="465">
        <f t="shared" si="1"/>
        <v>4.8413717219878913</v>
      </c>
      <c r="V55" s="448"/>
      <c r="W55" s="450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8"/>
      <c r="AK55" s="448"/>
      <c r="AL55" s="448"/>
      <c r="AM55" s="448"/>
      <c r="AN55" s="448"/>
      <c r="AO55" s="448"/>
      <c r="AP55" s="448">
        <v>120.4</v>
      </c>
      <c r="AQ55" s="448">
        <v>139.30000000000001</v>
      </c>
      <c r="AR55" s="448">
        <v>141.5</v>
      </c>
      <c r="AS55" s="448">
        <v>144.1</v>
      </c>
      <c r="AT55" s="448"/>
      <c r="AU55" s="448">
        <v>124</v>
      </c>
      <c r="AV55" s="448">
        <v>144.5</v>
      </c>
      <c r="AW55" s="448">
        <v>153.9</v>
      </c>
      <c r="AX55" s="448">
        <v>149.30000000000001</v>
      </c>
      <c r="AY55" s="448"/>
      <c r="AZ55" s="448"/>
      <c r="BA55" s="448"/>
      <c r="BB55" s="448"/>
      <c r="BC55" s="448"/>
      <c r="BD55" s="448"/>
      <c r="BE55" s="448"/>
      <c r="BF55" s="448"/>
      <c r="BG55" s="448"/>
      <c r="BH55" s="448"/>
      <c r="BI55" s="448"/>
      <c r="BJ55" s="448"/>
      <c r="BK55" s="448"/>
      <c r="BL55" s="448"/>
      <c r="BM55" s="448"/>
      <c r="BN55" s="448"/>
      <c r="BO55" s="448"/>
      <c r="BP55" s="448"/>
      <c r="BQ55" s="448"/>
      <c r="BR55" s="448"/>
      <c r="BS55" s="448"/>
      <c r="BT55" s="448"/>
      <c r="BU55" s="448"/>
      <c r="BV55" s="448"/>
      <c r="BW55" s="448"/>
      <c r="BX55" s="448"/>
      <c r="BY55" s="448"/>
      <c r="BZ55" s="448"/>
      <c r="CA55" s="448"/>
      <c r="CB55" s="448"/>
      <c r="CC55" s="448"/>
      <c r="CD55" s="448"/>
      <c r="CE55" s="448"/>
      <c r="CF55" s="448"/>
      <c r="CG55" s="448"/>
      <c r="CH55" s="448"/>
      <c r="CI55" s="448"/>
      <c r="CJ55" s="448"/>
      <c r="CK55" s="448"/>
      <c r="CL55" s="448"/>
      <c r="CM55" s="448"/>
      <c r="CN55" s="448"/>
      <c r="CO55" s="448"/>
      <c r="CP55" s="448"/>
      <c r="CQ55" s="448"/>
      <c r="CR55" s="448"/>
      <c r="CS55" s="448"/>
      <c r="CT55" s="448"/>
      <c r="CU55" s="448"/>
      <c r="CV55" s="448"/>
      <c r="CW55" s="448"/>
    </row>
    <row r="56" spans="1:101" s="453" customFormat="1" x14ac:dyDescent="0.25">
      <c r="A56" s="449" t="s">
        <v>248</v>
      </c>
      <c r="B56" s="449"/>
      <c r="C56" s="449">
        <v>121.18</v>
      </c>
      <c r="D56" s="449">
        <v>103.2</v>
      </c>
      <c r="E56" s="449">
        <v>106.65</v>
      </c>
      <c r="F56" s="449">
        <v>78.56</v>
      </c>
      <c r="G56" s="449">
        <v>72.56</v>
      </c>
      <c r="H56" s="449">
        <v>69.790000000000006</v>
      </c>
      <c r="I56" s="449">
        <v>52.94</v>
      </c>
      <c r="J56" s="449">
        <v>37.450000000000003</v>
      </c>
      <c r="K56" s="449">
        <v>52.63</v>
      </c>
      <c r="L56" s="449">
        <v>67.400000000000006</v>
      </c>
      <c r="M56" s="449"/>
      <c r="N56" s="449"/>
      <c r="O56" s="455"/>
      <c r="P56" s="455"/>
      <c r="Q56" s="467">
        <f t="shared" si="1"/>
        <v>-29.259539100868899</v>
      </c>
      <c r="R56" s="467">
        <f t="shared" si="1"/>
        <v>40.534045393858477</v>
      </c>
      <c r="S56" s="467"/>
      <c r="T56" s="467"/>
      <c r="U56" s="467"/>
      <c r="V56" s="452"/>
      <c r="W56" s="450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2"/>
      <c r="AI56" s="452"/>
      <c r="AJ56" s="452"/>
      <c r="AK56" s="452"/>
      <c r="AL56" s="452"/>
      <c r="AM56" s="452"/>
      <c r="AN56" s="452"/>
      <c r="AO56" s="452"/>
      <c r="AP56" s="452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/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2"/>
      <c r="BV56" s="452"/>
      <c r="BW56" s="452"/>
      <c r="BX56" s="452"/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2"/>
      <c r="CT56" s="452"/>
      <c r="CU56" s="452"/>
      <c r="CV56" s="452"/>
      <c r="CW56" s="452"/>
    </row>
    <row r="57" spans="1:101" x14ac:dyDescent="0.25">
      <c r="A57" s="449" t="s">
        <v>247</v>
      </c>
      <c r="C57" s="449">
        <v>381.19</v>
      </c>
      <c r="D57" s="449">
        <v>377.14</v>
      </c>
      <c r="E57" s="449">
        <v>384.16</v>
      </c>
      <c r="F57" s="449">
        <v>390.65</v>
      </c>
      <c r="G57" s="449">
        <v>409.74</v>
      </c>
      <c r="H57" s="449">
        <v>454.02</v>
      </c>
      <c r="I57" s="449">
        <v>428.27</v>
      </c>
      <c r="J57" s="449">
        <v>373.56</v>
      </c>
      <c r="K57" s="449">
        <v>400.13</v>
      </c>
      <c r="L57" s="449">
        <v>451.9</v>
      </c>
      <c r="Q57" s="467">
        <f t="shared" si="1"/>
        <v>-12.774651504891771</v>
      </c>
      <c r="R57" s="467">
        <f t="shared" si="1"/>
        <v>7.1126458935646202</v>
      </c>
      <c r="S57" s="467"/>
      <c r="T57" s="467"/>
      <c r="U57" s="467"/>
      <c r="V57" s="448"/>
      <c r="W57" s="450"/>
      <c r="X57" s="448"/>
      <c r="Y57" s="448"/>
      <c r="Z57" s="448"/>
      <c r="AA57" s="448"/>
      <c r="AB57" s="448"/>
      <c r="AC57" s="448"/>
      <c r="AD57" s="448"/>
      <c r="AE57" s="448"/>
      <c r="AF57" s="448"/>
      <c r="AG57" s="448"/>
      <c r="AH57" s="448"/>
      <c r="AI57" s="448"/>
      <c r="AJ57" s="448"/>
      <c r="AK57" s="448"/>
      <c r="AL57" s="448"/>
      <c r="AM57" s="448"/>
      <c r="AN57" s="448"/>
      <c r="AO57" s="448"/>
      <c r="AP57" s="448"/>
      <c r="AQ57" s="448"/>
      <c r="AR57" s="448"/>
      <c r="AS57" s="448"/>
      <c r="AT57" s="448"/>
      <c r="AU57" s="448"/>
      <c r="AV57" s="448"/>
      <c r="AW57" s="448"/>
      <c r="AX57" s="448"/>
      <c r="AY57" s="448"/>
      <c r="AZ57" s="448"/>
      <c r="BA57" s="448"/>
      <c r="BB57" s="448"/>
      <c r="BC57" s="448"/>
      <c r="BD57" s="448"/>
      <c r="BE57" s="448"/>
      <c r="BF57" s="448"/>
      <c r="BG57" s="448"/>
      <c r="BH57" s="448"/>
      <c r="BI57" s="448"/>
      <c r="BJ57" s="448"/>
      <c r="BK57" s="448"/>
      <c r="BL57" s="448"/>
      <c r="BM57" s="448"/>
      <c r="BN57" s="448"/>
      <c r="BO57" s="448"/>
      <c r="BP57" s="448"/>
      <c r="BQ57" s="448"/>
      <c r="BR57" s="448"/>
      <c r="BS57" s="448"/>
      <c r="BT57" s="448"/>
      <c r="BU57" s="448"/>
      <c r="BV57" s="448"/>
      <c r="BW57" s="448"/>
      <c r="BX57" s="448"/>
      <c r="BY57" s="448"/>
      <c r="BZ57" s="448"/>
      <c r="CA57" s="448"/>
      <c r="CB57" s="448"/>
      <c r="CC57" s="448"/>
      <c r="CD57" s="448"/>
      <c r="CE57" s="448"/>
      <c r="CF57" s="448"/>
      <c r="CG57" s="448"/>
      <c r="CH57" s="448"/>
      <c r="CI57" s="448"/>
      <c r="CJ57" s="448"/>
      <c r="CK57" s="448"/>
      <c r="CL57" s="448"/>
      <c r="CM57" s="448"/>
      <c r="CN57" s="448"/>
      <c r="CO57" s="448"/>
      <c r="CP57" s="448"/>
      <c r="CQ57" s="448"/>
      <c r="CR57" s="448"/>
      <c r="CS57" s="448"/>
      <c r="CT57" s="448"/>
      <c r="CU57" s="448"/>
      <c r="CV57" s="448"/>
      <c r="CW57" s="448"/>
    </row>
    <row r="58" spans="1:101" x14ac:dyDescent="0.25">
      <c r="A58" s="449" t="s">
        <v>246</v>
      </c>
      <c r="C58" s="449">
        <v>13.03</v>
      </c>
      <c r="D58" s="449">
        <v>10.119999999999999</v>
      </c>
      <c r="E58" s="449">
        <v>11.4</v>
      </c>
      <c r="F58" s="449">
        <v>12.31</v>
      </c>
      <c r="G58" s="449">
        <v>15.76</v>
      </c>
      <c r="H58" s="449">
        <v>12.76</v>
      </c>
      <c r="I58" s="449">
        <v>7.79</v>
      </c>
      <c r="J58" s="449">
        <v>8.39</v>
      </c>
      <c r="K58" s="449">
        <v>14.16</v>
      </c>
      <c r="L58" s="449">
        <v>17.2</v>
      </c>
      <c r="Q58" s="467">
        <f t="shared" si="1"/>
        <v>7.7021822849807524</v>
      </c>
      <c r="R58" s="467">
        <f t="shared" si="1"/>
        <v>68.772348033373049</v>
      </c>
      <c r="S58" s="467"/>
      <c r="T58" s="467"/>
      <c r="U58" s="467"/>
      <c r="V58" s="448"/>
      <c r="W58" s="450"/>
      <c r="X58" s="448"/>
      <c r="Y58" s="448"/>
      <c r="Z58" s="448"/>
      <c r="AA58" s="448"/>
      <c r="AB58" s="448"/>
      <c r="AC58" s="448"/>
      <c r="AD58" s="448"/>
      <c r="AE58" s="448"/>
      <c r="AF58" s="448"/>
      <c r="AG58" s="448"/>
      <c r="AH58" s="448"/>
      <c r="AI58" s="448"/>
      <c r="AJ58" s="448"/>
      <c r="AK58" s="448"/>
      <c r="AL58" s="448"/>
      <c r="AM58" s="448"/>
      <c r="AN58" s="448"/>
      <c r="AO58" s="448"/>
      <c r="AP58" s="448"/>
      <c r="AQ58" s="448"/>
      <c r="AR58" s="448"/>
      <c r="AS58" s="448"/>
      <c r="AT58" s="448"/>
      <c r="AU58" s="448"/>
      <c r="AV58" s="448"/>
      <c r="AW58" s="448"/>
      <c r="AX58" s="448"/>
      <c r="AY58" s="448"/>
      <c r="AZ58" s="448"/>
      <c r="BA58" s="448"/>
      <c r="BB58" s="448"/>
      <c r="BC58" s="448"/>
      <c r="BD58" s="448"/>
      <c r="BE58" s="448"/>
      <c r="BF58" s="448"/>
      <c r="BG58" s="448"/>
      <c r="BH58" s="448"/>
      <c r="BI58" s="448"/>
      <c r="BJ58" s="448"/>
      <c r="BK58" s="448"/>
      <c r="BL58" s="448"/>
      <c r="BM58" s="448"/>
      <c r="BN58" s="448"/>
      <c r="BO58" s="448"/>
      <c r="BP58" s="448"/>
      <c r="BQ58" s="448"/>
      <c r="BR58" s="448"/>
      <c r="BS58" s="448"/>
      <c r="BT58" s="448"/>
      <c r="BU58" s="448"/>
      <c r="BV58" s="448"/>
      <c r="BW58" s="448"/>
      <c r="BX58" s="448"/>
      <c r="BY58" s="448"/>
      <c r="BZ58" s="448"/>
      <c r="CA58" s="448"/>
      <c r="CB58" s="448"/>
      <c r="CC58" s="448"/>
      <c r="CD58" s="448"/>
      <c r="CE58" s="448"/>
      <c r="CF58" s="448"/>
      <c r="CG58" s="448"/>
      <c r="CH58" s="448"/>
      <c r="CI58" s="448"/>
      <c r="CJ58" s="448"/>
      <c r="CK58" s="448"/>
      <c r="CL58" s="448"/>
      <c r="CM58" s="448"/>
      <c r="CN58" s="448"/>
      <c r="CO58" s="448"/>
      <c r="CP58" s="448"/>
      <c r="CQ58" s="448"/>
      <c r="CR58" s="448"/>
      <c r="CS58" s="448"/>
      <c r="CT58" s="448"/>
      <c r="CU58" s="448"/>
      <c r="CV58" s="448"/>
      <c r="CW58" s="448"/>
    </row>
    <row r="59" spans="1:101" ht="15.75" x14ac:dyDescent="0.25">
      <c r="A59" s="453" t="s">
        <v>297</v>
      </c>
      <c r="B59" s="453"/>
      <c r="C59" s="453">
        <v>1453.76</v>
      </c>
      <c r="D59" s="453">
        <v>1423.99</v>
      </c>
      <c r="E59" s="453">
        <v>1500.49</v>
      </c>
      <c r="F59" s="453">
        <v>1478.8</v>
      </c>
      <c r="G59" s="453">
        <v>1550.52</v>
      </c>
      <c r="H59" s="453">
        <v>1651.88</v>
      </c>
      <c r="I59" s="453">
        <v>1448.61</v>
      </c>
      <c r="J59" s="453">
        <v>1086.9000000000001</v>
      </c>
      <c r="K59" s="453">
        <v>1179.2</v>
      </c>
      <c r="L59" s="453">
        <v>1272.8</v>
      </c>
      <c r="M59" s="462">
        <f>SUM(AP59:AS59)</f>
        <v>1184.1999999999998</v>
      </c>
      <c r="N59" s="462">
        <f>SUM(AU59:AX59)</f>
        <v>1156.7</v>
      </c>
      <c r="O59" s="468"/>
      <c r="P59" s="464">
        <f>N59*100/$N$7</f>
        <v>0.60302078641375967</v>
      </c>
      <c r="Q59" s="467">
        <f t="shared" si="1"/>
        <v>-24.969453476090862</v>
      </c>
      <c r="R59" s="467">
        <f t="shared" si="1"/>
        <v>8.4920415861624754</v>
      </c>
      <c r="S59" s="465">
        <f t="shared" si="1"/>
        <v>7.9375848032564367</v>
      </c>
      <c r="T59" s="465">
        <f t="shared" si="1"/>
        <v>-6.9610307982401114</v>
      </c>
      <c r="U59" s="465">
        <f t="shared" si="1"/>
        <v>-2.3222428643809976</v>
      </c>
      <c r="V59" s="448"/>
      <c r="W59" s="450"/>
      <c r="X59" s="448"/>
      <c r="Y59" s="448"/>
      <c r="Z59" s="448"/>
      <c r="AA59" s="448"/>
      <c r="AB59" s="448"/>
      <c r="AC59" s="448"/>
      <c r="AD59" s="448"/>
      <c r="AE59" s="448"/>
      <c r="AF59" s="448"/>
      <c r="AG59" s="448"/>
      <c r="AH59" s="448"/>
      <c r="AI59" s="448"/>
      <c r="AJ59" s="448"/>
      <c r="AK59" s="448"/>
      <c r="AL59" s="448"/>
      <c r="AM59" s="448"/>
      <c r="AN59" s="448"/>
      <c r="AO59" s="448"/>
      <c r="AP59" s="448">
        <v>321.2</v>
      </c>
      <c r="AQ59" s="448">
        <v>312.60000000000002</v>
      </c>
      <c r="AR59" s="448">
        <v>275.5</v>
      </c>
      <c r="AS59" s="448">
        <v>274.89999999999998</v>
      </c>
      <c r="AT59" s="448"/>
      <c r="AU59" s="448">
        <v>286.8</v>
      </c>
      <c r="AV59" s="448">
        <v>305.7</v>
      </c>
      <c r="AW59" s="448">
        <v>277.5</v>
      </c>
      <c r="AX59" s="448">
        <v>286.7</v>
      </c>
      <c r="AY59" s="448"/>
      <c r="AZ59" s="448"/>
      <c r="BA59" s="448"/>
      <c r="BB59" s="448"/>
      <c r="BC59" s="448"/>
      <c r="BD59" s="448"/>
      <c r="BE59" s="448"/>
      <c r="BF59" s="448"/>
      <c r="BG59" s="448"/>
      <c r="BH59" s="448"/>
      <c r="BI59" s="448"/>
      <c r="BJ59" s="448"/>
      <c r="BK59" s="448"/>
      <c r="BL59" s="448"/>
      <c r="BM59" s="448"/>
      <c r="BN59" s="448"/>
      <c r="BO59" s="448"/>
      <c r="BP59" s="448"/>
      <c r="BQ59" s="448"/>
      <c r="BR59" s="448"/>
      <c r="BS59" s="448"/>
      <c r="BT59" s="448"/>
      <c r="BU59" s="448"/>
      <c r="BV59" s="448"/>
      <c r="BW59" s="448"/>
      <c r="BX59" s="448"/>
      <c r="BY59" s="448"/>
      <c r="BZ59" s="448"/>
      <c r="CA59" s="448"/>
      <c r="CB59" s="448"/>
      <c r="CC59" s="448"/>
      <c r="CD59" s="448"/>
      <c r="CE59" s="448"/>
      <c r="CF59" s="448"/>
      <c r="CG59" s="448"/>
      <c r="CH59" s="448"/>
      <c r="CI59" s="448"/>
      <c r="CJ59" s="448"/>
      <c r="CK59" s="448"/>
      <c r="CL59" s="448"/>
      <c r="CM59" s="448"/>
      <c r="CN59" s="448"/>
      <c r="CO59" s="448"/>
      <c r="CP59" s="448"/>
      <c r="CQ59" s="448"/>
      <c r="CR59" s="448"/>
      <c r="CS59" s="448"/>
      <c r="CT59" s="448"/>
      <c r="CU59" s="448"/>
      <c r="CV59" s="448"/>
      <c r="CW59" s="448"/>
    </row>
    <row r="60" spans="1:101" s="453" customFormat="1" x14ac:dyDescent="0.25">
      <c r="A60" s="449" t="s">
        <v>245</v>
      </c>
      <c r="B60" s="449"/>
      <c r="C60" s="449">
        <v>1433.1</v>
      </c>
      <c r="D60" s="449">
        <v>1401.03</v>
      </c>
      <c r="E60" s="449">
        <v>1474.59</v>
      </c>
      <c r="F60" s="449">
        <v>1452.84</v>
      </c>
      <c r="G60" s="449">
        <v>1510.69</v>
      </c>
      <c r="H60" s="449">
        <v>1620.41</v>
      </c>
      <c r="I60" s="449">
        <v>1422.23</v>
      </c>
      <c r="J60" s="449">
        <v>1066.5999999999999</v>
      </c>
      <c r="K60" s="449">
        <v>1164.47</v>
      </c>
      <c r="L60" s="449">
        <v>1252.4000000000001</v>
      </c>
      <c r="M60" s="449"/>
      <c r="N60" s="449"/>
      <c r="O60" s="455"/>
      <c r="P60" s="455"/>
      <c r="Q60" s="467">
        <f t="shared" si="1"/>
        <v>-25.005097628372354</v>
      </c>
      <c r="R60" s="467">
        <f t="shared" si="1"/>
        <v>9.1758859928745657</v>
      </c>
      <c r="S60" s="467"/>
      <c r="T60" s="467"/>
      <c r="U60" s="467"/>
      <c r="V60" s="452"/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452"/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452"/>
    </row>
    <row r="61" spans="1:101" x14ac:dyDescent="0.25">
      <c r="A61" s="449" t="s">
        <v>244</v>
      </c>
      <c r="C61" s="449">
        <v>4.0999999999999996</v>
      </c>
      <c r="D61" s="449">
        <v>6.21</v>
      </c>
      <c r="E61" s="449">
        <v>4.68</v>
      </c>
      <c r="F61" s="449">
        <v>4.6399999999999997</v>
      </c>
      <c r="G61" s="449">
        <v>19.55</v>
      </c>
      <c r="H61" s="449">
        <v>10.55</v>
      </c>
      <c r="I61" s="449">
        <v>9.0399999999999991</v>
      </c>
      <c r="J61" s="449">
        <v>9.07</v>
      </c>
      <c r="K61" s="449">
        <v>13.96</v>
      </c>
      <c r="L61" s="449">
        <v>9.4</v>
      </c>
      <c r="Q61" s="467">
        <f t="shared" si="1"/>
        <v>0.33185840707965863</v>
      </c>
      <c r="R61" s="467">
        <f t="shared" si="1"/>
        <v>53.914002205071668</v>
      </c>
      <c r="S61" s="467"/>
      <c r="T61" s="467"/>
      <c r="U61" s="467"/>
      <c r="V61" s="448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448"/>
      <c r="AI61" s="448"/>
      <c r="AJ61" s="448"/>
      <c r="AK61" s="448"/>
      <c r="AL61" s="448"/>
      <c r="AM61" s="448"/>
      <c r="AN61" s="448"/>
      <c r="AO61" s="448"/>
      <c r="AP61" s="448"/>
      <c r="AQ61" s="448"/>
      <c r="AR61" s="448"/>
      <c r="AS61" s="448"/>
      <c r="AT61" s="448"/>
      <c r="AU61" s="448"/>
      <c r="AV61" s="448"/>
      <c r="AW61" s="448"/>
      <c r="AX61" s="448"/>
      <c r="AY61" s="448"/>
      <c r="AZ61" s="448"/>
      <c r="BA61" s="448"/>
      <c r="BB61" s="448"/>
      <c r="BC61" s="448"/>
      <c r="BD61" s="448"/>
      <c r="BE61" s="448"/>
      <c r="BF61" s="448"/>
      <c r="BG61" s="448"/>
      <c r="BH61" s="448"/>
      <c r="BI61" s="448"/>
      <c r="BJ61" s="448"/>
      <c r="BK61" s="448"/>
      <c r="BL61" s="448"/>
      <c r="BM61" s="448"/>
      <c r="BN61" s="448"/>
      <c r="BO61" s="448"/>
      <c r="BP61" s="448"/>
      <c r="BQ61" s="448"/>
      <c r="BR61" s="448"/>
      <c r="BS61" s="448"/>
      <c r="BT61" s="448"/>
      <c r="BU61" s="448"/>
      <c r="BV61" s="448"/>
      <c r="BW61" s="448"/>
      <c r="BX61" s="448"/>
      <c r="BY61" s="448"/>
      <c r="BZ61" s="448"/>
      <c r="CA61" s="448"/>
      <c r="CB61" s="448"/>
      <c r="CC61" s="448"/>
      <c r="CD61" s="448"/>
      <c r="CE61" s="448"/>
      <c r="CF61" s="448"/>
      <c r="CG61" s="448"/>
      <c r="CH61" s="448"/>
      <c r="CI61" s="448"/>
      <c r="CJ61" s="448"/>
      <c r="CK61" s="448"/>
      <c r="CL61" s="448"/>
      <c r="CM61" s="448"/>
      <c r="CN61" s="448"/>
      <c r="CO61" s="448"/>
      <c r="CP61" s="448"/>
      <c r="CQ61" s="448"/>
      <c r="CR61" s="448"/>
      <c r="CS61" s="448"/>
      <c r="CT61" s="448"/>
      <c r="CU61" s="448"/>
      <c r="CV61" s="448"/>
      <c r="CW61" s="448"/>
    </row>
    <row r="62" spans="1:101" x14ac:dyDescent="0.25">
      <c r="A62" s="449" t="s">
        <v>243</v>
      </c>
      <c r="C62" s="449">
        <v>16.55</v>
      </c>
      <c r="D62" s="449">
        <v>16.77</v>
      </c>
      <c r="E62" s="449">
        <v>21.21</v>
      </c>
      <c r="F62" s="449">
        <v>21.32</v>
      </c>
      <c r="G62" s="449">
        <v>20.27</v>
      </c>
      <c r="H62" s="449">
        <v>20.92</v>
      </c>
      <c r="I62" s="449">
        <v>17.37</v>
      </c>
      <c r="J62" s="449">
        <v>14.13</v>
      </c>
      <c r="K62" s="449">
        <v>12.68</v>
      </c>
      <c r="L62" s="449">
        <v>11</v>
      </c>
      <c r="Q62" s="467">
        <f t="shared" si="1"/>
        <v>-18.652849740932641</v>
      </c>
      <c r="R62" s="467">
        <f t="shared" si="1"/>
        <v>-10.261854210898804</v>
      </c>
      <c r="S62" s="467"/>
      <c r="T62" s="467"/>
      <c r="U62" s="467"/>
      <c r="V62" s="448"/>
      <c r="W62" s="448"/>
      <c r="X62" s="448"/>
      <c r="Y62" s="448"/>
      <c r="Z62" s="448"/>
      <c r="AA62" s="448"/>
      <c r="AB62" s="448"/>
      <c r="AC62" s="448"/>
      <c r="AD62" s="448"/>
      <c r="AE62" s="448"/>
      <c r="AF62" s="448"/>
      <c r="AG62" s="448"/>
      <c r="AH62" s="448"/>
      <c r="AI62" s="448"/>
      <c r="AJ62" s="448"/>
      <c r="AK62" s="448"/>
      <c r="AL62" s="448"/>
      <c r="AM62" s="448"/>
      <c r="AN62" s="448"/>
      <c r="AO62" s="448"/>
      <c r="AP62" s="459"/>
      <c r="AQ62" s="448"/>
      <c r="AR62" s="448"/>
      <c r="AS62" s="448"/>
      <c r="AT62" s="448"/>
      <c r="AU62" s="448"/>
      <c r="AV62" s="448"/>
      <c r="AW62" s="448"/>
      <c r="AX62" s="448"/>
      <c r="AY62" s="448"/>
      <c r="AZ62" s="448"/>
      <c r="BA62" s="448"/>
      <c r="BB62" s="448"/>
      <c r="BC62" s="448"/>
      <c r="BD62" s="448"/>
      <c r="BE62" s="448"/>
      <c r="BF62" s="448"/>
      <c r="BG62" s="448"/>
      <c r="BH62" s="448"/>
      <c r="BI62" s="448"/>
      <c r="BJ62" s="448"/>
      <c r="BK62" s="448"/>
      <c r="BL62" s="448"/>
      <c r="BM62" s="448"/>
      <c r="BN62" s="448"/>
      <c r="BO62" s="448"/>
      <c r="BP62" s="448"/>
      <c r="BQ62" s="448"/>
      <c r="BR62" s="448"/>
      <c r="BS62" s="448"/>
      <c r="BT62" s="448"/>
      <c r="BU62" s="448"/>
      <c r="BV62" s="448"/>
      <c r="BW62" s="448"/>
      <c r="BX62" s="448"/>
      <c r="BY62" s="448"/>
      <c r="BZ62" s="448"/>
      <c r="CA62" s="448"/>
      <c r="CB62" s="448"/>
      <c r="CC62" s="448"/>
      <c r="CD62" s="448"/>
      <c r="CE62" s="448"/>
      <c r="CF62" s="448"/>
      <c r="CG62" s="448"/>
      <c r="CH62" s="448"/>
      <c r="CI62" s="448"/>
      <c r="CJ62" s="448"/>
      <c r="CK62" s="448"/>
      <c r="CL62" s="448"/>
      <c r="CM62" s="448"/>
      <c r="CN62" s="448"/>
      <c r="CO62" s="448"/>
      <c r="CP62" s="448"/>
      <c r="CQ62" s="448"/>
      <c r="CR62" s="448"/>
      <c r="CS62" s="448"/>
      <c r="CT62" s="448"/>
      <c r="CU62" s="448"/>
      <c r="CV62" s="448"/>
      <c r="CW62" s="448"/>
    </row>
    <row r="63" spans="1:101" ht="15.75" x14ac:dyDescent="0.25">
      <c r="A63" s="453" t="s">
        <v>298</v>
      </c>
      <c r="B63" s="453"/>
      <c r="C63" s="453">
        <v>2825.77</v>
      </c>
      <c r="D63" s="453">
        <v>2904.45</v>
      </c>
      <c r="E63" s="453">
        <v>3005.66</v>
      </c>
      <c r="F63" s="453">
        <v>2894.76</v>
      </c>
      <c r="G63" s="453">
        <v>2927.9</v>
      </c>
      <c r="H63" s="453">
        <v>3024.44</v>
      </c>
      <c r="I63" s="453">
        <v>3072.1</v>
      </c>
      <c r="J63" s="453">
        <v>2663.7</v>
      </c>
      <c r="K63" s="453">
        <v>3028</v>
      </c>
      <c r="L63" s="453">
        <v>3275.3</v>
      </c>
      <c r="M63" s="462">
        <f>SUM(AP63:AS63)</f>
        <v>2635.8</v>
      </c>
      <c r="N63" s="462">
        <f>SUM(AU63:AX63)</f>
        <v>2494.6999999999998</v>
      </c>
      <c r="O63" s="468"/>
      <c r="P63" s="464">
        <f>N63*100/$N$7</f>
        <v>1.3005584471914984</v>
      </c>
      <c r="Q63" s="467">
        <f t="shared" si="1"/>
        <v>-13.293838091207972</v>
      </c>
      <c r="R63" s="467">
        <f t="shared" si="1"/>
        <v>13.676465067387477</v>
      </c>
      <c r="S63" s="465">
        <f t="shared" si="1"/>
        <v>8.1671070013210105</v>
      </c>
      <c r="T63" s="465">
        <f t="shared" si="1"/>
        <v>-19.524929014136109</v>
      </c>
      <c r="U63" s="465">
        <f t="shared" si="1"/>
        <v>-5.3532134456332177</v>
      </c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8"/>
      <c r="AJ63" s="448"/>
      <c r="AK63" s="448"/>
      <c r="AL63" s="448"/>
      <c r="AM63" s="448"/>
      <c r="AN63" s="448"/>
      <c r="AO63" s="448"/>
      <c r="AP63" s="448">
        <v>677</v>
      </c>
      <c r="AQ63" s="448">
        <v>677.8</v>
      </c>
      <c r="AR63" s="448">
        <v>643.1</v>
      </c>
      <c r="AS63" s="448">
        <v>637.9</v>
      </c>
      <c r="AT63" s="448"/>
      <c r="AU63" s="448">
        <v>620.5</v>
      </c>
      <c r="AV63" s="448">
        <v>610.9</v>
      </c>
      <c r="AW63" s="448">
        <v>621.79999999999995</v>
      </c>
      <c r="AX63" s="448">
        <v>641.5</v>
      </c>
      <c r="AY63" s="448"/>
      <c r="AZ63" s="448"/>
      <c r="BA63" s="448"/>
      <c r="BB63" s="448"/>
      <c r="BC63" s="448"/>
      <c r="BD63" s="448"/>
      <c r="BE63" s="448"/>
      <c r="BF63" s="448"/>
      <c r="BG63" s="448"/>
      <c r="BH63" s="448"/>
      <c r="BI63" s="448"/>
      <c r="BJ63" s="448"/>
      <c r="BK63" s="448"/>
      <c r="BL63" s="448"/>
      <c r="BM63" s="448"/>
      <c r="BN63" s="448"/>
      <c r="BO63" s="448"/>
      <c r="BP63" s="448"/>
      <c r="BQ63" s="448"/>
      <c r="BR63" s="448"/>
      <c r="BS63" s="448"/>
      <c r="BT63" s="448"/>
      <c r="BU63" s="448"/>
      <c r="BV63" s="448"/>
      <c r="BW63" s="448"/>
      <c r="BX63" s="448"/>
      <c r="BY63" s="448"/>
      <c r="BZ63" s="448"/>
      <c r="CA63" s="448"/>
      <c r="CB63" s="448"/>
      <c r="CC63" s="448"/>
      <c r="CD63" s="448"/>
      <c r="CE63" s="448"/>
      <c r="CF63" s="448"/>
      <c r="CG63" s="448"/>
      <c r="CH63" s="448"/>
      <c r="CI63" s="448"/>
      <c r="CJ63" s="448"/>
      <c r="CK63" s="448"/>
      <c r="CL63" s="448"/>
      <c r="CM63" s="448"/>
      <c r="CN63" s="448"/>
      <c r="CO63" s="448"/>
      <c r="CP63" s="448"/>
      <c r="CQ63" s="448"/>
      <c r="CR63" s="448"/>
      <c r="CS63" s="448"/>
      <c r="CT63" s="448"/>
      <c r="CU63" s="448"/>
      <c r="CV63" s="448"/>
      <c r="CW63" s="448"/>
    </row>
    <row r="64" spans="1:101" s="453" customFormat="1" x14ac:dyDescent="0.25">
      <c r="A64" s="449" t="s">
        <v>242</v>
      </c>
      <c r="B64" s="449"/>
      <c r="C64" s="449">
        <v>128.69999999999999</v>
      </c>
      <c r="D64" s="449">
        <v>138.74</v>
      </c>
      <c r="E64" s="449">
        <v>153.94</v>
      </c>
      <c r="F64" s="449">
        <v>151.21</v>
      </c>
      <c r="G64" s="449">
        <v>159.28</v>
      </c>
      <c r="H64" s="449">
        <v>186.85</v>
      </c>
      <c r="I64" s="449">
        <v>161.74</v>
      </c>
      <c r="J64" s="449">
        <v>93.8</v>
      </c>
      <c r="K64" s="449">
        <v>172.35</v>
      </c>
      <c r="L64" s="449">
        <v>188.9</v>
      </c>
      <c r="M64" s="449"/>
      <c r="N64" s="449"/>
      <c r="O64" s="455"/>
      <c r="P64" s="455"/>
      <c r="Q64" s="467">
        <f t="shared" si="1"/>
        <v>-42.005688141461611</v>
      </c>
      <c r="R64" s="467">
        <f t="shared" si="1"/>
        <v>83.742004264392321</v>
      </c>
      <c r="S64" s="467"/>
      <c r="T64" s="467"/>
      <c r="U64" s="467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2"/>
      <c r="AK64" s="452"/>
      <c r="AL64" s="452"/>
      <c r="AM64" s="452"/>
      <c r="AN64" s="452"/>
      <c r="AO64" s="452"/>
      <c r="AP64" s="452"/>
      <c r="AQ64" s="452"/>
      <c r="AR64" s="452"/>
      <c r="AS64" s="452"/>
      <c r="AT64" s="452"/>
      <c r="AU64" s="452"/>
      <c r="AV64" s="452"/>
      <c r="AW64" s="452"/>
      <c r="AX64" s="452"/>
      <c r="AY64" s="452"/>
      <c r="AZ64" s="452"/>
      <c r="BA64" s="452"/>
      <c r="BB64" s="452"/>
      <c r="BC64" s="452"/>
      <c r="BD64" s="452"/>
      <c r="BE64" s="452"/>
      <c r="BF64" s="452"/>
      <c r="BG64" s="452"/>
      <c r="BH64" s="452"/>
      <c r="BI64" s="452"/>
      <c r="BJ64" s="452"/>
      <c r="BK64" s="452"/>
      <c r="BL64" s="452"/>
      <c r="BM64" s="452"/>
      <c r="BN64" s="452"/>
      <c r="BO64" s="452"/>
      <c r="BP64" s="452"/>
      <c r="BQ64" s="452"/>
      <c r="BR64" s="452"/>
      <c r="BS64" s="452"/>
      <c r="BT64" s="452"/>
      <c r="BU64" s="452"/>
      <c r="BV64" s="452"/>
      <c r="BW64" s="452"/>
      <c r="BX64" s="452"/>
      <c r="BY64" s="452"/>
      <c r="BZ64" s="452"/>
      <c r="CA64" s="452"/>
      <c r="CB64" s="452"/>
      <c r="CC64" s="452"/>
      <c r="CD64" s="452"/>
      <c r="CE64" s="452"/>
      <c r="CF64" s="452"/>
      <c r="CG64" s="452"/>
      <c r="CH64" s="452"/>
      <c r="CI64" s="452"/>
      <c r="CJ64" s="452"/>
      <c r="CK64" s="452"/>
      <c r="CL64" s="452"/>
      <c r="CM64" s="452"/>
      <c r="CN64" s="452"/>
      <c r="CO64" s="452"/>
      <c r="CP64" s="452"/>
      <c r="CQ64" s="452"/>
      <c r="CR64" s="452"/>
      <c r="CS64" s="452"/>
      <c r="CT64" s="452"/>
      <c r="CU64" s="452"/>
      <c r="CV64" s="452"/>
      <c r="CW64" s="452"/>
    </row>
    <row r="65" spans="1:101" x14ac:dyDescent="0.25">
      <c r="A65" s="449" t="s">
        <v>241</v>
      </c>
      <c r="C65" s="449">
        <v>2108.0300000000002</v>
      </c>
      <c r="D65" s="449">
        <v>2094.39</v>
      </c>
      <c r="E65" s="449">
        <v>2200.92</v>
      </c>
      <c r="F65" s="449">
        <v>2079</v>
      </c>
      <c r="G65" s="449">
        <v>2147.38</v>
      </c>
      <c r="H65" s="449">
        <v>2248.88</v>
      </c>
      <c r="I65" s="449">
        <v>2335.87</v>
      </c>
      <c r="J65" s="449">
        <v>2094.35</v>
      </c>
      <c r="K65" s="449">
        <v>2355.2399999999998</v>
      </c>
      <c r="L65" s="449">
        <v>2463.1999999999998</v>
      </c>
      <c r="Q65" s="467">
        <f t="shared" si="1"/>
        <v>-10.339616502630712</v>
      </c>
      <c r="R65" s="467">
        <f t="shared" si="1"/>
        <v>12.456848186788259</v>
      </c>
      <c r="S65" s="467"/>
      <c r="T65" s="467"/>
      <c r="U65" s="467"/>
      <c r="V65" s="448"/>
      <c r="W65" s="448"/>
      <c r="X65" s="448"/>
      <c r="Y65" s="448"/>
      <c r="Z65" s="448"/>
      <c r="AA65" s="448"/>
      <c r="AB65" s="448"/>
      <c r="AC65" s="448"/>
      <c r="AD65" s="448"/>
      <c r="AE65" s="448"/>
      <c r="AF65" s="448"/>
      <c r="AG65" s="448"/>
      <c r="AH65" s="448"/>
      <c r="AI65" s="448"/>
      <c r="AJ65" s="448"/>
      <c r="AK65" s="448"/>
      <c r="AL65" s="448"/>
      <c r="AM65" s="448"/>
      <c r="AN65" s="448"/>
      <c r="AO65" s="448"/>
      <c r="AP65" s="448"/>
      <c r="AQ65" s="448"/>
      <c r="AR65" s="448"/>
      <c r="AS65" s="448"/>
      <c r="AT65" s="448"/>
      <c r="AU65" s="448"/>
      <c r="AV65" s="448"/>
      <c r="AW65" s="448"/>
      <c r="AX65" s="448"/>
      <c r="AY65" s="448"/>
      <c r="AZ65" s="448"/>
      <c r="BA65" s="448"/>
      <c r="BB65" s="448"/>
      <c r="BC65" s="448"/>
      <c r="BD65" s="448"/>
      <c r="BE65" s="448"/>
      <c r="BF65" s="448"/>
      <c r="BG65" s="448"/>
      <c r="BH65" s="448"/>
      <c r="BI65" s="448"/>
      <c r="BJ65" s="448"/>
      <c r="BK65" s="448"/>
      <c r="BL65" s="448"/>
      <c r="BM65" s="448"/>
      <c r="BN65" s="448"/>
      <c r="BO65" s="448"/>
      <c r="BP65" s="448"/>
      <c r="BQ65" s="448"/>
      <c r="BR65" s="448"/>
      <c r="BS65" s="448"/>
      <c r="BT65" s="448"/>
      <c r="BU65" s="448"/>
      <c r="BV65" s="448"/>
      <c r="BW65" s="448"/>
      <c r="BX65" s="448"/>
      <c r="BY65" s="448"/>
      <c r="BZ65" s="448"/>
      <c r="CA65" s="448"/>
      <c r="CB65" s="448"/>
      <c r="CC65" s="448"/>
      <c r="CD65" s="448"/>
      <c r="CE65" s="448"/>
      <c r="CF65" s="448"/>
      <c r="CG65" s="448"/>
      <c r="CH65" s="448"/>
      <c r="CI65" s="448"/>
      <c r="CJ65" s="448"/>
      <c r="CK65" s="448"/>
      <c r="CL65" s="448"/>
      <c r="CM65" s="448"/>
      <c r="CN65" s="448"/>
      <c r="CO65" s="448"/>
      <c r="CP65" s="448"/>
      <c r="CQ65" s="448"/>
      <c r="CR65" s="448"/>
      <c r="CS65" s="448"/>
      <c r="CT65" s="448"/>
      <c r="CU65" s="448"/>
      <c r="CV65" s="448"/>
      <c r="CW65" s="448"/>
    </row>
    <row r="66" spans="1:101" x14ac:dyDescent="0.25">
      <c r="A66" s="449" t="s">
        <v>240</v>
      </c>
      <c r="C66" s="449">
        <v>589.02</v>
      </c>
      <c r="D66" s="449">
        <v>671.34</v>
      </c>
      <c r="E66" s="449">
        <v>650.82000000000005</v>
      </c>
      <c r="F66" s="449">
        <v>664.56</v>
      </c>
      <c r="G66" s="449">
        <v>621.22</v>
      </c>
      <c r="H66" s="449">
        <v>588.72</v>
      </c>
      <c r="I66" s="449">
        <v>574.51</v>
      </c>
      <c r="J66" s="449">
        <v>490.03</v>
      </c>
      <c r="K66" s="449">
        <v>552.74</v>
      </c>
      <c r="L66" s="449">
        <v>623.20000000000005</v>
      </c>
      <c r="Q66" s="467">
        <f t="shared" si="1"/>
        <v>-14.704704878940317</v>
      </c>
      <c r="R66" s="467">
        <f t="shared" si="1"/>
        <v>12.79717568312145</v>
      </c>
      <c r="S66" s="467"/>
      <c r="T66" s="467"/>
      <c r="U66" s="467"/>
      <c r="V66" s="448"/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I66" s="448"/>
      <c r="AJ66" s="448"/>
      <c r="AK66" s="448"/>
      <c r="AL66" s="448"/>
      <c r="AM66" s="448"/>
      <c r="AN66" s="448"/>
      <c r="AO66" s="448"/>
      <c r="AP66" s="448"/>
      <c r="AQ66" s="448"/>
      <c r="AR66" s="448"/>
      <c r="AS66" s="448"/>
      <c r="AT66" s="448"/>
      <c r="AU66" s="448"/>
      <c r="AV66" s="448"/>
      <c r="AW66" s="448"/>
      <c r="AX66" s="448"/>
      <c r="AY66" s="448"/>
      <c r="AZ66" s="448"/>
      <c r="BA66" s="448"/>
      <c r="BB66" s="448"/>
      <c r="BC66" s="448"/>
      <c r="BD66" s="448"/>
      <c r="BE66" s="448"/>
      <c r="BF66" s="448"/>
      <c r="BG66" s="448"/>
      <c r="BH66" s="448"/>
      <c r="BI66" s="448"/>
      <c r="BJ66" s="448"/>
      <c r="BK66" s="448"/>
      <c r="BL66" s="448"/>
      <c r="BM66" s="448"/>
      <c r="BN66" s="448"/>
      <c r="BO66" s="448"/>
      <c r="BP66" s="448"/>
      <c r="BQ66" s="448"/>
      <c r="BR66" s="448"/>
      <c r="BS66" s="448"/>
      <c r="BT66" s="448"/>
      <c r="BU66" s="448"/>
      <c r="BV66" s="448"/>
      <c r="BW66" s="448"/>
      <c r="BX66" s="448"/>
      <c r="BY66" s="448"/>
      <c r="BZ66" s="448"/>
      <c r="CA66" s="448"/>
      <c r="CB66" s="448"/>
      <c r="CC66" s="448"/>
      <c r="CD66" s="448"/>
      <c r="CE66" s="448"/>
      <c r="CF66" s="448"/>
      <c r="CG66" s="448"/>
      <c r="CH66" s="448"/>
      <c r="CI66" s="448"/>
      <c r="CJ66" s="448"/>
      <c r="CK66" s="448"/>
      <c r="CL66" s="448"/>
      <c r="CM66" s="448"/>
      <c r="CN66" s="448"/>
      <c r="CO66" s="448"/>
      <c r="CP66" s="448"/>
      <c r="CQ66" s="448"/>
      <c r="CR66" s="448"/>
      <c r="CS66" s="448"/>
      <c r="CT66" s="448"/>
      <c r="CU66" s="448"/>
      <c r="CV66" s="448"/>
      <c r="CW66" s="448"/>
    </row>
    <row r="67" spans="1:101" ht="15.75" x14ac:dyDescent="0.25">
      <c r="A67" s="453" t="s">
        <v>299</v>
      </c>
      <c r="B67" s="453"/>
      <c r="C67" s="453">
        <v>7712.6</v>
      </c>
      <c r="D67" s="453">
        <v>7119.2</v>
      </c>
      <c r="E67" s="453">
        <v>6828.2</v>
      </c>
      <c r="F67" s="453">
        <v>6919.2</v>
      </c>
      <c r="G67" s="453">
        <v>6981.1</v>
      </c>
      <c r="H67" s="453">
        <v>7377.5</v>
      </c>
      <c r="I67" s="453">
        <v>6681.5</v>
      </c>
      <c r="J67" s="453">
        <v>5621.2</v>
      </c>
      <c r="K67" s="453">
        <v>5901.2</v>
      </c>
      <c r="L67" s="453">
        <v>6079.8</v>
      </c>
      <c r="M67" s="462">
        <f>SUM(AP67:AS67)</f>
        <v>5587.5</v>
      </c>
      <c r="N67" s="462">
        <f>SUM(AU67:AX67)</f>
        <v>5538.4</v>
      </c>
      <c r="O67" s="468"/>
      <c r="P67" s="464">
        <f>N67*100/$N$7</f>
        <v>2.8873262933119794</v>
      </c>
      <c r="Q67" s="467">
        <f t="shared" si="1"/>
        <v>-15.869191049913944</v>
      </c>
      <c r="R67" s="467">
        <f t="shared" si="1"/>
        <v>4.9811428164804665</v>
      </c>
      <c r="S67" s="465">
        <f t="shared" si="1"/>
        <v>3.0265030841184903</v>
      </c>
      <c r="T67" s="465">
        <f t="shared" si="1"/>
        <v>-8.0973058324287006</v>
      </c>
      <c r="U67" s="465">
        <f t="shared" si="1"/>
        <v>-0.87874720357942493</v>
      </c>
      <c r="V67" s="448"/>
      <c r="W67" s="448"/>
      <c r="X67" s="448"/>
      <c r="Y67" s="448"/>
      <c r="Z67" s="448"/>
      <c r="AA67" s="448"/>
      <c r="AB67" s="448"/>
      <c r="AC67" s="448"/>
      <c r="AD67" s="448"/>
      <c r="AE67" s="448"/>
      <c r="AF67" s="448"/>
      <c r="AG67" s="448"/>
      <c r="AH67" s="448"/>
      <c r="AI67" s="448"/>
      <c r="AJ67" s="448"/>
      <c r="AK67" s="448"/>
      <c r="AL67" s="448"/>
      <c r="AM67" s="448"/>
      <c r="AN67" s="448"/>
      <c r="AO67" s="448"/>
      <c r="AP67" s="448">
        <v>1469.8</v>
      </c>
      <c r="AQ67" s="448">
        <v>1339.2</v>
      </c>
      <c r="AR67" s="448">
        <v>1415.9</v>
      </c>
      <c r="AS67" s="448">
        <v>1362.6</v>
      </c>
      <c r="AT67" s="448"/>
      <c r="AU67" s="448">
        <v>1420.9</v>
      </c>
      <c r="AV67" s="448">
        <v>1348.5</v>
      </c>
      <c r="AW67" s="448">
        <v>1353.3</v>
      </c>
      <c r="AX67" s="448">
        <v>1415.7</v>
      </c>
      <c r="AY67" s="448"/>
      <c r="AZ67" s="448"/>
      <c r="BA67" s="448"/>
      <c r="BB67" s="448"/>
      <c r="BC67" s="448"/>
      <c r="BD67" s="448"/>
      <c r="BE67" s="448"/>
      <c r="BF67" s="448"/>
      <c r="BG67" s="448"/>
      <c r="BH67" s="448"/>
      <c r="BI67" s="448"/>
      <c r="BJ67" s="448"/>
      <c r="BK67" s="448"/>
      <c r="BL67" s="448"/>
      <c r="BM67" s="448"/>
      <c r="BN67" s="448"/>
      <c r="BO67" s="448"/>
      <c r="BP67" s="448"/>
      <c r="BQ67" s="448"/>
      <c r="BR67" s="448"/>
      <c r="BS67" s="448"/>
      <c r="BT67" s="448"/>
      <c r="BU67" s="448"/>
      <c r="BV67" s="448"/>
      <c r="BW67" s="448"/>
      <c r="BX67" s="448"/>
      <c r="BY67" s="448"/>
      <c r="BZ67" s="448"/>
      <c r="CA67" s="448"/>
      <c r="CB67" s="448"/>
      <c r="CC67" s="448"/>
      <c r="CD67" s="448"/>
      <c r="CE67" s="448"/>
      <c r="CF67" s="448"/>
      <c r="CG67" s="448"/>
      <c r="CH67" s="448"/>
      <c r="CI67" s="448"/>
      <c r="CJ67" s="448"/>
      <c r="CK67" s="448"/>
      <c r="CL67" s="448"/>
      <c r="CM67" s="448"/>
      <c r="CN67" s="448"/>
      <c r="CO67" s="448"/>
      <c r="CP67" s="448"/>
      <c r="CQ67" s="448"/>
      <c r="CR67" s="448"/>
      <c r="CS67" s="448"/>
      <c r="CT67" s="448"/>
      <c r="CU67" s="448"/>
      <c r="CV67" s="448"/>
      <c r="CW67" s="448"/>
    </row>
    <row r="68" spans="1:101" x14ac:dyDescent="0.25">
      <c r="A68" s="449" t="s">
        <v>239</v>
      </c>
      <c r="C68" s="449">
        <v>1.02</v>
      </c>
      <c r="D68" s="449">
        <v>3.05</v>
      </c>
      <c r="E68" s="449">
        <v>4.92</v>
      </c>
      <c r="F68" s="449">
        <v>6.28</v>
      </c>
      <c r="G68" s="449">
        <v>7.88</v>
      </c>
      <c r="H68" s="449">
        <v>7.14</v>
      </c>
      <c r="I68" s="449">
        <v>5.97</v>
      </c>
      <c r="J68" s="449">
        <v>4.13</v>
      </c>
      <c r="K68" s="449">
        <v>4.97</v>
      </c>
      <c r="L68" s="449">
        <v>3.8</v>
      </c>
      <c r="Q68" s="467">
        <f t="shared" si="1"/>
        <v>-30.820770519262979</v>
      </c>
      <c r="R68" s="467">
        <f t="shared" si="1"/>
        <v>20.338983050847453</v>
      </c>
      <c r="S68" s="467"/>
      <c r="T68" s="467"/>
      <c r="U68" s="467"/>
      <c r="V68" s="448"/>
      <c r="W68" s="448"/>
      <c r="X68" s="448"/>
      <c r="Y68" s="448"/>
      <c r="Z68" s="448"/>
      <c r="AA68" s="448"/>
      <c r="AB68" s="448"/>
      <c r="AC68" s="448"/>
      <c r="AD68" s="448"/>
      <c r="AE68" s="448"/>
      <c r="AF68" s="448"/>
      <c r="AG68" s="448"/>
      <c r="AH68" s="448"/>
      <c r="AI68" s="448"/>
      <c r="AJ68" s="448"/>
      <c r="AK68" s="448"/>
      <c r="AL68" s="448"/>
      <c r="AM68" s="448"/>
      <c r="AN68" s="448"/>
      <c r="AO68" s="448"/>
      <c r="AP68" s="448"/>
      <c r="AQ68" s="448"/>
      <c r="AR68" s="448"/>
      <c r="AS68" s="448"/>
      <c r="AT68" s="448"/>
      <c r="AU68" s="448"/>
      <c r="AV68" s="448"/>
      <c r="AW68" s="448"/>
      <c r="AX68" s="448"/>
      <c r="AY68" s="448"/>
      <c r="AZ68" s="448"/>
      <c r="BA68" s="448"/>
      <c r="BB68" s="448"/>
      <c r="BC68" s="448"/>
      <c r="BD68" s="448"/>
      <c r="BE68" s="448"/>
      <c r="BF68" s="448"/>
      <c r="BG68" s="448"/>
      <c r="BH68" s="448"/>
      <c r="BI68" s="448"/>
      <c r="BJ68" s="448"/>
      <c r="BK68" s="448"/>
      <c r="BL68" s="448"/>
      <c r="BM68" s="448"/>
      <c r="BN68" s="448"/>
      <c r="BO68" s="448"/>
      <c r="BP68" s="448"/>
      <c r="BQ68" s="448"/>
      <c r="BR68" s="448"/>
      <c r="BS68" s="448"/>
      <c r="BT68" s="448"/>
      <c r="BU68" s="448"/>
      <c r="BV68" s="448"/>
      <c r="BW68" s="448"/>
      <c r="BX68" s="448"/>
      <c r="BY68" s="448"/>
      <c r="BZ68" s="448"/>
      <c r="CA68" s="448"/>
      <c r="CB68" s="448"/>
      <c r="CC68" s="448"/>
      <c r="CD68" s="448"/>
      <c r="CE68" s="448"/>
      <c r="CF68" s="448"/>
      <c r="CG68" s="448"/>
      <c r="CH68" s="448"/>
      <c r="CI68" s="448"/>
      <c r="CJ68" s="448"/>
      <c r="CK68" s="448"/>
      <c r="CL68" s="448"/>
      <c r="CM68" s="448"/>
      <c r="CN68" s="448"/>
      <c r="CO68" s="448"/>
      <c r="CP68" s="448"/>
      <c r="CQ68" s="448"/>
      <c r="CR68" s="448"/>
      <c r="CS68" s="448"/>
      <c r="CT68" s="448"/>
      <c r="CU68" s="448"/>
      <c r="CV68" s="448"/>
      <c r="CW68" s="448"/>
    </row>
    <row r="69" spans="1:101" x14ac:dyDescent="0.25">
      <c r="A69" s="449" t="s">
        <v>238</v>
      </c>
      <c r="C69" s="449">
        <v>84.16</v>
      </c>
      <c r="D69" s="449">
        <v>82.55</v>
      </c>
      <c r="E69" s="449">
        <v>84.67</v>
      </c>
      <c r="F69" s="449">
        <v>79.38</v>
      </c>
      <c r="G69" s="449">
        <v>86.05</v>
      </c>
      <c r="H69" s="449">
        <v>85.26</v>
      </c>
      <c r="I69" s="449">
        <v>66.95</v>
      </c>
      <c r="J69" s="449">
        <v>40.4</v>
      </c>
      <c r="K69" s="449">
        <v>61.87</v>
      </c>
      <c r="L69" s="449">
        <v>72.7</v>
      </c>
      <c r="Q69" s="467">
        <f t="shared" si="1"/>
        <v>-39.656460044809563</v>
      </c>
      <c r="R69" s="467">
        <f t="shared" si="1"/>
        <v>53.143564356435647</v>
      </c>
      <c r="S69" s="467"/>
      <c r="T69" s="467"/>
      <c r="U69" s="467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8"/>
      <c r="AJ69" s="448"/>
      <c r="AK69" s="448"/>
      <c r="AL69" s="448"/>
      <c r="AM69" s="448"/>
      <c r="AN69" s="448"/>
      <c r="AO69" s="448"/>
      <c r="AP69" s="448"/>
      <c r="AQ69" s="448"/>
      <c r="AR69" s="448"/>
      <c r="AS69" s="448"/>
      <c r="AT69" s="448"/>
      <c r="AU69" s="448"/>
      <c r="AV69" s="448"/>
      <c r="AW69" s="448"/>
      <c r="AX69" s="448"/>
      <c r="AY69" s="448"/>
      <c r="AZ69" s="448"/>
      <c r="BA69" s="448"/>
      <c r="BB69" s="448"/>
      <c r="BC69" s="448"/>
      <c r="BD69" s="448"/>
      <c r="BE69" s="448"/>
      <c r="BF69" s="448"/>
      <c r="BG69" s="448"/>
      <c r="BH69" s="448"/>
      <c r="BI69" s="448"/>
      <c r="BJ69" s="448"/>
      <c r="BK69" s="448"/>
      <c r="BL69" s="448"/>
      <c r="BM69" s="448"/>
      <c r="BN69" s="448"/>
      <c r="BO69" s="448"/>
      <c r="BP69" s="448"/>
      <c r="BQ69" s="448"/>
      <c r="BR69" s="448"/>
      <c r="BS69" s="448"/>
      <c r="BT69" s="448"/>
      <c r="BU69" s="448"/>
      <c r="BV69" s="448"/>
      <c r="BW69" s="448"/>
      <c r="BX69" s="448"/>
      <c r="BY69" s="448"/>
      <c r="BZ69" s="448"/>
      <c r="CA69" s="448"/>
      <c r="CB69" s="448"/>
      <c r="CC69" s="448"/>
      <c r="CD69" s="448"/>
      <c r="CE69" s="448"/>
      <c r="CF69" s="448"/>
      <c r="CG69" s="448"/>
      <c r="CH69" s="448"/>
      <c r="CI69" s="448"/>
      <c r="CJ69" s="448"/>
      <c r="CK69" s="448"/>
      <c r="CL69" s="448"/>
      <c r="CM69" s="448"/>
      <c r="CN69" s="448"/>
      <c r="CO69" s="448"/>
      <c r="CP69" s="448"/>
      <c r="CQ69" s="448"/>
      <c r="CR69" s="448"/>
      <c r="CS69" s="448"/>
      <c r="CT69" s="448"/>
      <c r="CU69" s="448"/>
      <c r="CV69" s="448"/>
      <c r="CW69" s="448"/>
    </row>
    <row r="70" spans="1:101" x14ac:dyDescent="0.25">
      <c r="A70" s="449" t="s">
        <v>237</v>
      </c>
      <c r="C70" s="449">
        <v>631.21</v>
      </c>
      <c r="D70" s="449">
        <v>487.41</v>
      </c>
      <c r="E70" s="449">
        <v>399.57</v>
      </c>
      <c r="F70" s="449">
        <v>348.3</v>
      </c>
      <c r="G70" s="449">
        <v>344.75</v>
      </c>
      <c r="H70" s="449">
        <v>309.72000000000003</v>
      </c>
      <c r="I70" s="449">
        <v>285.60000000000002</v>
      </c>
      <c r="J70" s="449">
        <v>191.94</v>
      </c>
      <c r="K70" s="449">
        <v>216.27</v>
      </c>
      <c r="L70" s="449">
        <v>204</v>
      </c>
      <c r="Q70" s="467">
        <f t="shared" si="1"/>
        <v>-32.794117647058826</v>
      </c>
      <c r="R70" s="467">
        <f t="shared" si="1"/>
        <v>12.675836198812135</v>
      </c>
      <c r="S70" s="467"/>
      <c r="T70" s="467"/>
      <c r="U70" s="467"/>
      <c r="V70" s="448"/>
      <c r="W70" s="448"/>
      <c r="X70" s="448"/>
      <c r="Y70" s="448"/>
      <c r="Z70" s="448"/>
      <c r="AA70" s="448"/>
      <c r="AB70" s="448"/>
      <c r="AC70" s="448"/>
      <c r="AD70" s="448"/>
      <c r="AE70" s="448"/>
      <c r="AF70" s="448"/>
      <c r="AG70" s="448"/>
      <c r="AH70" s="448"/>
      <c r="AI70" s="448"/>
      <c r="AJ70" s="448"/>
      <c r="AK70" s="448"/>
      <c r="AL70" s="448"/>
      <c r="AM70" s="448"/>
      <c r="AN70" s="448"/>
      <c r="AO70" s="448"/>
      <c r="AP70" s="448"/>
      <c r="AQ70" s="448"/>
      <c r="AR70" s="448"/>
      <c r="AS70" s="448"/>
      <c r="AT70" s="448"/>
      <c r="AU70" s="448"/>
      <c r="AV70" s="448"/>
      <c r="AW70" s="448"/>
      <c r="AX70" s="448"/>
      <c r="AY70" s="448"/>
      <c r="AZ70" s="448"/>
      <c r="BA70" s="448"/>
      <c r="BB70" s="448"/>
      <c r="BC70" s="448"/>
      <c r="BD70" s="448"/>
      <c r="BE70" s="448"/>
      <c r="BF70" s="448"/>
      <c r="BG70" s="448"/>
      <c r="BH70" s="448"/>
      <c r="BI70" s="448"/>
      <c r="BJ70" s="448"/>
      <c r="BK70" s="448"/>
      <c r="BL70" s="448"/>
      <c r="BM70" s="448"/>
      <c r="BN70" s="448"/>
      <c r="BO70" s="448"/>
      <c r="BP70" s="448"/>
      <c r="BQ70" s="448"/>
      <c r="BR70" s="448"/>
      <c r="BS70" s="448"/>
      <c r="BT70" s="448"/>
      <c r="BU70" s="448"/>
      <c r="BV70" s="448"/>
      <c r="BW70" s="448"/>
      <c r="BX70" s="448"/>
      <c r="BY70" s="448"/>
      <c r="BZ70" s="448"/>
      <c r="CA70" s="448"/>
      <c r="CB70" s="448"/>
      <c r="CC70" s="448"/>
      <c r="CD70" s="448"/>
      <c r="CE70" s="448"/>
      <c r="CF70" s="448"/>
      <c r="CG70" s="448"/>
      <c r="CH70" s="448"/>
      <c r="CI70" s="448"/>
      <c r="CJ70" s="448"/>
      <c r="CK70" s="448"/>
      <c r="CL70" s="448"/>
      <c r="CM70" s="448"/>
      <c r="CN70" s="448"/>
      <c r="CO70" s="448"/>
      <c r="CP70" s="448"/>
      <c r="CQ70" s="448"/>
      <c r="CR70" s="448"/>
      <c r="CS70" s="448"/>
      <c r="CT70" s="448"/>
      <c r="CU70" s="448"/>
      <c r="CV70" s="448"/>
      <c r="CW70" s="448"/>
    </row>
    <row r="71" spans="1:101" x14ac:dyDescent="0.25">
      <c r="A71" s="449" t="s">
        <v>236</v>
      </c>
      <c r="C71" s="449">
        <v>219.52</v>
      </c>
      <c r="D71" s="449">
        <v>237.78</v>
      </c>
      <c r="E71" s="449">
        <v>224.33</v>
      </c>
      <c r="F71" s="449">
        <v>183.21</v>
      </c>
      <c r="G71" s="449">
        <v>167.58</v>
      </c>
      <c r="H71" s="449">
        <v>174.82</v>
      </c>
      <c r="I71" s="449">
        <v>125.22</v>
      </c>
      <c r="J71" s="449">
        <v>108.3</v>
      </c>
      <c r="K71" s="449">
        <v>156.74</v>
      </c>
      <c r="L71" s="449">
        <v>170.3</v>
      </c>
      <c r="Q71" s="467">
        <f t="shared" si="1"/>
        <v>-13.512218495448014</v>
      </c>
      <c r="R71" s="467">
        <f t="shared" si="1"/>
        <v>44.727608494921526</v>
      </c>
      <c r="S71" s="467"/>
      <c r="T71" s="467"/>
      <c r="U71" s="467"/>
      <c r="V71" s="448"/>
      <c r="W71" s="448"/>
      <c r="X71" s="448"/>
      <c r="Y71" s="448"/>
      <c r="Z71" s="448"/>
      <c r="AA71" s="448"/>
      <c r="AB71" s="448"/>
      <c r="AC71" s="448"/>
      <c r="AD71" s="448"/>
      <c r="AE71" s="448"/>
      <c r="AF71" s="448"/>
      <c r="AG71" s="448"/>
      <c r="AH71" s="448"/>
      <c r="AI71" s="448"/>
      <c r="AJ71" s="448"/>
      <c r="AK71" s="448"/>
      <c r="AL71" s="448"/>
      <c r="AM71" s="448"/>
      <c r="AN71" s="448"/>
      <c r="AO71" s="448"/>
      <c r="AP71" s="448"/>
      <c r="AQ71" s="448"/>
      <c r="AR71" s="448"/>
      <c r="AS71" s="448"/>
      <c r="AT71" s="448"/>
      <c r="AU71" s="448"/>
      <c r="AV71" s="448"/>
      <c r="AW71" s="448"/>
      <c r="AX71" s="448"/>
      <c r="AY71" s="448"/>
      <c r="AZ71" s="448"/>
      <c r="BA71" s="448"/>
      <c r="BB71" s="448"/>
      <c r="BC71" s="448"/>
      <c r="BD71" s="448"/>
      <c r="BE71" s="448"/>
      <c r="BF71" s="448"/>
      <c r="BG71" s="448"/>
      <c r="BH71" s="448"/>
      <c r="BI71" s="448"/>
      <c r="BJ71" s="448"/>
      <c r="BK71" s="448"/>
      <c r="BL71" s="448"/>
      <c r="BM71" s="448"/>
      <c r="BN71" s="448"/>
      <c r="BO71" s="448"/>
      <c r="BP71" s="448"/>
      <c r="BQ71" s="448"/>
      <c r="BR71" s="448"/>
      <c r="BS71" s="448"/>
      <c r="BT71" s="448"/>
      <c r="BU71" s="448"/>
      <c r="BV71" s="448"/>
      <c r="BW71" s="448"/>
      <c r="BX71" s="448"/>
      <c r="BY71" s="448"/>
      <c r="BZ71" s="448"/>
      <c r="CA71" s="448"/>
      <c r="CB71" s="448"/>
      <c r="CC71" s="448"/>
      <c r="CD71" s="448"/>
      <c r="CE71" s="448"/>
      <c r="CF71" s="448"/>
      <c r="CG71" s="448"/>
      <c r="CH71" s="448"/>
      <c r="CI71" s="448"/>
      <c r="CJ71" s="448"/>
      <c r="CK71" s="448"/>
      <c r="CL71" s="448"/>
      <c r="CM71" s="448"/>
      <c r="CN71" s="448"/>
      <c r="CO71" s="448"/>
      <c r="CP71" s="448"/>
      <c r="CQ71" s="448"/>
      <c r="CR71" s="448"/>
      <c r="CS71" s="448"/>
      <c r="CT71" s="448"/>
      <c r="CU71" s="448"/>
      <c r="CV71" s="448"/>
      <c r="CW71" s="448"/>
    </row>
    <row r="72" spans="1:101" x14ac:dyDescent="0.25">
      <c r="A72" s="449" t="s">
        <v>235</v>
      </c>
      <c r="C72" s="449">
        <v>550.04</v>
      </c>
      <c r="D72" s="449">
        <v>474.65</v>
      </c>
      <c r="E72" s="449">
        <v>455.66</v>
      </c>
      <c r="F72" s="449">
        <v>455.24</v>
      </c>
      <c r="G72" s="449">
        <v>483.04</v>
      </c>
      <c r="H72" s="449">
        <v>469.41</v>
      </c>
      <c r="I72" s="449">
        <v>383.29</v>
      </c>
      <c r="J72" s="449">
        <v>287.32</v>
      </c>
      <c r="K72" s="449">
        <v>333.86</v>
      </c>
      <c r="L72" s="449">
        <v>344.4</v>
      </c>
      <c r="Q72" s="467">
        <f t="shared" si="1"/>
        <v>-25.038482611077779</v>
      </c>
      <c r="R72" s="467">
        <f t="shared" si="1"/>
        <v>16.197967423082286</v>
      </c>
      <c r="S72" s="467"/>
      <c r="T72" s="467"/>
      <c r="U72" s="467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48"/>
      <c r="AM72" s="448"/>
      <c r="AN72" s="448"/>
      <c r="AO72" s="448"/>
      <c r="AP72" s="448"/>
      <c r="AQ72" s="448"/>
      <c r="AR72" s="448"/>
      <c r="AS72" s="448"/>
      <c r="AT72" s="448"/>
      <c r="AU72" s="448"/>
      <c r="AV72" s="448"/>
      <c r="AW72" s="448"/>
      <c r="AX72" s="448"/>
      <c r="AY72" s="448"/>
      <c r="AZ72" s="448"/>
      <c r="BA72" s="448"/>
      <c r="BB72" s="448"/>
      <c r="BC72" s="448"/>
      <c r="BD72" s="448"/>
      <c r="BE72" s="448"/>
      <c r="BF72" s="448"/>
      <c r="BG72" s="448"/>
      <c r="BH72" s="448"/>
      <c r="BI72" s="448"/>
      <c r="BJ72" s="448"/>
      <c r="BK72" s="448"/>
      <c r="BL72" s="448"/>
      <c r="BM72" s="448"/>
      <c r="BN72" s="448"/>
      <c r="BO72" s="448"/>
      <c r="BP72" s="448"/>
      <c r="BQ72" s="448"/>
      <c r="BR72" s="448"/>
      <c r="BS72" s="448"/>
      <c r="BT72" s="448"/>
      <c r="BU72" s="448"/>
      <c r="BV72" s="448"/>
      <c r="BW72" s="448"/>
      <c r="BX72" s="448"/>
      <c r="BY72" s="448"/>
      <c r="BZ72" s="448"/>
      <c r="CA72" s="448"/>
      <c r="CB72" s="448"/>
      <c r="CC72" s="448"/>
      <c r="CD72" s="448"/>
      <c r="CE72" s="448"/>
      <c r="CF72" s="448"/>
      <c r="CG72" s="448"/>
      <c r="CH72" s="448"/>
      <c r="CI72" s="448"/>
      <c r="CJ72" s="448"/>
      <c r="CK72" s="448"/>
      <c r="CL72" s="448"/>
      <c r="CM72" s="448"/>
      <c r="CN72" s="448"/>
      <c r="CO72" s="448"/>
      <c r="CP72" s="448"/>
      <c r="CQ72" s="448"/>
      <c r="CR72" s="448"/>
      <c r="CS72" s="448"/>
      <c r="CT72" s="448"/>
      <c r="CU72" s="448"/>
      <c r="CV72" s="448"/>
      <c r="CW72" s="448"/>
    </row>
    <row r="73" spans="1:101" x14ac:dyDescent="0.25">
      <c r="A73" s="449" t="s">
        <v>234</v>
      </c>
      <c r="C73" s="449">
        <v>559.47</v>
      </c>
      <c r="D73" s="449">
        <v>515.15</v>
      </c>
      <c r="E73" s="449">
        <v>521.69000000000005</v>
      </c>
      <c r="F73" s="449">
        <v>527.64</v>
      </c>
      <c r="G73" s="449">
        <v>527.91999999999996</v>
      </c>
      <c r="H73" s="449">
        <v>552.25</v>
      </c>
      <c r="I73" s="449">
        <v>537.61</v>
      </c>
      <c r="J73" s="449">
        <v>482.18</v>
      </c>
      <c r="K73" s="449">
        <v>570.6</v>
      </c>
      <c r="Q73" s="467">
        <f t="shared" ref="Q73:U136" si="2">(J73-I73)/I73*100</f>
        <v>-10.310448094343485</v>
      </c>
      <c r="R73" s="467">
        <f t="shared" si="2"/>
        <v>18.33755029242192</v>
      </c>
      <c r="S73" s="467"/>
      <c r="T73" s="467"/>
      <c r="U73" s="467"/>
      <c r="V73" s="448"/>
      <c r="W73" s="448"/>
      <c r="X73" s="448"/>
      <c r="Y73" s="448"/>
      <c r="Z73" s="448"/>
      <c r="AA73" s="448"/>
      <c r="AB73" s="448"/>
      <c r="AC73" s="448"/>
      <c r="AD73" s="448"/>
      <c r="AE73" s="448"/>
      <c r="AF73" s="448"/>
      <c r="AG73" s="448"/>
      <c r="AH73" s="448"/>
      <c r="AI73" s="448"/>
      <c r="AJ73" s="448"/>
      <c r="AK73" s="448"/>
      <c r="AL73" s="448"/>
      <c r="AM73" s="448"/>
      <c r="AN73" s="448"/>
      <c r="AO73" s="448"/>
      <c r="AP73" s="448"/>
      <c r="AQ73" s="448"/>
      <c r="AR73" s="448"/>
      <c r="AS73" s="448"/>
      <c r="AT73" s="448"/>
      <c r="AU73" s="448"/>
      <c r="AV73" s="448"/>
      <c r="AW73" s="448"/>
      <c r="AX73" s="448"/>
      <c r="AY73" s="448"/>
      <c r="AZ73" s="448"/>
      <c r="BA73" s="448"/>
      <c r="BB73" s="448"/>
      <c r="BC73" s="448"/>
      <c r="BD73" s="448"/>
      <c r="BE73" s="448"/>
      <c r="BF73" s="448"/>
      <c r="BG73" s="448"/>
      <c r="BH73" s="448"/>
      <c r="BI73" s="448"/>
      <c r="BJ73" s="448"/>
      <c r="BK73" s="448"/>
      <c r="BL73" s="448"/>
      <c r="BM73" s="448"/>
      <c r="BN73" s="448"/>
      <c r="BO73" s="448"/>
      <c r="BP73" s="448"/>
      <c r="BQ73" s="448"/>
      <c r="BR73" s="448"/>
      <c r="BS73" s="448"/>
      <c r="BT73" s="448"/>
      <c r="BU73" s="448"/>
      <c r="BV73" s="448"/>
      <c r="BW73" s="448"/>
      <c r="BX73" s="448"/>
      <c r="BY73" s="448"/>
      <c r="BZ73" s="448"/>
      <c r="CA73" s="448"/>
      <c r="CB73" s="448"/>
      <c r="CC73" s="448"/>
      <c r="CD73" s="448"/>
      <c r="CE73" s="448"/>
      <c r="CF73" s="448"/>
      <c r="CG73" s="448"/>
      <c r="CH73" s="448"/>
      <c r="CI73" s="448"/>
      <c r="CJ73" s="448"/>
      <c r="CK73" s="448"/>
      <c r="CL73" s="448"/>
      <c r="CM73" s="448"/>
      <c r="CN73" s="448"/>
      <c r="CO73" s="448"/>
      <c r="CP73" s="448"/>
      <c r="CQ73" s="448"/>
      <c r="CR73" s="448"/>
      <c r="CS73" s="448"/>
      <c r="CT73" s="448"/>
      <c r="CU73" s="448"/>
      <c r="CV73" s="448"/>
      <c r="CW73" s="448"/>
    </row>
    <row r="74" spans="1:101" x14ac:dyDescent="0.25">
      <c r="A74" s="449" t="s">
        <v>233</v>
      </c>
      <c r="C74" s="449">
        <v>178.4</v>
      </c>
      <c r="D74" s="449">
        <v>169.91</v>
      </c>
      <c r="E74" s="449">
        <v>199.24</v>
      </c>
      <c r="F74" s="449">
        <v>221.87</v>
      </c>
      <c r="G74" s="449">
        <v>242.45</v>
      </c>
      <c r="H74" s="449">
        <v>246.61</v>
      </c>
      <c r="I74" s="449">
        <v>234.87</v>
      </c>
      <c r="J74" s="449">
        <v>196.35</v>
      </c>
      <c r="K74" s="449">
        <v>202.82</v>
      </c>
      <c r="Q74" s="467">
        <f t="shared" si="2"/>
        <v>-16.400562013028487</v>
      </c>
      <c r="R74" s="467">
        <f t="shared" si="2"/>
        <v>3.2951362363127061</v>
      </c>
      <c r="S74" s="467"/>
      <c r="T74" s="467"/>
      <c r="U74" s="467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48"/>
      <c r="AM74" s="448"/>
      <c r="AN74" s="448"/>
      <c r="AO74" s="448"/>
      <c r="AP74" s="448"/>
      <c r="AQ74" s="448"/>
      <c r="AR74" s="448"/>
      <c r="AS74" s="448"/>
      <c r="AT74" s="448"/>
      <c r="AU74" s="448"/>
      <c r="AV74" s="448"/>
      <c r="AW74" s="448"/>
      <c r="AX74" s="448"/>
      <c r="AY74" s="448"/>
      <c r="AZ74" s="448"/>
      <c r="BA74" s="448"/>
      <c r="BB74" s="448"/>
      <c r="BC74" s="448"/>
      <c r="BD74" s="448"/>
      <c r="BE74" s="448"/>
      <c r="BF74" s="448"/>
      <c r="BG74" s="448"/>
      <c r="BH74" s="448"/>
      <c r="BI74" s="448"/>
      <c r="BJ74" s="448"/>
      <c r="BK74" s="448"/>
      <c r="BL74" s="448"/>
      <c r="BM74" s="448"/>
      <c r="BN74" s="448"/>
      <c r="BO74" s="448"/>
      <c r="BP74" s="448"/>
      <c r="BQ74" s="448"/>
      <c r="BR74" s="448"/>
      <c r="BS74" s="448"/>
      <c r="BT74" s="448"/>
      <c r="BU74" s="448"/>
      <c r="BV74" s="448"/>
      <c r="BW74" s="448"/>
      <c r="BX74" s="448"/>
      <c r="BY74" s="448"/>
      <c r="BZ74" s="448"/>
      <c r="CA74" s="448"/>
      <c r="CB74" s="448"/>
      <c r="CC74" s="448"/>
      <c r="CD74" s="448"/>
      <c r="CE74" s="448"/>
      <c r="CF74" s="448"/>
      <c r="CG74" s="448"/>
      <c r="CH74" s="448"/>
      <c r="CI74" s="448"/>
      <c r="CJ74" s="448"/>
      <c r="CK74" s="448"/>
      <c r="CL74" s="448"/>
      <c r="CM74" s="448"/>
      <c r="CN74" s="448"/>
      <c r="CO74" s="448"/>
      <c r="CP74" s="448"/>
      <c r="CQ74" s="448"/>
      <c r="CR74" s="448"/>
      <c r="CS74" s="448"/>
      <c r="CT74" s="448"/>
      <c r="CU74" s="448"/>
      <c r="CV74" s="448"/>
      <c r="CW74" s="448"/>
    </row>
    <row r="75" spans="1:101" x14ac:dyDescent="0.25">
      <c r="A75" s="449" t="s">
        <v>232</v>
      </c>
      <c r="C75" s="449">
        <v>2071.15</v>
      </c>
      <c r="D75" s="449">
        <v>1931.03</v>
      </c>
      <c r="E75" s="449">
        <v>1859.75</v>
      </c>
      <c r="F75" s="449">
        <v>1874.28</v>
      </c>
      <c r="G75" s="449">
        <v>1937.47</v>
      </c>
      <c r="H75" s="449">
        <v>1988.26</v>
      </c>
      <c r="I75" s="449">
        <v>1710.61</v>
      </c>
      <c r="J75" s="449">
        <v>1411.89</v>
      </c>
      <c r="K75" s="449">
        <v>1461.48</v>
      </c>
      <c r="Q75" s="467">
        <f t="shared" si="2"/>
        <v>-17.462776436475867</v>
      </c>
      <c r="R75" s="467">
        <f t="shared" si="2"/>
        <v>3.5123132821961991</v>
      </c>
      <c r="S75" s="467"/>
      <c r="T75" s="467"/>
      <c r="U75" s="467"/>
      <c r="V75" s="448"/>
      <c r="W75" s="448"/>
      <c r="X75" s="448"/>
      <c r="Y75" s="448"/>
      <c r="Z75" s="448"/>
      <c r="AA75" s="448"/>
      <c r="AB75" s="448"/>
      <c r="AC75" s="448"/>
      <c r="AD75" s="448"/>
      <c r="AE75" s="448"/>
      <c r="AF75" s="448"/>
      <c r="AG75" s="448"/>
      <c r="AH75" s="448"/>
      <c r="AI75" s="448"/>
      <c r="AJ75" s="448"/>
      <c r="AK75" s="448"/>
      <c r="AL75" s="448"/>
      <c r="AM75" s="448"/>
      <c r="AN75" s="448"/>
      <c r="AO75" s="448"/>
      <c r="AP75" s="448"/>
      <c r="AQ75" s="448"/>
      <c r="AR75" s="448"/>
      <c r="AS75" s="448"/>
      <c r="AT75" s="448"/>
      <c r="AU75" s="448"/>
      <c r="AV75" s="448"/>
      <c r="AW75" s="448"/>
      <c r="AX75" s="448"/>
      <c r="AY75" s="448"/>
      <c r="AZ75" s="448"/>
      <c r="BA75" s="448"/>
      <c r="BB75" s="448"/>
      <c r="BC75" s="448"/>
      <c r="BD75" s="448"/>
      <c r="BE75" s="448"/>
      <c r="BF75" s="448"/>
      <c r="BG75" s="448"/>
      <c r="BH75" s="448"/>
      <c r="BI75" s="448"/>
      <c r="BJ75" s="448"/>
      <c r="BK75" s="448"/>
      <c r="BL75" s="448"/>
      <c r="BM75" s="448"/>
      <c r="BN75" s="448"/>
      <c r="BO75" s="448"/>
      <c r="BP75" s="448"/>
      <c r="BQ75" s="448"/>
      <c r="BR75" s="448"/>
      <c r="BS75" s="448"/>
      <c r="BT75" s="448"/>
      <c r="BU75" s="448"/>
      <c r="BV75" s="448"/>
      <c r="BW75" s="448"/>
      <c r="BX75" s="448"/>
      <c r="BY75" s="448"/>
      <c r="BZ75" s="448"/>
      <c r="CA75" s="448"/>
      <c r="CB75" s="448"/>
      <c r="CC75" s="448"/>
      <c r="CD75" s="448"/>
      <c r="CE75" s="448"/>
      <c r="CF75" s="448"/>
      <c r="CG75" s="448"/>
      <c r="CH75" s="448"/>
      <c r="CI75" s="448"/>
      <c r="CJ75" s="448"/>
      <c r="CK75" s="448"/>
      <c r="CL75" s="448"/>
      <c r="CM75" s="448"/>
      <c r="CN75" s="448"/>
      <c r="CO75" s="448"/>
      <c r="CP75" s="448"/>
      <c r="CQ75" s="448"/>
      <c r="CR75" s="448"/>
      <c r="CS75" s="448"/>
      <c r="CT75" s="448"/>
      <c r="CU75" s="448"/>
      <c r="CV75" s="448"/>
      <c r="CW75" s="448"/>
    </row>
    <row r="76" spans="1:101" x14ac:dyDescent="0.25">
      <c r="A76" s="449" t="s">
        <v>231</v>
      </c>
      <c r="C76" s="449">
        <v>358.02</v>
      </c>
      <c r="D76" s="449">
        <v>344.42</v>
      </c>
      <c r="E76" s="449">
        <v>336.24</v>
      </c>
      <c r="F76" s="449">
        <v>306.22000000000003</v>
      </c>
      <c r="G76" s="449">
        <v>302.05</v>
      </c>
      <c r="H76" s="449">
        <v>295.16000000000003</v>
      </c>
      <c r="I76" s="449">
        <v>263.60000000000002</v>
      </c>
      <c r="J76" s="449">
        <v>217.92</v>
      </c>
      <c r="K76" s="449">
        <v>221.9</v>
      </c>
      <c r="Q76" s="467">
        <f t="shared" si="2"/>
        <v>-17.329286798179073</v>
      </c>
      <c r="R76" s="467">
        <f t="shared" si="2"/>
        <v>1.8263582966226222</v>
      </c>
      <c r="S76" s="467"/>
      <c r="T76" s="467"/>
      <c r="U76" s="467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8"/>
      <c r="AL76" s="448"/>
      <c r="AM76" s="448"/>
      <c r="AN76" s="448"/>
      <c r="AO76" s="448"/>
      <c r="AP76" s="448"/>
      <c r="AQ76" s="448"/>
      <c r="AR76" s="448"/>
      <c r="AS76" s="448"/>
      <c r="AT76" s="448"/>
      <c r="AU76" s="448"/>
      <c r="AV76" s="448"/>
      <c r="AW76" s="448"/>
      <c r="AX76" s="448"/>
      <c r="AY76" s="448"/>
      <c r="AZ76" s="448"/>
      <c r="BA76" s="448"/>
      <c r="BB76" s="448"/>
      <c r="BC76" s="448"/>
      <c r="BD76" s="448"/>
      <c r="BE76" s="448"/>
      <c r="BF76" s="448"/>
      <c r="BG76" s="448"/>
      <c r="BH76" s="448"/>
      <c r="BI76" s="448"/>
      <c r="BJ76" s="448"/>
      <c r="BK76" s="448"/>
      <c r="BL76" s="448"/>
      <c r="BM76" s="448"/>
      <c r="BN76" s="448"/>
      <c r="BO76" s="448"/>
      <c r="BP76" s="448"/>
      <c r="BQ76" s="448"/>
      <c r="BR76" s="448"/>
      <c r="BS76" s="448"/>
      <c r="BT76" s="448"/>
      <c r="BU76" s="448"/>
      <c r="BV76" s="448"/>
      <c r="BW76" s="448"/>
      <c r="BX76" s="448"/>
      <c r="BY76" s="448"/>
      <c r="BZ76" s="448"/>
      <c r="CA76" s="448"/>
      <c r="CB76" s="448"/>
      <c r="CC76" s="448"/>
      <c r="CD76" s="448"/>
      <c r="CE76" s="448"/>
      <c r="CF76" s="448"/>
      <c r="CG76" s="448"/>
      <c r="CH76" s="448"/>
      <c r="CI76" s="448"/>
      <c r="CJ76" s="448"/>
      <c r="CK76" s="448"/>
      <c r="CL76" s="448"/>
      <c r="CM76" s="448"/>
      <c r="CN76" s="448"/>
      <c r="CO76" s="448"/>
      <c r="CP76" s="448"/>
      <c r="CQ76" s="448"/>
      <c r="CR76" s="448"/>
      <c r="CS76" s="448"/>
      <c r="CT76" s="448"/>
      <c r="CU76" s="448"/>
      <c r="CV76" s="448"/>
      <c r="CW76" s="448"/>
    </row>
    <row r="77" spans="1:101" x14ac:dyDescent="0.25">
      <c r="A77" s="449" t="s">
        <v>230</v>
      </c>
      <c r="C77" s="449">
        <v>303.25</v>
      </c>
      <c r="D77" s="449">
        <v>279.63</v>
      </c>
      <c r="E77" s="449">
        <v>286.14999999999998</v>
      </c>
      <c r="F77" s="449">
        <v>311.74</v>
      </c>
      <c r="G77" s="449">
        <v>327.43</v>
      </c>
      <c r="H77" s="449">
        <v>317.56</v>
      </c>
      <c r="I77" s="449">
        <v>293.56</v>
      </c>
      <c r="J77" s="449">
        <v>213.11</v>
      </c>
      <c r="K77" s="449">
        <v>288.02</v>
      </c>
      <c r="Q77" s="467">
        <f t="shared" si="2"/>
        <v>-27.404959803787975</v>
      </c>
      <c r="R77" s="467">
        <f t="shared" si="2"/>
        <v>35.150861057669729</v>
      </c>
      <c r="S77" s="467"/>
      <c r="T77" s="467"/>
      <c r="U77" s="467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8"/>
      <c r="AL77" s="448"/>
      <c r="AM77" s="448"/>
      <c r="AN77" s="448"/>
      <c r="AO77" s="448"/>
      <c r="AP77" s="448"/>
      <c r="AQ77" s="448"/>
      <c r="AR77" s="448"/>
      <c r="AS77" s="448"/>
      <c r="AT77" s="448"/>
      <c r="AU77" s="448"/>
      <c r="AV77" s="448"/>
      <c r="AW77" s="448"/>
      <c r="AX77" s="448"/>
      <c r="AY77" s="448"/>
      <c r="AZ77" s="448"/>
      <c r="BA77" s="448"/>
      <c r="BB77" s="448"/>
      <c r="BC77" s="448"/>
      <c r="BD77" s="448"/>
      <c r="BE77" s="448"/>
      <c r="BF77" s="448"/>
      <c r="BG77" s="448"/>
      <c r="BH77" s="448"/>
      <c r="BI77" s="448"/>
      <c r="BJ77" s="448"/>
      <c r="BK77" s="448"/>
      <c r="BL77" s="448"/>
      <c r="BM77" s="448"/>
      <c r="BN77" s="448"/>
      <c r="BO77" s="448"/>
      <c r="BP77" s="448"/>
      <c r="BQ77" s="448"/>
      <c r="BR77" s="448"/>
      <c r="BS77" s="448"/>
      <c r="BT77" s="448"/>
      <c r="BU77" s="448"/>
      <c r="BV77" s="448"/>
      <c r="BW77" s="448"/>
      <c r="BX77" s="448"/>
      <c r="BY77" s="448"/>
      <c r="BZ77" s="448"/>
      <c r="CA77" s="448"/>
      <c r="CB77" s="448"/>
      <c r="CC77" s="448"/>
      <c r="CD77" s="448"/>
      <c r="CE77" s="448"/>
      <c r="CF77" s="448"/>
      <c r="CG77" s="448"/>
      <c r="CH77" s="448"/>
      <c r="CI77" s="448"/>
      <c r="CJ77" s="448"/>
      <c r="CK77" s="448"/>
      <c r="CL77" s="448"/>
      <c r="CM77" s="448"/>
      <c r="CN77" s="448"/>
      <c r="CO77" s="448"/>
      <c r="CP77" s="448"/>
      <c r="CQ77" s="448"/>
      <c r="CR77" s="448"/>
      <c r="CS77" s="448"/>
      <c r="CT77" s="448"/>
      <c r="CU77" s="448"/>
      <c r="CV77" s="448"/>
      <c r="CW77" s="448"/>
    </row>
    <row r="78" spans="1:101" x14ac:dyDescent="0.25">
      <c r="A78" s="449" t="s">
        <v>229</v>
      </c>
      <c r="C78" s="449">
        <v>110.79</v>
      </c>
      <c r="D78" s="449">
        <v>102.13</v>
      </c>
      <c r="E78" s="449">
        <v>100.42</v>
      </c>
      <c r="F78" s="449">
        <v>107.63</v>
      </c>
      <c r="G78" s="449">
        <v>114.19</v>
      </c>
      <c r="H78" s="449">
        <v>129.37</v>
      </c>
      <c r="I78" s="449">
        <v>114.14</v>
      </c>
      <c r="J78" s="449">
        <v>97.06</v>
      </c>
      <c r="K78" s="449">
        <v>107.02</v>
      </c>
      <c r="Q78" s="467">
        <f t="shared" si="2"/>
        <v>-14.964079200981251</v>
      </c>
      <c r="R78" s="467">
        <f t="shared" si="2"/>
        <v>10.261693797650931</v>
      </c>
      <c r="S78" s="467"/>
      <c r="T78" s="467"/>
      <c r="U78" s="467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8"/>
      <c r="AL78" s="448"/>
      <c r="AM78" s="448"/>
      <c r="AN78" s="448"/>
      <c r="AO78" s="448"/>
      <c r="AP78" s="448"/>
      <c r="AQ78" s="448"/>
      <c r="AR78" s="448"/>
      <c r="AS78" s="448"/>
      <c r="AT78" s="448"/>
      <c r="AU78" s="448"/>
      <c r="AV78" s="448"/>
      <c r="AW78" s="448"/>
      <c r="AX78" s="448"/>
      <c r="AY78" s="448"/>
      <c r="AZ78" s="448"/>
      <c r="BA78" s="448"/>
      <c r="BB78" s="448"/>
      <c r="BC78" s="448"/>
      <c r="BD78" s="448"/>
      <c r="BE78" s="448"/>
      <c r="BF78" s="448"/>
      <c r="BG78" s="448"/>
      <c r="BH78" s="448"/>
      <c r="BI78" s="448"/>
      <c r="BJ78" s="448"/>
      <c r="BK78" s="448"/>
      <c r="BL78" s="448"/>
      <c r="BM78" s="448"/>
      <c r="BN78" s="448"/>
      <c r="BO78" s="448"/>
      <c r="BP78" s="448"/>
      <c r="BQ78" s="448"/>
      <c r="BR78" s="448"/>
      <c r="BS78" s="448"/>
      <c r="BT78" s="448"/>
      <c r="BU78" s="448"/>
      <c r="BV78" s="448"/>
      <c r="BW78" s="448"/>
      <c r="BX78" s="448"/>
      <c r="BY78" s="448"/>
      <c r="BZ78" s="448"/>
      <c r="CA78" s="448"/>
      <c r="CB78" s="448"/>
      <c r="CC78" s="448"/>
      <c r="CD78" s="448"/>
      <c r="CE78" s="448"/>
      <c r="CF78" s="448"/>
      <c r="CG78" s="448"/>
      <c r="CH78" s="448"/>
      <c r="CI78" s="448"/>
      <c r="CJ78" s="448"/>
      <c r="CK78" s="448"/>
      <c r="CL78" s="448"/>
      <c r="CM78" s="448"/>
      <c r="CN78" s="448"/>
      <c r="CO78" s="448"/>
      <c r="CP78" s="448"/>
      <c r="CQ78" s="448"/>
      <c r="CR78" s="448"/>
      <c r="CS78" s="448"/>
      <c r="CT78" s="448"/>
      <c r="CU78" s="448"/>
      <c r="CV78" s="448"/>
      <c r="CW78" s="448"/>
    </row>
    <row r="79" spans="1:101" s="453" customFormat="1" x14ac:dyDescent="0.25">
      <c r="A79" s="449" t="s">
        <v>228</v>
      </c>
      <c r="B79" s="449"/>
      <c r="C79" s="449">
        <v>618.6</v>
      </c>
      <c r="D79" s="449">
        <v>593.17999999999995</v>
      </c>
      <c r="E79" s="449">
        <v>640.98</v>
      </c>
      <c r="F79" s="449">
        <v>706.66</v>
      </c>
      <c r="G79" s="449">
        <v>750.69</v>
      </c>
      <c r="H79" s="449">
        <v>964.45</v>
      </c>
      <c r="I79" s="449">
        <v>867.94</v>
      </c>
      <c r="J79" s="449">
        <v>824.88</v>
      </c>
      <c r="K79" s="449">
        <v>856.08</v>
      </c>
      <c r="L79" s="449"/>
      <c r="M79" s="449"/>
      <c r="N79" s="449"/>
      <c r="O79" s="455"/>
      <c r="P79" s="455"/>
      <c r="Q79" s="467">
        <f t="shared" si="2"/>
        <v>-4.9611724312740577</v>
      </c>
      <c r="R79" s="467">
        <f t="shared" si="2"/>
        <v>3.7823683444864762</v>
      </c>
      <c r="S79" s="467"/>
      <c r="T79" s="467"/>
      <c r="U79" s="467"/>
      <c r="V79" s="452"/>
      <c r="W79" s="452"/>
      <c r="X79" s="452"/>
      <c r="Y79" s="452"/>
      <c r="Z79" s="452"/>
      <c r="AA79" s="452"/>
      <c r="AB79" s="452"/>
      <c r="AC79" s="452"/>
      <c r="AD79" s="452"/>
      <c r="AE79" s="452"/>
      <c r="AF79" s="452"/>
      <c r="AG79" s="452"/>
      <c r="AH79" s="452"/>
      <c r="AI79" s="452"/>
      <c r="AJ79" s="452"/>
      <c r="AK79" s="452"/>
      <c r="AL79" s="452"/>
      <c r="AM79" s="452"/>
      <c r="AN79" s="452"/>
      <c r="AO79" s="452"/>
      <c r="AP79" s="452"/>
      <c r="AQ79" s="452"/>
      <c r="AR79" s="452"/>
      <c r="AS79" s="452"/>
      <c r="AT79" s="452"/>
      <c r="AU79" s="452"/>
      <c r="AV79" s="452"/>
      <c r="AW79" s="452"/>
      <c r="AX79" s="452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  <c r="CC79" s="452"/>
      <c r="CD79" s="452"/>
      <c r="CE79" s="452"/>
      <c r="CF79" s="452"/>
      <c r="CG79" s="452"/>
      <c r="CH79" s="452"/>
      <c r="CI79" s="452"/>
      <c r="CJ79" s="452"/>
      <c r="CK79" s="452"/>
      <c r="CL79" s="452"/>
      <c r="CM79" s="452"/>
      <c r="CN79" s="452"/>
      <c r="CO79" s="452"/>
      <c r="CP79" s="452"/>
      <c r="CQ79" s="452"/>
      <c r="CR79" s="452"/>
      <c r="CS79" s="452"/>
      <c r="CT79" s="452"/>
      <c r="CU79" s="452"/>
      <c r="CV79" s="452"/>
      <c r="CW79" s="452"/>
    </row>
    <row r="80" spans="1:101" x14ac:dyDescent="0.25">
      <c r="A80" s="449" t="s">
        <v>227</v>
      </c>
      <c r="C80" s="449">
        <v>1602.36</v>
      </c>
      <c r="D80" s="449">
        <v>1483.86</v>
      </c>
      <c r="E80" s="449">
        <v>1312.48</v>
      </c>
      <c r="F80" s="449">
        <v>1391.95</v>
      </c>
      <c r="G80" s="449">
        <v>1268.4000000000001</v>
      </c>
      <c r="H80" s="449">
        <v>1426.67</v>
      </c>
      <c r="I80" s="449">
        <v>1409.9</v>
      </c>
      <c r="J80" s="449">
        <v>1231.46</v>
      </c>
      <c r="K80" s="449">
        <v>1081.7</v>
      </c>
      <c r="Q80" s="467">
        <f t="shared" si="2"/>
        <v>-12.656216752961205</v>
      </c>
      <c r="R80" s="467">
        <f t="shared" si="2"/>
        <v>-12.161174540788981</v>
      </c>
      <c r="S80" s="467"/>
      <c r="T80" s="467"/>
      <c r="U80" s="467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8"/>
      <c r="AL80" s="448"/>
      <c r="AM80" s="448"/>
      <c r="AN80" s="448"/>
      <c r="AO80" s="448"/>
      <c r="AP80" s="448"/>
      <c r="AQ80" s="448"/>
      <c r="AR80" s="448"/>
      <c r="AS80" s="448"/>
      <c r="AT80" s="448"/>
      <c r="AU80" s="448"/>
      <c r="AV80" s="448"/>
      <c r="AW80" s="448"/>
      <c r="AX80" s="448"/>
      <c r="AY80" s="448"/>
      <c r="AZ80" s="448"/>
      <c r="BA80" s="448"/>
      <c r="BB80" s="448"/>
      <c r="BC80" s="448"/>
      <c r="BD80" s="448"/>
      <c r="BE80" s="448"/>
      <c r="BF80" s="448"/>
      <c r="BG80" s="448"/>
      <c r="BH80" s="448"/>
      <c r="BI80" s="448"/>
      <c r="BJ80" s="448"/>
      <c r="BK80" s="448"/>
      <c r="BL80" s="448"/>
      <c r="BM80" s="448"/>
      <c r="BN80" s="448"/>
      <c r="BO80" s="448"/>
      <c r="BP80" s="448"/>
      <c r="BQ80" s="448"/>
      <c r="BR80" s="448"/>
      <c r="BS80" s="448"/>
      <c r="BT80" s="448"/>
      <c r="BU80" s="448"/>
      <c r="BV80" s="448"/>
      <c r="BW80" s="448"/>
      <c r="BX80" s="448"/>
      <c r="BY80" s="448"/>
      <c r="BZ80" s="448"/>
      <c r="CA80" s="448"/>
      <c r="CB80" s="448"/>
      <c r="CC80" s="448"/>
      <c r="CD80" s="448"/>
      <c r="CE80" s="448"/>
      <c r="CF80" s="448"/>
      <c r="CG80" s="448"/>
      <c r="CH80" s="448"/>
      <c r="CI80" s="448"/>
      <c r="CJ80" s="448"/>
      <c r="CK80" s="448"/>
      <c r="CL80" s="448"/>
      <c r="CM80" s="448"/>
      <c r="CN80" s="448"/>
      <c r="CO80" s="448"/>
      <c r="CP80" s="448"/>
      <c r="CQ80" s="448"/>
      <c r="CR80" s="448"/>
      <c r="CS80" s="448"/>
      <c r="CT80" s="448"/>
      <c r="CU80" s="448"/>
      <c r="CV80" s="448"/>
      <c r="CW80" s="448"/>
    </row>
    <row r="81" spans="1:101" x14ac:dyDescent="0.25">
      <c r="A81" s="449" t="s">
        <v>226</v>
      </c>
      <c r="C81" s="449">
        <v>424.7</v>
      </c>
      <c r="D81" s="449">
        <v>414.42</v>
      </c>
      <c r="E81" s="449">
        <v>402.13</v>
      </c>
      <c r="F81" s="449">
        <v>398.79</v>
      </c>
      <c r="G81" s="449">
        <v>421.11</v>
      </c>
      <c r="H81" s="449">
        <v>410.77</v>
      </c>
      <c r="I81" s="449">
        <v>382.21</v>
      </c>
      <c r="J81" s="449">
        <v>348.2</v>
      </c>
      <c r="K81" s="449">
        <v>345.66</v>
      </c>
      <c r="Q81" s="467">
        <f t="shared" si="2"/>
        <v>-8.898249653331936</v>
      </c>
      <c r="R81" s="467">
        <f t="shared" si="2"/>
        <v>-0.72946582423893269</v>
      </c>
      <c r="S81" s="467"/>
      <c r="T81" s="467"/>
      <c r="U81" s="467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8"/>
      <c r="AL81" s="448"/>
      <c r="AM81" s="448"/>
      <c r="AN81" s="448"/>
      <c r="AO81" s="448"/>
      <c r="AP81" s="448"/>
      <c r="AQ81" s="448"/>
      <c r="AR81" s="448"/>
      <c r="AS81" s="448"/>
      <c r="AT81" s="448"/>
      <c r="AU81" s="448"/>
      <c r="AV81" s="448"/>
      <c r="AW81" s="448"/>
      <c r="AX81" s="448"/>
      <c r="AY81" s="448"/>
      <c r="AZ81" s="448"/>
      <c r="BA81" s="448"/>
      <c r="BB81" s="448"/>
      <c r="BC81" s="448"/>
      <c r="BD81" s="448"/>
      <c r="BE81" s="448"/>
      <c r="BF81" s="448"/>
      <c r="BG81" s="448"/>
      <c r="BH81" s="448"/>
      <c r="BI81" s="448"/>
      <c r="BJ81" s="448"/>
      <c r="BK81" s="448"/>
      <c r="BL81" s="448"/>
      <c r="BM81" s="448"/>
      <c r="BN81" s="448"/>
      <c r="BO81" s="448"/>
      <c r="BP81" s="448"/>
      <c r="BQ81" s="448"/>
      <c r="BR81" s="448"/>
      <c r="BS81" s="448"/>
      <c r="BT81" s="448"/>
      <c r="BU81" s="448"/>
      <c r="BV81" s="448"/>
      <c r="BW81" s="448"/>
      <c r="BX81" s="448"/>
      <c r="BY81" s="448"/>
      <c r="BZ81" s="448"/>
      <c r="CA81" s="448"/>
      <c r="CB81" s="448"/>
      <c r="CC81" s="448"/>
      <c r="CD81" s="448"/>
      <c r="CE81" s="448"/>
      <c r="CF81" s="448"/>
      <c r="CG81" s="448"/>
      <c r="CH81" s="448"/>
      <c r="CI81" s="448"/>
      <c r="CJ81" s="448"/>
      <c r="CK81" s="448"/>
      <c r="CL81" s="448"/>
      <c r="CM81" s="448"/>
      <c r="CN81" s="448"/>
      <c r="CO81" s="448"/>
      <c r="CP81" s="448"/>
      <c r="CQ81" s="448"/>
      <c r="CR81" s="448"/>
      <c r="CS81" s="448"/>
      <c r="CT81" s="448"/>
      <c r="CU81" s="448"/>
      <c r="CV81" s="448"/>
      <c r="CW81" s="448"/>
    </row>
    <row r="82" spans="1:101" ht="15.75" x14ac:dyDescent="0.25">
      <c r="A82" s="453" t="s">
        <v>300</v>
      </c>
      <c r="B82" s="453"/>
      <c r="C82" s="453">
        <v>266.27</v>
      </c>
      <c r="D82" s="453">
        <v>245.53</v>
      </c>
      <c r="E82" s="453">
        <v>284.85000000000002</v>
      </c>
      <c r="F82" s="453">
        <v>309.27</v>
      </c>
      <c r="G82" s="453">
        <v>340.51</v>
      </c>
      <c r="H82" s="453">
        <v>415.25</v>
      </c>
      <c r="I82" s="453">
        <v>363.1</v>
      </c>
      <c r="J82" s="453">
        <v>360.8</v>
      </c>
      <c r="K82" s="453">
        <v>351.3</v>
      </c>
      <c r="L82" s="453">
        <v>387.5</v>
      </c>
      <c r="M82" s="462">
        <f>SUM(AP82:AS82)</f>
        <v>372.40000000000003</v>
      </c>
      <c r="N82" s="462">
        <f>SUM(AU82:AX82)</f>
        <v>367.7</v>
      </c>
      <c r="O82" s="468"/>
      <c r="P82" s="464">
        <f>N82*100/$N$7</f>
        <v>0.19169252456500341</v>
      </c>
      <c r="Q82" s="467">
        <f t="shared" si="2"/>
        <v>-0.63343431561553609</v>
      </c>
      <c r="R82" s="467">
        <f t="shared" si="2"/>
        <v>-2.6330376940133036</v>
      </c>
      <c r="S82" s="465">
        <f t="shared" si="2"/>
        <v>10.304582977512094</v>
      </c>
      <c r="T82" s="465">
        <f t="shared" si="2"/>
        <v>-3.896774193548378</v>
      </c>
      <c r="U82" s="465">
        <f t="shared" si="2"/>
        <v>-1.2620837808807854</v>
      </c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8"/>
      <c r="AL82" s="448"/>
      <c r="AM82" s="448"/>
      <c r="AN82" s="448"/>
      <c r="AO82" s="448"/>
      <c r="AP82" s="448">
        <v>119.3</v>
      </c>
      <c r="AQ82" s="448">
        <v>67.2</v>
      </c>
      <c r="AR82" s="448">
        <v>119.6</v>
      </c>
      <c r="AS82" s="448">
        <v>66.3</v>
      </c>
      <c r="AT82" s="448"/>
      <c r="AU82" s="448">
        <v>114.7</v>
      </c>
      <c r="AV82" s="448">
        <v>64.5</v>
      </c>
      <c r="AW82" s="448">
        <v>116.7</v>
      </c>
      <c r="AX82" s="448">
        <v>71.8</v>
      </c>
      <c r="AY82" s="448"/>
      <c r="AZ82" s="448"/>
      <c r="BA82" s="448"/>
      <c r="BB82" s="448"/>
      <c r="BC82" s="448"/>
      <c r="BD82" s="448"/>
      <c r="BE82" s="448"/>
      <c r="BF82" s="448"/>
      <c r="BG82" s="448"/>
      <c r="BH82" s="448"/>
      <c r="BI82" s="448"/>
      <c r="BJ82" s="448"/>
      <c r="BK82" s="448"/>
      <c r="BL82" s="448"/>
      <c r="BM82" s="448"/>
      <c r="BN82" s="448"/>
      <c r="BO82" s="448"/>
      <c r="BP82" s="448"/>
      <c r="BQ82" s="448"/>
      <c r="BR82" s="448"/>
      <c r="BS82" s="448"/>
      <c r="BT82" s="448"/>
      <c r="BU82" s="448"/>
      <c r="BV82" s="448"/>
      <c r="BW82" s="448"/>
      <c r="BX82" s="448"/>
      <c r="BY82" s="448"/>
      <c r="BZ82" s="448"/>
      <c r="CA82" s="448"/>
      <c r="CB82" s="448"/>
      <c r="CC82" s="448"/>
      <c r="CD82" s="448"/>
      <c r="CE82" s="448"/>
      <c r="CF82" s="448"/>
      <c r="CG82" s="448"/>
      <c r="CH82" s="448"/>
      <c r="CI82" s="448"/>
      <c r="CJ82" s="448"/>
      <c r="CK82" s="448"/>
      <c r="CL82" s="448"/>
      <c r="CM82" s="448"/>
      <c r="CN82" s="448"/>
      <c r="CO82" s="448"/>
      <c r="CP82" s="448"/>
      <c r="CQ82" s="448"/>
      <c r="CR82" s="448"/>
      <c r="CS82" s="448"/>
      <c r="CT82" s="448"/>
      <c r="CU82" s="448"/>
      <c r="CV82" s="448"/>
      <c r="CW82" s="448"/>
    </row>
    <row r="83" spans="1:101" x14ac:dyDescent="0.25">
      <c r="A83" s="449" t="s">
        <v>225</v>
      </c>
      <c r="C83" s="449">
        <v>218.57</v>
      </c>
      <c r="D83" s="449">
        <v>198.63</v>
      </c>
      <c r="E83" s="449">
        <v>238.37</v>
      </c>
      <c r="F83" s="449">
        <v>258.95999999999998</v>
      </c>
      <c r="G83" s="449">
        <v>290.99</v>
      </c>
      <c r="H83" s="449">
        <v>359.13</v>
      </c>
      <c r="I83" s="449">
        <v>313.58</v>
      </c>
      <c r="J83" s="449">
        <v>334.56</v>
      </c>
      <c r="K83" s="449">
        <v>336.31</v>
      </c>
      <c r="Q83" s="467">
        <f t="shared" si="2"/>
        <v>6.6904777090375722</v>
      </c>
      <c r="R83" s="467">
        <f t="shared" si="2"/>
        <v>0.52307508369201339</v>
      </c>
      <c r="S83" s="467"/>
      <c r="T83" s="467"/>
      <c r="U83" s="467"/>
      <c r="V83" s="448"/>
      <c r="W83" s="448"/>
      <c r="X83" s="448"/>
      <c r="Y83" s="448"/>
      <c r="Z83" s="448"/>
      <c r="AA83" s="448"/>
      <c r="AB83" s="448"/>
      <c r="AC83" s="448"/>
      <c r="AD83" s="448"/>
      <c r="AE83" s="448"/>
      <c r="AF83" s="448"/>
      <c r="AG83" s="448"/>
      <c r="AH83" s="448"/>
      <c r="AI83" s="448"/>
      <c r="AJ83" s="448"/>
      <c r="AK83" s="448"/>
      <c r="AL83" s="448"/>
      <c r="AM83" s="448"/>
      <c r="AN83" s="448"/>
      <c r="AO83" s="448"/>
      <c r="AP83" s="448"/>
      <c r="AQ83" s="448"/>
      <c r="AR83" s="448"/>
      <c r="AS83" s="448"/>
      <c r="AT83" s="448"/>
      <c r="AU83" s="448"/>
      <c r="AV83" s="448"/>
      <c r="AW83" s="448"/>
      <c r="AX83" s="448"/>
      <c r="AY83" s="448"/>
      <c r="AZ83" s="448"/>
      <c r="BA83" s="448"/>
      <c r="BB83" s="448"/>
      <c r="BC83" s="448"/>
      <c r="BD83" s="448"/>
      <c r="BE83" s="448"/>
      <c r="BF83" s="448"/>
      <c r="BG83" s="448"/>
      <c r="BH83" s="448"/>
      <c r="BI83" s="448"/>
      <c r="BJ83" s="448"/>
      <c r="BK83" s="448"/>
      <c r="BL83" s="448"/>
      <c r="BM83" s="448"/>
      <c r="BN83" s="448"/>
      <c r="BO83" s="448"/>
      <c r="BP83" s="448"/>
      <c r="BQ83" s="448"/>
      <c r="BR83" s="448"/>
      <c r="BS83" s="448"/>
      <c r="BT83" s="448"/>
      <c r="BU83" s="448"/>
      <c r="BV83" s="448"/>
      <c r="BW83" s="448"/>
      <c r="BX83" s="448"/>
      <c r="BY83" s="448"/>
      <c r="BZ83" s="448"/>
      <c r="CA83" s="448"/>
      <c r="CB83" s="448"/>
      <c r="CC83" s="448"/>
      <c r="CD83" s="448"/>
      <c r="CE83" s="448"/>
      <c r="CF83" s="448"/>
      <c r="CG83" s="448"/>
      <c r="CH83" s="448"/>
      <c r="CI83" s="448"/>
      <c r="CJ83" s="448"/>
      <c r="CK83" s="448"/>
      <c r="CL83" s="448"/>
      <c r="CM83" s="448"/>
      <c r="CN83" s="448"/>
      <c r="CO83" s="448"/>
      <c r="CP83" s="448"/>
      <c r="CQ83" s="448"/>
      <c r="CR83" s="448"/>
      <c r="CS83" s="448"/>
      <c r="CT83" s="448"/>
      <c r="CU83" s="448"/>
      <c r="CV83" s="448"/>
      <c r="CW83" s="448"/>
    </row>
    <row r="84" spans="1:101" s="453" customFormat="1" x14ac:dyDescent="0.25">
      <c r="A84" s="449" t="s">
        <v>224</v>
      </c>
      <c r="B84" s="449"/>
      <c r="C84" s="449">
        <v>20.67</v>
      </c>
      <c r="D84" s="449">
        <v>19.16</v>
      </c>
      <c r="E84" s="449">
        <v>20.97</v>
      </c>
      <c r="F84" s="449">
        <v>23.42</v>
      </c>
      <c r="G84" s="449">
        <v>24.17</v>
      </c>
      <c r="H84" s="449">
        <v>27.98</v>
      </c>
      <c r="I84" s="449">
        <v>23.73</v>
      </c>
      <c r="J84" s="449">
        <v>23.53</v>
      </c>
      <c r="K84" s="449">
        <v>20.079999999999998</v>
      </c>
      <c r="L84" s="449"/>
      <c r="M84" s="449"/>
      <c r="N84" s="449"/>
      <c r="O84" s="455"/>
      <c r="P84" s="455"/>
      <c r="Q84" s="467">
        <f t="shared" si="2"/>
        <v>-0.84281500210703453</v>
      </c>
      <c r="R84" s="467">
        <f t="shared" si="2"/>
        <v>-14.662133446663844</v>
      </c>
      <c r="S84" s="467"/>
      <c r="T84" s="467"/>
      <c r="U84" s="467"/>
      <c r="V84" s="452"/>
      <c r="W84" s="452"/>
      <c r="X84" s="452"/>
      <c r="Y84" s="452"/>
      <c r="Z84" s="452"/>
      <c r="AA84" s="452"/>
      <c r="AB84" s="452"/>
      <c r="AC84" s="452"/>
      <c r="AD84" s="452"/>
      <c r="AE84" s="452"/>
      <c r="AF84" s="452"/>
      <c r="AG84" s="452"/>
      <c r="AH84" s="452"/>
      <c r="AI84" s="452"/>
      <c r="AJ84" s="452"/>
      <c r="AK84" s="452"/>
      <c r="AL84" s="452"/>
      <c r="AM84" s="452"/>
      <c r="AN84" s="452"/>
      <c r="AO84" s="452"/>
      <c r="AP84" s="452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2"/>
      <c r="BT84" s="452"/>
      <c r="BU84" s="452"/>
      <c r="BV84" s="452"/>
      <c r="BW84" s="452"/>
      <c r="BX84" s="452"/>
      <c r="BY84" s="452"/>
      <c r="BZ84" s="452"/>
      <c r="CA84" s="452"/>
      <c r="CB84" s="452"/>
      <c r="CC84" s="452"/>
      <c r="CD84" s="452"/>
      <c r="CE84" s="452"/>
      <c r="CF84" s="452"/>
      <c r="CG84" s="452"/>
      <c r="CH84" s="452"/>
      <c r="CI84" s="452"/>
      <c r="CJ84" s="452"/>
      <c r="CK84" s="452"/>
      <c r="CL84" s="452"/>
      <c r="CM84" s="452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/>
    </row>
    <row r="85" spans="1:101" x14ac:dyDescent="0.25">
      <c r="A85" s="449" t="s">
        <v>223</v>
      </c>
      <c r="C85" s="449">
        <v>7.74</v>
      </c>
      <c r="D85" s="449">
        <v>8.11</v>
      </c>
      <c r="E85" s="449">
        <v>6.87</v>
      </c>
      <c r="F85" s="449">
        <v>8.7200000000000006</v>
      </c>
      <c r="G85" s="449">
        <v>9.23</v>
      </c>
      <c r="H85" s="449">
        <v>11.12</v>
      </c>
      <c r="I85" s="449">
        <v>9.31</v>
      </c>
      <c r="J85" s="449">
        <v>10.07</v>
      </c>
      <c r="K85" s="449">
        <v>9.84</v>
      </c>
      <c r="Q85" s="467">
        <f t="shared" si="2"/>
        <v>8.1632653061224474</v>
      </c>
      <c r="R85" s="467">
        <f t="shared" si="2"/>
        <v>-2.2840119165839168</v>
      </c>
      <c r="S85" s="467"/>
      <c r="T85" s="467"/>
      <c r="U85" s="467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8"/>
      <c r="AL85" s="448"/>
      <c r="AM85" s="448"/>
      <c r="AN85" s="448"/>
      <c r="AO85" s="448"/>
      <c r="AP85" s="448"/>
      <c r="AQ85" s="448"/>
      <c r="AR85" s="448"/>
      <c r="AS85" s="448"/>
      <c r="AT85" s="448"/>
      <c r="AU85" s="448"/>
      <c r="AV85" s="448"/>
      <c r="AW85" s="448"/>
      <c r="AX85" s="448"/>
      <c r="AY85" s="448"/>
      <c r="AZ85" s="448"/>
      <c r="BA85" s="448"/>
      <c r="BB85" s="448"/>
      <c r="BC85" s="448"/>
      <c r="BD85" s="448"/>
      <c r="BE85" s="448"/>
      <c r="BF85" s="448"/>
      <c r="BG85" s="448"/>
      <c r="BH85" s="448"/>
      <c r="BI85" s="448"/>
      <c r="BJ85" s="448"/>
      <c r="BK85" s="448"/>
      <c r="BL85" s="448"/>
      <c r="BM85" s="448"/>
      <c r="BN85" s="448"/>
      <c r="BO85" s="448"/>
      <c r="BP85" s="448"/>
      <c r="BQ85" s="448"/>
      <c r="BR85" s="448"/>
      <c r="BS85" s="448"/>
      <c r="BT85" s="448"/>
      <c r="BU85" s="448"/>
      <c r="BV85" s="448"/>
      <c r="BW85" s="448"/>
      <c r="BX85" s="448"/>
      <c r="BY85" s="448"/>
      <c r="BZ85" s="448"/>
      <c r="CA85" s="448"/>
      <c r="CB85" s="448"/>
      <c r="CC85" s="448"/>
      <c r="CD85" s="448"/>
      <c r="CE85" s="448"/>
      <c r="CF85" s="448"/>
      <c r="CG85" s="448"/>
      <c r="CH85" s="448"/>
      <c r="CI85" s="448"/>
      <c r="CJ85" s="448"/>
      <c r="CK85" s="448"/>
      <c r="CL85" s="448"/>
      <c r="CM85" s="448"/>
      <c r="CN85" s="448"/>
      <c r="CO85" s="448"/>
      <c r="CP85" s="448"/>
      <c r="CQ85" s="448"/>
      <c r="CR85" s="448"/>
      <c r="CS85" s="448"/>
      <c r="CT85" s="448"/>
      <c r="CU85" s="448"/>
      <c r="CV85" s="448"/>
      <c r="CW85" s="448"/>
    </row>
    <row r="86" spans="1:101" x14ac:dyDescent="0.25">
      <c r="A86" s="449" t="s">
        <v>222</v>
      </c>
      <c r="C86" s="449">
        <v>19.23</v>
      </c>
      <c r="D86" s="449">
        <v>19.649999999999999</v>
      </c>
      <c r="E86" s="449">
        <v>18.62</v>
      </c>
      <c r="F86" s="449">
        <v>18.190000000000001</v>
      </c>
      <c r="G86" s="449">
        <v>16.12</v>
      </c>
      <c r="H86" s="449">
        <v>17.05</v>
      </c>
      <c r="I86" s="449">
        <v>16.5</v>
      </c>
      <c r="J86" s="449">
        <v>13.33</v>
      </c>
      <c r="K86" s="449">
        <v>15.41</v>
      </c>
      <c r="Q86" s="467">
        <f t="shared" si="2"/>
        <v>-19.212121212121211</v>
      </c>
      <c r="R86" s="467">
        <f t="shared" si="2"/>
        <v>15.603900975243812</v>
      </c>
      <c r="S86" s="467"/>
      <c r="T86" s="467"/>
      <c r="U86" s="467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8"/>
      <c r="AL86" s="448"/>
      <c r="AM86" s="448"/>
      <c r="AN86" s="448"/>
      <c r="AO86" s="448"/>
      <c r="AP86" s="448"/>
      <c r="AQ86" s="448"/>
      <c r="AR86" s="448"/>
      <c r="AS86" s="448"/>
      <c r="AT86" s="448"/>
      <c r="AU86" s="448"/>
      <c r="AV86" s="448"/>
      <c r="AW86" s="448"/>
      <c r="AX86" s="448"/>
      <c r="AY86" s="448"/>
      <c r="AZ86" s="448"/>
      <c r="BA86" s="448"/>
      <c r="BB86" s="448"/>
      <c r="BC86" s="448"/>
      <c r="BD86" s="448"/>
      <c r="BE86" s="448"/>
      <c r="BF86" s="448"/>
      <c r="BG86" s="448"/>
      <c r="BH86" s="448"/>
      <c r="BI86" s="448"/>
      <c r="BJ86" s="448"/>
      <c r="BK86" s="448"/>
      <c r="BL86" s="448"/>
      <c r="BM86" s="448"/>
      <c r="BN86" s="448"/>
      <c r="BO86" s="448"/>
      <c r="BP86" s="448"/>
      <c r="BQ86" s="448"/>
      <c r="BR86" s="448"/>
      <c r="BS86" s="448"/>
      <c r="BT86" s="448"/>
      <c r="BU86" s="448"/>
      <c r="BV86" s="448"/>
      <c r="BW86" s="448"/>
      <c r="BX86" s="448"/>
      <c r="BY86" s="448"/>
      <c r="BZ86" s="448"/>
      <c r="CA86" s="448"/>
      <c r="CB86" s="448"/>
      <c r="CC86" s="448"/>
      <c r="CD86" s="448"/>
      <c r="CE86" s="448"/>
      <c r="CF86" s="448"/>
      <c r="CG86" s="448"/>
      <c r="CH86" s="448"/>
      <c r="CI86" s="448"/>
      <c r="CJ86" s="448"/>
      <c r="CK86" s="448"/>
      <c r="CL86" s="448"/>
      <c r="CM86" s="448"/>
      <c r="CN86" s="448"/>
      <c r="CO86" s="448"/>
      <c r="CP86" s="448"/>
      <c r="CQ86" s="448"/>
      <c r="CR86" s="448"/>
      <c r="CS86" s="448"/>
      <c r="CT86" s="448"/>
      <c r="CU86" s="448"/>
      <c r="CV86" s="448"/>
      <c r="CW86" s="448"/>
    </row>
    <row r="87" spans="1:101" ht="15.75" x14ac:dyDescent="0.25">
      <c r="A87" s="453" t="s">
        <v>301</v>
      </c>
      <c r="B87" s="453"/>
      <c r="C87" s="453">
        <v>1614.19</v>
      </c>
      <c r="D87" s="453">
        <v>1631.78</v>
      </c>
      <c r="E87" s="453">
        <v>1639.55</v>
      </c>
      <c r="F87" s="453">
        <v>1727.47</v>
      </c>
      <c r="G87" s="453">
        <v>1695.22</v>
      </c>
      <c r="H87" s="453">
        <v>1908.84</v>
      </c>
      <c r="I87" s="453">
        <v>1820.42</v>
      </c>
      <c r="J87" s="453">
        <v>1510.9</v>
      </c>
      <c r="K87" s="453">
        <v>1554.1</v>
      </c>
      <c r="L87" s="453">
        <v>1632.7</v>
      </c>
      <c r="M87" s="462">
        <f>SUM(AP87:AS87)</f>
        <v>1480.3999999999999</v>
      </c>
      <c r="N87" s="462">
        <f>SUM(AU87:AX87)</f>
        <v>1482.5</v>
      </c>
      <c r="O87" s="468"/>
      <c r="P87" s="464">
        <f>N87*100/$N$7</f>
        <v>0.7728696428273526</v>
      </c>
      <c r="Q87" s="467">
        <f t="shared" si="2"/>
        <v>-17.002669713582577</v>
      </c>
      <c r="R87" s="467">
        <f t="shared" si="2"/>
        <v>2.8592229796809727</v>
      </c>
      <c r="S87" s="465">
        <f t="shared" si="2"/>
        <v>5.0575896016987416</v>
      </c>
      <c r="T87" s="465">
        <f t="shared" si="2"/>
        <v>-9.328106816929024</v>
      </c>
      <c r="U87" s="465">
        <f t="shared" si="2"/>
        <v>0.14185355309376768</v>
      </c>
      <c r="V87" s="448"/>
      <c r="W87" s="448"/>
      <c r="X87" s="448"/>
      <c r="Y87" s="448"/>
      <c r="Z87" s="448"/>
      <c r="AA87" s="448"/>
      <c r="AB87" s="448"/>
      <c r="AC87" s="448"/>
      <c r="AD87" s="448"/>
      <c r="AE87" s="448"/>
      <c r="AF87" s="448"/>
      <c r="AG87" s="448"/>
      <c r="AH87" s="448"/>
      <c r="AI87" s="448"/>
      <c r="AJ87" s="448"/>
      <c r="AK87" s="448"/>
      <c r="AL87" s="448"/>
      <c r="AM87" s="448"/>
      <c r="AN87" s="448"/>
      <c r="AO87" s="448"/>
      <c r="AP87" s="448">
        <v>370.6</v>
      </c>
      <c r="AQ87" s="448">
        <v>396.2</v>
      </c>
      <c r="AR87" s="448">
        <v>358.9</v>
      </c>
      <c r="AS87" s="448">
        <v>354.7</v>
      </c>
      <c r="AT87" s="448"/>
      <c r="AU87" s="448">
        <v>331.8</v>
      </c>
      <c r="AV87" s="448">
        <v>401.3</v>
      </c>
      <c r="AW87" s="448">
        <v>385.9</v>
      </c>
      <c r="AX87" s="448">
        <v>363.5</v>
      </c>
      <c r="AY87" s="448"/>
      <c r="AZ87" s="448"/>
      <c r="BA87" s="448"/>
      <c r="BB87" s="448"/>
      <c r="BC87" s="448"/>
      <c r="BD87" s="448"/>
      <c r="BE87" s="448"/>
      <c r="BF87" s="448"/>
      <c r="BG87" s="448"/>
      <c r="BH87" s="448"/>
      <c r="BI87" s="448"/>
      <c r="BJ87" s="448"/>
      <c r="BK87" s="448"/>
      <c r="BL87" s="448"/>
      <c r="BM87" s="448"/>
      <c r="BN87" s="448"/>
      <c r="BO87" s="448"/>
      <c r="BP87" s="448"/>
      <c r="BQ87" s="448"/>
      <c r="BR87" s="448"/>
      <c r="BS87" s="448"/>
      <c r="BT87" s="448"/>
      <c r="BU87" s="448"/>
      <c r="BV87" s="448"/>
      <c r="BW87" s="448"/>
      <c r="BX87" s="448"/>
      <c r="BY87" s="448"/>
      <c r="BZ87" s="448"/>
      <c r="CA87" s="448"/>
      <c r="CB87" s="448"/>
      <c r="CC87" s="448"/>
      <c r="CD87" s="448"/>
      <c r="CE87" s="448"/>
      <c r="CF87" s="448"/>
      <c r="CG87" s="448"/>
      <c r="CH87" s="448"/>
      <c r="CI87" s="448"/>
      <c r="CJ87" s="448"/>
      <c r="CK87" s="448"/>
      <c r="CL87" s="448"/>
      <c r="CM87" s="448"/>
      <c r="CN87" s="448"/>
      <c r="CO87" s="448"/>
      <c r="CP87" s="448"/>
      <c r="CQ87" s="448"/>
      <c r="CR87" s="448"/>
      <c r="CS87" s="448"/>
      <c r="CT87" s="448"/>
      <c r="CU87" s="448"/>
      <c r="CV87" s="448"/>
      <c r="CW87" s="448"/>
    </row>
    <row r="88" spans="1:101" s="453" customFormat="1" x14ac:dyDescent="0.25">
      <c r="A88" s="449" t="s">
        <v>221</v>
      </c>
      <c r="B88" s="449"/>
      <c r="C88" s="449">
        <v>666.38</v>
      </c>
      <c r="D88" s="449">
        <v>670.07</v>
      </c>
      <c r="E88" s="449">
        <v>680.62</v>
      </c>
      <c r="F88" s="449">
        <v>729.46</v>
      </c>
      <c r="G88" s="449">
        <v>708.78</v>
      </c>
      <c r="H88" s="449">
        <v>824.04</v>
      </c>
      <c r="I88" s="449">
        <v>849.68</v>
      </c>
      <c r="J88" s="449">
        <v>708.42</v>
      </c>
      <c r="K88" s="449">
        <v>684.85</v>
      </c>
      <c r="L88" s="449"/>
      <c r="M88" s="449"/>
      <c r="N88" s="449"/>
      <c r="O88" s="455"/>
      <c r="P88" s="455"/>
      <c r="Q88" s="467">
        <f t="shared" si="2"/>
        <v>-16.625082383956315</v>
      </c>
      <c r="R88" s="467">
        <f t="shared" si="2"/>
        <v>-3.3271223285621438</v>
      </c>
      <c r="S88" s="467"/>
      <c r="T88" s="467"/>
      <c r="U88" s="467"/>
      <c r="V88" s="452"/>
      <c r="W88" s="452"/>
      <c r="X88" s="452"/>
      <c r="Y88" s="452"/>
      <c r="Z88" s="452"/>
      <c r="AA88" s="452"/>
      <c r="AB88" s="452"/>
      <c r="AC88" s="452"/>
      <c r="AD88" s="452"/>
      <c r="AE88" s="452"/>
      <c r="AF88" s="452"/>
      <c r="AG88" s="452"/>
      <c r="AH88" s="452"/>
      <c r="AI88" s="452"/>
      <c r="AJ88" s="452"/>
      <c r="AK88" s="452"/>
      <c r="AL88" s="452"/>
      <c r="AM88" s="452"/>
      <c r="AN88" s="452"/>
      <c r="AO88" s="452"/>
      <c r="AP88" s="452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2"/>
      <c r="BD88" s="452"/>
      <c r="BE88" s="452"/>
      <c r="BF88" s="452"/>
      <c r="BG88" s="452"/>
      <c r="BH88" s="452"/>
      <c r="BI88" s="452"/>
      <c r="BJ88" s="452"/>
      <c r="BK88" s="452"/>
      <c r="BL88" s="452"/>
      <c r="BM88" s="452"/>
      <c r="BN88" s="452"/>
      <c r="BO88" s="452"/>
      <c r="BP88" s="452"/>
      <c r="BQ88" s="452"/>
      <c r="BR88" s="452"/>
      <c r="BS88" s="452"/>
      <c r="BT88" s="452"/>
      <c r="BU88" s="452"/>
      <c r="BV88" s="452"/>
      <c r="BW88" s="452"/>
      <c r="BX88" s="452"/>
      <c r="BY88" s="452"/>
      <c r="BZ88" s="452"/>
      <c r="CA88" s="452"/>
      <c r="CB88" s="452"/>
      <c r="CC88" s="452"/>
      <c r="CD88" s="452"/>
      <c r="CE88" s="452"/>
      <c r="CF88" s="452"/>
      <c r="CG88" s="452"/>
      <c r="CH88" s="452"/>
      <c r="CI88" s="452"/>
      <c r="CJ88" s="452"/>
      <c r="CK88" s="452"/>
      <c r="CL88" s="452"/>
      <c r="CM88" s="452"/>
      <c r="CN88" s="452"/>
      <c r="CO88" s="452"/>
      <c r="CP88" s="452"/>
      <c r="CQ88" s="452"/>
      <c r="CR88" s="452"/>
      <c r="CS88" s="452"/>
      <c r="CT88" s="452"/>
      <c r="CU88" s="452"/>
      <c r="CV88" s="452"/>
      <c r="CW88" s="452"/>
    </row>
    <row r="89" spans="1:101" x14ac:dyDescent="0.25">
      <c r="A89" s="449" t="s">
        <v>220</v>
      </c>
      <c r="C89" s="449">
        <v>223.23</v>
      </c>
      <c r="D89" s="449">
        <v>238.11</v>
      </c>
      <c r="E89" s="449">
        <v>220.48</v>
      </c>
      <c r="F89" s="449">
        <v>210.87</v>
      </c>
      <c r="G89" s="449">
        <v>220.17</v>
      </c>
      <c r="H89" s="449">
        <v>244.05</v>
      </c>
      <c r="I89" s="449">
        <v>240.06</v>
      </c>
      <c r="J89" s="449">
        <v>202.91</v>
      </c>
      <c r="K89" s="449">
        <v>213.63</v>
      </c>
      <c r="Q89" s="467">
        <f t="shared" si="2"/>
        <v>-15.475297842206118</v>
      </c>
      <c r="R89" s="467">
        <f t="shared" si="2"/>
        <v>5.2831304519244986</v>
      </c>
      <c r="S89" s="467"/>
      <c r="T89" s="467"/>
      <c r="U89" s="467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8"/>
      <c r="AL89" s="448"/>
      <c r="AM89" s="448"/>
      <c r="AN89" s="448"/>
      <c r="AO89" s="448"/>
      <c r="AP89" s="448"/>
      <c r="AQ89" s="448"/>
      <c r="AR89" s="448"/>
      <c r="AS89" s="448"/>
      <c r="AT89" s="448"/>
      <c r="AU89" s="448"/>
      <c r="AV89" s="448"/>
      <c r="AW89" s="448"/>
      <c r="AX89" s="448"/>
      <c r="AY89" s="448"/>
      <c r="AZ89" s="448"/>
      <c r="BA89" s="448"/>
      <c r="BB89" s="448"/>
      <c r="BC89" s="448"/>
      <c r="BD89" s="448"/>
      <c r="BE89" s="448"/>
      <c r="BF89" s="448"/>
      <c r="BG89" s="448"/>
      <c r="BH89" s="448"/>
      <c r="BI89" s="448"/>
      <c r="BJ89" s="448"/>
      <c r="BK89" s="448"/>
      <c r="BL89" s="448"/>
      <c r="BM89" s="448"/>
      <c r="BN89" s="448"/>
      <c r="BO89" s="448"/>
      <c r="BP89" s="448"/>
      <c r="BQ89" s="448"/>
      <c r="BR89" s="448"/>
      <c r="BS89" s="448"/>
      <c r="BT89" s="448"/>
      <c r="BU89" s="448"/>
      <c r="BV89" s="448"/>
      <c r="BW89" s="448"/>
      <c r="BX89" s="448"/>
      <c r="BY89" s="448"/>
      <c r="BZ89" s="448"/>
      <c r="CA89" s="448"/>
      <c r="CB89" s="448"/>
      <c r="CC89" s="448"/>
      <c r="CD89" s="448"/>
      <c r="CE89" s="448"/>
      <c r="CF89" s="448"/>
      <c r="CG89" s="448"/>
      <c r="CH89" s="448"/>
      <c r="CI89" s="448"/>
      <c r="CJ89" s="448"/>
      <c r="CK89" s="448"/>
      <c r="CL89" s="448"/>
      <c r="CM89" s="448"/>
      <c r="CN89" s="448"/>
      <c r="CO89" s="448"/>
      <c r="CP89" s="448"/>
      <c r="CQ89" s="448"/>
      <c r="CR89" s="448"/>
      <c r="CS89" s="448"/>
      <c r="CT89" s="448"/>
      <c r="CU89" s="448"/>
      <c r="CV89" s="448"/>
      <c r="CW89" s="448"/>
    </row>
    <row r="90" spans="1:101" s="453" customFormat="1" x14ac:dyDescent="0.25">
      <c r="A90" s="449" t="s">
        <v>219</v>
      </c>
      <c r="B90" s="449"/>
      <c r="C90" s="449">
        <v>724.54</v>
      </c>
      <c r="D90" s="449">
        <v>723.61</v>
      </c>
      <c r="E90" s="449">
        <v>738.42</v>
      </c>
      <c r="F90" s="449">
        <v>787.16</v>
      </c>
      <c r="G90" s="449">
        <v>766.24</v>
      </c>
      <c r="H90" s="449">
        <v>840.76</v>
      </c>
      <c r="I90" s="449">
        <v>730.66</v>
      </c>
      <c r="J90" s="449">
        <v>609.5</v>
      </c>
      <c r="K90" s="449">
        <v>676.19</v>
      </c>
      <c r="L90" s="449"/>
      <c r="M90" s="449"/>
      <c r="N90" s="449"/>
      <c r="O90" s="455"/>
      <c r="P90" s="455"/>
      <c r="Q90" s="467">
        <f t="shared" si="2"/>
        <v>-16.582268086387646</v>
      </c>
      <c r="R90" s="467">
        <f t="shared" si="2"/>
        <v>10.941755537325685</v>
      </c>
      <c r="S90" s="467"/>
      <c r="T90" s="467"/>
      <c r="U90" s="467"/>
      <c r="V90" s="452"/>
      <c r="W90" s="452"/>
      <c r="X90" s="452"/>
      <c r="Y90" s="452"/>
      <c r="Z90" s="452"/>
      <c r="AA90" s="452"/>
      <c r="AB90" s="452"/>
      <c r="AC90" s="452"/>
      <c r="AD90" s="452"/>
      <c r="AE90" s="452"/>
      <c r="AF90" s="452"/>
      <c r="AG90" s="452"/>
      <c r="AH90" s="452"/>
      <c r="AI90" s="452"/>
      <c r="AJ90" s="452"/>
      <c r="AK90" s="452"/>
      <c r="AL90" s="452"/>
      <c r="AM90" s="452"/>
      <c r="AN90" s="452"/>
      <c r="AO90" s="452"/>
      <c r="AP90" s="452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452"/>
      <c r="BG90" s="452"/>
      <c r="BH90" s="452"/>
      <c r="BI90" s="452"/>
      <c r="BJ90" s="452"/>
      <c r="BK90" s="452"/>
      <c r="BL90" s="452"/>
      <c r="BM90" s="452"/>
      <c r="BN90" s="452"/>
      <c r="BO90" s="452"/>
      <c r="BP90" s="452"/>
      <c r="BQ90" s="452"/>
      <c r="BR90" s="452"/>
      <c r="BS90" s="452"/>
      <c r="BT90" s="452"/>
      <c r="BU90" s="452"/>
      <c r="BV90" s="452"/>
      <c r="BW90" s="452"/>
      <c r="BX90" s="452"/>
      <c r="BY90" s="452"/>
      <c r="BZ90" s="452"/>
      <c r="CA90" s="452"/>
      <c r="CB90" s="452"/>
      <c r="CC90" s="452"/>
      <c r="CD90" s="452"/>
      <c r="CE90" s="452"/>
      <c r="CF90" s="452"/>
      <c r="CG90" s="452"/>
      <c r="CH90" s="452"/>
      <c r="CI90" s="452"/>
      <c r="CJ90" s="452"/>
      <c r="CK90" s="452"/>
      <c r="CL90" s="452"/>
      <c r="CM90" s="452"/>
      <c r="CN90" s="452"/>
      <c r="CO90" s="452"/>
      <c r="CP90" s="452"/>
      <c r="CQ90" s="452"/>
      <c r="CR90" s="452"/>
      <c r="CS90" s="452"/>
      <c r="CT90" s="452"/>
      <c r="CU90" s="452"/>
      <c r="CV90" s="452"/>
      <c r="CW90" s="452"/>
    </row>
    <row r="91" spans="1:101" ht="15.75" x14ac:dyDescent="0.25">
      <c r="A91" s="453" t="s">
        <v>302</v>
      </c>
      <c r="B91" s="453"/>
      <c r="C91" s="453">
        <v>12437.52</v>
      </c>
      <c r="D91" s="453">
        <v>11062.44</v>
      </c>
      <c r="E91" s="453">
        <v>12308.39</v>
      </c>
      <c r="F91" s="453">
        <v>13936.28</v>
      </c>
      <c r="G91" s="453">
        <v>14027.39</v>
      </c>
      <c r="H91" s="453">
        <v>15403.81</v>
      </c>
      <c r="I91" s="453">
        <v>12558.09</v>
      </c>
      <c r="J91" s="453">
        <v>9552.2000000000007</v>
      </c>
      <c r="K91" s="453">
        <v>14468.7</v>
      </c>
      <c r="L91" s="453">
        <v>18381</v>
      </c>
      <c r="M91" s="462">
        <f>SUM(AP91:AS91)</f>
        <v>17814.2</v>
      </c>
      <c r="N91" s="462">
        <f>SUM(AU91:AX91)</f>
        <v>16396.899999999998</v>
      </c>
      <c r="O91" s="468"/>
      <c r="P91" s="464">
        <f>N91*100/$N$7</f>
        <v>8.5481728475384937</v>
      </c>
      <c r="Q91" s="467">
        <f t="shared" si="2"/>
        <v>-23.935885154509958</v>
      </c>
      <c r="R91" s="467">
        <f t="shared" si="2"/>
        <v>51.469818471137543</v>
      </c>
      <c r="S91" s="465">
        <f t="shared" si="2"/>
        <v>27.039747869539067</v>
      </c>
      <c r="T91" s="465">
        <f t="shared" si="2"/>
        <v>-3.0836189543550363</v>
      </c>
      <c r="U91" s="465">
        <f t="shared" si="2"/>
        <v>-7.9560126191465397</v>
      </c>
      <c r="V91" s="448"/>
      <c r="W91" s="448"/>
      <c r="X91" s="448"/>
      <c r="Y91" s="448"/>
      <c r="Z91" s="448"/>
      <c r="AA91" s="448"/>
      <c r="AB91" s="448"/>
      <c r="AC91" s="448"/>
      <c r="AD91" s="448"/>
      <c r="AE91" s="448"/>
      <c r="AF91" s="448"/>
      <c r="AG91" s="448"/>
      <c r="AH91" s="448"/>
      <c r="AI91" s="448"/>
      <c r="AJ91" s="448"/>
      <c r="AK91" s="448"/>
      <c r="AL91" s="448"/>
      <c r="AM91" s="448"/>
      <c r="AN91" s="448"/>
      <c r="AO91" s="448"/>
      <c r="AP91" s="448">
        <v>4662.8</v>
      </c>
      <c r="AQ91" s="448">
        <v>4484.8</v>
      </c>
      <c r="AR91" s="448">
        <v>4029.5</v>
      </c>
      <c r="AS91" s="448">
        <v>4637.1000000000004</v>
      </c>
      <c r="AT91" s="448"/>
      <c r="AU91" s="448">
        <v>3846.3</v>
      </c>
      <c r="AV91" s="448">
        <v>4630</v>
      </c>
      <c r="AW91" s="448">
        <v>3584.9</v>
      </c>
      <c r="AX91" s="448">
        <v>4335.7</v>
      </c>
      <c r="AY91" s="448"/>
      <c r="AZ91" s="448"/>
      <c r="BA91" s="448"/>
      <c r="BB91" s="448"/>
      <c r="BC91" s="448"/>
      <c r="BD91" s="448"/>
      <c r="BE91" s="448"/>
      <c r="BF91" s="448"/>
      <c r="BG91" s="448"/>
      <c r="BH91" s="448"/>
      <c r="BI91" s="448"/>
      <c r="BJ91" s="448"/>
      <c r="BK91" s="448"/>
      <c r="BL91" s="448"/>
      <c r="BM91" s="448"/>
      <c r="BN91" s="448"/>
      <c r="BO91" s="448"/>
      <c r="BP91" s="448"/>
      <c r="BQ91" s="448"/>
      <c r="BR91" s="448"/>
      <c r="BS91" s="448"/>
      <c r="BT91" s="448"/>
      <c r="BU91" s="448"/>
      <c r="BV91" s="448"/>
      <c r="BW91" s="448"/>
      <c r="BX91" s="448"/>
      <c r="BY91" s="448"/>
      <c r="BZ91" s="448"/>
      <c r="CA91" s="448"/>
      <c r="CB91" s="448"/>
      <c r="CC91" s="448"/>
      <c r="CD91" s="448"/>
      <c r="CE91" s="448"/>
      <c r="CF91" s="448"/>
      <c r="CG91" s="448"/>
      <c r="CH91" s="448"/>
      <c r="CI91" s="448"/>
      <c r="CJ91" s="448"/>
      <c r="CK91" s="448"/>
      <c r="CL91" s="448"/>
      <c r="CM91" s="448"/>
      <c r="CN91" s="448"/>
      <c r="CO91" s="448"/>
      <c r="CP91" s="448"/>
      <c r="CQ91" s="448"/>
      <c r="CR91" s="448"/>
      <c r="CS91" s="448"/>
      <c r="CT91" s="448"/>
      <c r="CU91" s="448"/>
      <c r="CV91" s="448"/>
      <c r="CW91" s="448"/>
    </row>
    <row r="92" spans="1:101" x14ac:dyDescent="0.25">
      <c r="A92" s="449" t="s">
        <v>218</v>
      </c>
      <c r="C92" s="449">
        <v>12437.52</v>
      </c>
      <c r="D92" s="449">
        <v>11062.44</v>
      </c>
      <c r="E92" s="449">
        <v>12308.39</v>
      </c>
      <c r="F92" s="449">
        <v>13936.28</v>
      </c>
      <c r="G92" s="449">
        <v>14027.39</v>
      </c>
      <c r="H92" s="449">
        <v>15403.81</v>
      </c>
      <c r="I92" s="449">
        <v>12558.09</v>
      </c>
      <c r="J92" s="449">
        <v>9559.7900000000009</v>
      </c>
      <c r="K92" s="449">
        <v>14486.18</v>
      </c>
      <c r="Q92" s="467">
        <f t="shared" si="2"/>
        <v>-23.875446027222285</v>
      </c>
      <c r="R92" s="467">
        <f t="shared" si="2"/>
        <v>51.532408138672494</v>
      </c>
      <c r="S92" s="467"/>
      <c r="T92" s="467"/>
      <c r="U92" s="467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8"/>
      <c r="AL92" s="448"/>
      <c r="AM92" s="448"/>
      <c r="AN92" s="448"/>
      <c r="AO92" s="448"/>
      <c r="AP92" s="448"/>
      <c r="AQ92" s="448"/>
      <c r="AR92" s="448"/>
      <c r="AS92" s="448"/>
      <c r="AT92" s="448"/>
      <c r="AU92" s="448"/>
      <c r="AV92" s="448"/>
      <c r="AW92" s="448"/>
      <c r="AX92" s="448"/>
      <c r="AY92" s="448"/>
      <c r="AZ92" s="448"/>
      <c r="BA92" s="448"/>
      <c r="BB92" s="448"/>
      <c r="BC92" s="448"/>
      <c r="BD92" s="448"/>
      <c r="BE92" s="448"/>
      <c r="BF92" s="448"/>
      <c r="BG92" s="448"/>
      <c r="BH92" s="448"/>
      <c r="BI92" s="448"/>
      <c r="BJ92" s="448"/>
      <c r="BK92" s="448"/>
      <c r="BL92" s="448"/>
      <c r="BM92" s="448"/>
      <c r="BN92" s="448"/>
      <c r="BO92" s="448"/>
      <c r="BP92" s="448"/>
      <c r="BQ92" s="448"/>
      <c r="BR92" s="448"/>
      <c r="BS92" s="448"/>
      <c r="BT92" s="448"/>
      <c r="BU92" s="448"/>
      <c r="BV92" s="448"/>
      <c r="BW92" s="448"/>
      <c r="BX92" s="448"/>
      <c r="BY92" s="448"/>
      <c r="BZ92" s="448"/>
      <c r="CA92" s="448"/>
      <c r="CB92" s="448"/>
      <c r="CC92" s="448"/>
      <c r="CD92" s="448"/>
      <c r="CE92" s="448"/>
      <c r="CF92" s="448"/>
      <c r="CG92" s="448"/>
      <c r="CH92" s="448"/>
      <c r="CI92" s="448"/>
      <c r="CJ92" s="448"/>
      <c r="CK92" s="448"/>
      <c r="CL92" s="448"/>
      <c r="CM92" s="448"/>
      <c r="CN92" s="448"/>
      <c r="CO92" s="448"/>
      <c r="CP92" s="448"/>
      <c r="CQ92" s="448"/>
      <c r="CR92" s="448"/>
      <c r="CS92" s="448"/>
      <c r="CT92" s="448"/>
      <c r="CU92" s="448"/>
      <c r="CV92" s="448"/>
      <c r="CW92" s="448"/>
    </row>
    <row r="93" spans="1:101" ht="15.75" x14ac:dyDescent="0.25">
      <c r="A93" s="453" t="s">
        <v>101</v>
      </c>
      <c r="B93" s="453"/>
      <c r="C93" s="453">
        <v>9076.6</v>
      </c>
      <c r="D93" s="453">
        <v>9346.6</v>
      </c>
      <c r="E93" s="453">
        <v>11460.8</v>
      </c>
      <c r="F93" s="453">
        <v>13238.9</v>
      </c>
      <c r="G93" s="453">
        <v>16247.7</v>
      </c>
      <c r="H93" s="453">
        <v>18034.099999999999</v>
      </c>
      <c r="I93" s="453">
        <v>16190</v>
      </c>
      <c r="J93" s="453">
        <v>11071</v>
      </c>
      <c r="K93" s="453">
        <v>14551</v>
      </c>
      <c r="L93" s="453">
        <v>16732.900000000001</v>
      </c>
      <c r="M93" s="462">
        <f>SUM(AP93:AS93)</f>
        <v>16060.399999999998</v>
      </c>
      <c r="N93" s="462">
        <f>SUM(AU93:AX93)</f>
        <v>14848.5</v>
      </c>
      <c r="O93" s="468"/>
      <c r="P93" s="464">
        <f>N93*100/$N$7</f>
        <v>7.7409476502677546</v>
      </c>
      <c r="Q93" s="467">
        <f t="shared" si="2"/>
        <v>-31.618282890673257</v>
      </c>
      <c r="R93" s="467">
        <f t="shared" si="2"/>
        <v>31.433474844187515</v>
      </c>
      <c r="S93" s="465">
        <f t="shared" si="2"/>
        <v>14.99484571507114</v>
      </c>
      <c r="T93" s="465">
        <f t="shared" si="2"/>
        <v>-4.0190283812130811</v>
      </c>
      <c r="U93" s="465">
        <f t="shared" si="2"/>
        <v>-7.5458892680132381</v>
      </c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8"/>
      <c r="AL93" s="448"/>
      <c r="AM93" s="448"/>
      <c r="AN93" s="448"/>
      <c r="AO93" s="448"/>
      <c r="AP93" s="448">
        <v>4456.3999999999996</v>
      </c>
      <c r="AQ93" s="448">
        <v>4199.8999999999996</v>
      </c>
      <c r="AR93" s="448">
        <v>3804.3</v>
      </c>
      <c r="AS93" s="448">
        <v>3599.8</v>
      </c>
      <c r="AT93" s="448"/>
      <c r="AU93" s="448">
        <v>3858.5</v>
      </c>
      <c r="AV93" s="448">
        <v>3849.7</v>
      </c>
      <c r="AW93" s="448">
        <v>3637.8</v>
      </c>
      <c r="AX93" s="448">
        <v>3502.5</v>
      </c>
      <c r="AY93" s="448"/>
      <c r="AZ93" s="448"/>
      <c r="BA93" s="448"/>
      <c r="BB93" s="448"/>
      <c r="BC93" s="448"/>
      <c r="BD93" s="448"/>
      <c r="BE93" s="448"/>
      <c r="BF93" s="448"/>
      <c r="BG93" s="448"/>
      <c r="BH93" s="448"/>
      <c r="BI93" s="448"/>
      <c r="BJ93" s="448"/>
      <c r="BK93" s="448"/>
      <c r="BL93" s="448"/>
      <c r="BM93" s="448"/>
      <c r="BN93" s="448"/>
      <c r="BO93" s="448"/>
      <c r="BP93" s="448"/>
      <c r="BQ93" s="448"/>
      <c r="BR93" s="448"/>
      <c r="BS93" s="448"/>
      <c r="BT93" s="448"/>
      <c r="BU93" s="448"/>
      <c r="BV93" s="448"/>
      <c r="BW93" s="448"/>
      <c r="BX93" s="448"/>
      <c r="BY93" s="448"/>
      <c r="BZ93" s="448"/>
      <c r="CA93" s="448"/>
      <c r="CB93" s="448"/>
      <c r="CC93" s="448"/>
      <c r="CD93" s="448"/>
      <c r="CE93" s="448"/>
      <c r="CF93" s="448"/>
      <c r="CG93" s="448"/>
      <c r="CH93" s="448"/>
      <c r="CI93" s="448"/>
      <c r="CJ93" s="448"/>
      <c r="CK93" s="448"/>
      <c r="CL93" s="448"/>
      <c r="CM93" s="448"/>
      <c r="CN93" s="448"/>
      <c r="CO93" s="448"/>
      <c r="CP93" s="448"/>
      <c r="CQ93" s="448"/>
      <c r="CR93" s="448"/>
      <c r="CS93" s="448"/>
      <c r="CT93" s="448"/>
      <c r="CU93" s="448"/>
      <c r="CV93" s="448"/>
      <c r="CW93" s="448"/>
    </row>
    <row r="94" spans="1:101" x14ac:dyDescent="0.25">
      <c r="A94" s="449" t="s">
        <v>217</v>
      </c>
      <c r="C94" s="449">
        <v>3683.21</v>
      </c>
      <c r="D94" s="449">
        <v>4104.7</v>
      </c>
      <c r="E94" s="449">
        <v>5514.13</v>
      </c>
      <c r="F94" s="449">
        <v>6119.21</v>
      </c>
      <c r="G94" s="449">
        <v>6813.8</v>
      </c>
      <c r="H94" s="449">
        <v>7737.3</v>
      </c>
      <c r="I94" s="449">
        <v>7335.63</v>
      </c>
      <c r="J94" s="449">
        <v>4742.45</v>
      </c>
      <c r="K94" s="449">
        <v>6439.75</v>
      </c>
      <c r="Q94" s="467">
        <f t="shared" si="2"/>
        <v>-35.350474328721596</v>
      </c>
      <c r="R94" s="467">
        <f t="shared" si="2"/>
        <v>35.78951807609991</v>
      </c>
      <c r="S94" s="467"/>
      <c r="T94" s="467"/>
      <c r="U94" s="467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8"/>
      <c r="AL94" s="448"/>
      <c r="AM94" s="448"/>
      <c r="AN94" s="448"/>
      <c r="AO94" s="448"/>
      <c r="AP94" s="448"/>
      <c r="AQ94" s="448"/>
      <c r="AR94" s="448"/>
      <c r="AS94" s="448"/>
      <c r="AT94" s="448"/>
      <c r="AU94" s="448"/>
      <c r="AV94" s="448"/>
      <c r="AW94" s="448"/>
      <c r="AX94" s="448"/>
      <c r="AY94" s="448"/>
      <c r="AZ94" s="448"/>
      <c r="BA94" s="448"/>
      <c r="BB94" s="448"/>
      <c r="BC94" s="448"/>
      <c r="BD94" s="448"/>
      <c r="BE94" s="448"/>
      <c r="BF94" s="448"/>
      <c r="BG94" s="448"/>
      <c r="BH94" s="448"/>
      <c r="BI94" s="448"/>
      <c r="BJ94" s="448"/>
      <c r="BK94" s="448"/>
      <c r="BL94" s="448"/>
      <c r="BM94" s="448"/>
      <c r="BN94" s="448"/>
      <c r="BO94" s="448"/>
      <c r="BP94" s="448"/>
      <c r="BQ94" s="448"/>
      <c r="BR94" s="448"/>
      <c r="BS94" s="448"/>
      <c r="BT94" s="448"/>
      <c r="BU94" s="448"/>
      <c r="BV94" s="448"/>
      <c r="BW94" s="448"/>
      <c r="BX94" s="448"/>
      <c r="BY94" s="448"/>
      <c r="BZ94" s="448"/>
      <c r="CA94" s="448"/>
      <c r="CB94" s="448"/>
      <c r="CC94" s="448"/>
      <c r="CD94" s="448"/>
      <c r="CE94" s="448"/>
      <c r="CF94" s="448"/>
      <c r="CG94" s="448"/>
      <c r="CH94" s="448"/>
      <c r="CI94" s="448"/>
      <c r="CJ94" s="448"/>
      <c r="CK94" s="448"/>
      <c r="CL94" s="448"/>
      <c r="CM94" s="448"/>
      <c r="CN94" s="448"/>
      <c r="CO94" s="448"/>
      <c r="CP94" s="448"/>
      <c r="CQ94" s="448"/>
      <c r="CR94" s="448"/>
      <c r="CS94" s="448"/>
      <c r="CT94" s="448"/>
      <c r="CU94" s="448"/>
      <c r="CV94" s="448"/>
      <c r="CW94" s="448"/>
    </row>
    <row r="95" spans="1:101" x14ac:dyDescent="0.25">
      <c r="A95" s="449" t="s">
        <v>216</v>
      </c>
      <c r="C95" s="449">
        <v>2013.36</v>
      </c>
      <c r="D95" s="449">
        <v>2024.01</v>
      </c>
      <c r="E95" s="449">
        <v>2256.9299999999998</v>
      </c>
      <c r="F95" s="449">
        <v>2347.61</v>
      </c>
      <c r="G95" s="449">
        <v>2628.43</v>
      </c>
      <c r="H95" s="449">
        <v>2873.86</v>
      </c>
      <c r="I95" s="449">
        <v>2968.7</v>
      </c>
      <c r="J95" s="449">
        <v>2304.39</v>
      </c>
      <c r="K95" s="449">
        <v>2347.87</v>
      </c>
      <c r="Q95" s="467">
        <f t="shared" si="2"/>
        <v>-22.377134772796172</v>
      </c>
      <c r="R95" s="467">
        <f t="shared" si="2"/>
        <v>1.8868333919171678</v>
      </c>
      <c r="S95" s="467"/>
      <c r="T95" s="467"/>
      <c r="U95" s="467"/>
      <c r="V95" s="448"/>
      <c r="W95" s="448"/>
      <c r="X95" s="448"/>
      <c r="Y95" s="448"/>
      <c r="Z95" s="448"/>
      <c r="AA95" s="448"/>
      <c r="AB95" s="448"/>
      <c r="AC95" s="448"/>
      <c r="AD95" s="448"/>
      <c r="AE95" s="448"/>
      <c r="AF95" s="448"/>
      <c r="AG95" s="448"/>
      <c r="AH95" s="448"/>
      <c r="AI95" s="448"/>
      <c r="AJ95" s="448"/>
      <c r="AK95" s="448"/>
      <c r="AL95" s="448"/>
      <c r="AM95" s="448"/>
      <c r="AN95" s="448"/>
      <c r="AO95" s="448"/>
      <c r="AP95" s="448"/>
      <c r="AQ95" s="448"/>
      <c r="AR95" s="448"/>
      <c r="AS95" s="448"/>
      <c r="AT95" s="448"/>
      <c r="AU95" s="448"/>
      <c r="AV95" s="448"/>
      <c r="AW95" s="448"/>
      <c r="AX95" s="448"/>
      <c r="AY95" s="448"/>
      <c r="AZ95" s="448"/>
      <c r="BA95" s="448"/>
      <c r="BB95" s="448"/>
      <c r="BC95" s="448"/>
      <c r="BD95" s="448"/>
      <c r="BE95" s="448"/>
      <c r="BF95" s="448"/>
      <c r="BG95" s="448"/>
      <c r="BH95" s="448"/>
      <c r="BI95" s="448"/>
      <c r="BJ95" s="448"/>
      <c r="BK95" s="448"/>
      <c r="BL95" s="448"/>
      <c r="BM95" s="448"/>
      <c r="BN95" s="448"/>
      <c r="BO95" s="448"/>
      <c r="BP95" s="448"/>
      <c r="BQ95" s="448"/>
      <c r="BR95" s="448"/>
      <c r="BS95" s="448"/>
      <c r="BT95" s="448"/>
      <c r="BU95" s="448"/>
      <c r="BV95" s="448"/>
      <c r="BW95" s="448"/>
      <c r="BX95" s="448"/>
      <c r="BY95" s="448"/>
      <c r="BZ95" s="448"/>
      <c r="CA95" s="448"/>
      <c r="CB95" s="448"/>
      <c r="CC95" s="448"/>
      <c r="CD95" s="448"/>
      <c r="CE95" s="448"/>
      <c r="CF95" s="448"/>
      <c r="CG95" s="448"/>
      <c r="CH95" s="448"/>
      <c r="CI95" s="448"/>
      <c r="CJ95" s="448"/>
      <c r="CK95" s="448"/>
      <c r="CL95" s="448"/>
      <c r="CM95" s="448"/>
      <c r="CN95" s="448"/>
      <c r="CO95" s="448"/>
      <c r="CP95" s="448"/>
      <c r="CQ95" s="448"/>
      <c r="CR95" s="448"/>
      <c r="CS95" s="448"/>
      <c r="CT95" s="448"/>
      <c r="CU95" s="448"/>
      <c r="CV95" s="448"/>
      <c r="CW95" s="448"/>
    </row>
    <row r="96" spans="1:101" x14ac:dyDescent="0.25">
      <c r="A96" s="449" t="s">
        <v>215</v>
      </c>
      <c r="C96" s="449">
        <v>870.96</v>
      </c>
      <c r="D96" s="449">
        <v>859.88</v>
      </c>
      <c r="E96" s="449">
        <v>1005.06</v>
      </c>
      <c r="F96" s="449">
        <v>1481.11</v>
      </c>
      <c r="G96" s="449">
        <v>2479.54</v>
      </c>
      <c r="H96" s="449">
        <v>2561.56</v>
      </c>
      <c r="I96" s="449">
        <v>2527.5100000000002</v>
      </c>
      <c r="J96" s="449">
        <v>1568.6</v>
      </c>
      <c r="K96" s="449">
        <v>2366.36</v>
      </c>
      <c r="Q96" s="467">
        <f t="shared" si="2"/>
        <v>-37.938920122966877</v>
      </c>
      <c r="R96" s="467">
        <f t="shared" si="2"/>
        <v>50.858090016575311</v>
      </c>
      <c r="S96" s="467"/>
      <c r="T96" s="467"/>
      <c r="U96" s="467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8"/>
      <c r="AL96" s="448"/>
      <c r="AM96" s="448"/>
      <c r="AN96" s="448"/>
      <c r="AO96" s="448"/>
      <c r="AP96" s="448"/>
      <c r="AQ96" s="448"/>
      <c r="AR96" s="448"/>
      <c r="AS96" s="448"/>
      <c r="AT96" s="448"/>
      <c r="AU96" s="448"/>
      <c r="AV96" s="448"/>
      <c r="AW96" s="448"/>
      <c r="AX96" s="448"/>
      <c r="AY96" s="448"/>
      <c r="AZ96" s="448"/>
      <c r="BA96" s="448"/>
      <c r="BB96" s="448"/>
      <c r="BC96" s="448"/>
      <c r="BD96" s="448"/>
      <c r="BE96" s="448"/>
      <c r="BF96" s="448"/>
      <c r="BG96" s="448"/>
      <c r="BH96" s="448"/>
      <c r="BI96" s="448"/>
      <c r="BJ96" s="448"/>
      <c r="BK96" s="448"/>
      <c r="BL96" s="448"/>
      <c r="BM96" s="448"/>
      <c r="BN96" s="448"/>
      <c r="BO96" s="448"/>
      <c r="BP96" s="448"/>
      <c r="BQ96" s="448"/>
      <c r="BR96" s="448"/>
      <c r="BS96" s="448"/>
      <c r="BT96" s="448"/>
      <c r="BU96" s="448"/>
      <c r="BV96" s="448"/>
      <c r="BW96" s="448"/>
      <c r="BX96" s="448"/>
      <c r="BY96" s="448"/>
      <c r="BZ96" s="448"/>
      <c r="CA96" s="448"/>
      <c r="CB96" s="448"/>
      <c r="CC96" s="448"/>
      <c r="CD96" s="448"/>
      <c r="CE96" s="448"/>
      <c r="CF96" s="448"/>
      <c r="CG96" s="448"/>
      <c r="CH96" s="448"/>
      <c r="CI96" s="448"/>
      <c r="CJ96" s="448"/>
      <c r="CK96" s="448"/>
      <c r="CL96" s="448"/>
      <c r="CM96" s="448"/>
      <c r="CN96" s="448"/>
      <c r="CO96" s="448"/>
      <c r="CP96" s="448"/>
      <c r="CQ96" s="448"/>
      <c r="CR96" s="448"/>
      <c r="CS96" s="448"/>
      <c r="CT96" s="448"/>
      <c r="CU96" s="448"/>
      <c r="CV96" s="448"/>
      <c r="CW96" s="448"/>
    </row>
    <row r="97" spans="1:101" x14ac:dyDescent="0.25">
      <c r="A97" s="449" t="s">
        <v>214</v>
      </c>
      <c r="C97" s="449">
        <v>36.32</v>
      </c>
      <c r="D97" s="449">
        <v>42.03</v>
      </c>
      <c r="E97" s="449">
        <v>79.34</v>
      </c>
      <c r="F97" s="449">
        <v>64.89</v>
      </c>
      <c r="G97" s="449">
        <v>81.33</v>
      </c>
      <c r="H97" s="449">
        <v>162.58000000000001</v>
      </c>
      <c r="I97" s="449">
        <v>90.39</v>
      </c>
      <c r="J97" s="449">
        <v>48.74</v>
      </c>
      <c r="K97" s="449">
        <v>66.17</v>
      </c>
      <c r="Q97" s="467">
        <f t="shared" si="2"/>
        <v>-46.078105985175348</v>
      </c>
      <c r="R97" s="467">
        <f t="shared" si="2"/>
        <v>35.761181780878125</v>
      </c>
      <c r="S97" s="467"/>
      <c r="T97" s="467"/>
      <c r="U97" s="467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8"/>
      <c r="AL97" s="448"/>
      <c r="AM97" s="448"/>
      <c r="AN97" s="448"/>
      <c r="AO97" s="448"/>
      <c r="AP97" s="448"/>
      <c r="AQ97" s="448"/>
      <c r="AR97" s="448"/>
      <c r="AS97" s="448"/>
      <c r="AT97" s="448"/>
      <c r="AU97" s="448"/>
      <c r="AV97" s="448"/>
      <c r="AW97" s="448"/>
      <c r="AX97" s="448"/>
      <c r="AY97" s="448"/>
      <c r="AZ97" s="448"/>
      <c r="BA97" s="448"/>
      <c r="BB97" s="448"/>
      <c r="BC97" s="448"/>
      <c r="BD97" s="448"/>
      <c r="BE97" s="448"/>
      <c r="BF97" s="448"/>
      <c r="BG97" s="448"/>
      <c r="BH97" s="448"/>
      <c r="BI97" s="448"/>
      <c r="BJ97" s="448"/>
      <c r="BK97" s="448"/>
      <c r="BL97" s="448"/>
      <c r="BM97" s="448"/>
      <c r="BN97" s="448"/>
      <c r="BO97" s="448"/>
      <c r="BP97" s="448"/>
      <c r="BQ97" s="448"/>
      <c r="BR97" s="448"/>
      <c r="BS97" s="448"/>
      <c r="BT97" s="448"/>
      <c r="BU97" s="448"/>
      <c r="BV97" s="448"/>
      <c r="BW97" s="448"/>
      <c r="BX97" s="448"/>
      <c r="BY97" s="448"/>
      <c r="BZ97" s="448"/>
      <c r="CA97" s="448"/>
      <c r="CB97" s="448"/>
      <c r="CC97" s="448"/>
      <c r="CD97" s="448"/>
      <c r="CE97" s="448"/>
      <c r="CF97" s="448"/>
      <c r="CG97" s="448"/>
      <c r="CH97" s="448"/>
      <c r="CI97" s="448"/>
      <c r="CJ97" s="448"/>
      <c r="CK97" s="448"/>
      <c r="CL97" s="448"/>
      <c r="CM97" s="448"/>
      <c r="CN97" s="448"/>
      <c r="CO97" s="448"/>
      <c r="CP97" s="448"/>
      <c r="CQ97" s="448"/>
      <c r="CR97" s="448"/>
      <c r="CS97" s="448"/>
      <c r="CT97" s="448"/>
      <c r="CU97" s="448"/>
      <c r="CV97" s="448"/>
      <c r="CW97" s="448"/>
    </row>
    <row r="98" spans="1:101" x14ac:dyDescent="0.25">
      <c r="A98" s="449" t="s">
        <v>213</v>
      </c>
      <c r="C98" s="449">
        <v>1468.01</v>
      </c>
      <c r="D98" s="449">
        <v>1382.12</v>
      </c>
      <c r="E98" s="449">
        <v>1487.29</v>
      </c>
      <c r="F98" s="449">
        <v>1678.49</v>
      </c>
      <c r="G98" s="449">
        <v>2086.9499999999998</v>
      </c>
      <c r="H98" s="449">
        <v>2191.46</v>
      </c>
      <c r="I98" s="449">
        <v>1947.03</v>
      </c>
      <c r="J98" s="449">
        <v>1355.51</v>
      </c>
      <c r="K98" s="449">
        <v>1830.9</v>
      </c>
      <c r="Q98" s="467">
        <f t="shared" si="2"/>
        <v>-30.380631012362418</v>
      </c>
      <c r="R98" s="467">
        <f t="shared" si="2"/>
        <v>35.070932711673102</v>
      </c>
      <c r="S98" s="467"/>
      <c r="T98" s="467"/>
      <c r="U98" s="467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8"/>
      <c r="AL98" s="448"/>
      <c r="AM98" s="448"/>
      <c r="AN98" s="448"/>
      <c r="AO98" s="448"/>
      <c r="AP98" s="448"/>
      <c r="AQ98" s="448"/>
      <c r="AR98" s="448"/>
      <c r="AS98" s="448"/>
      <c r="AT98" s="448"/>
      <c r="AU98" s="448"/>
      <c r="AV98" s="448"/>
      <c r="AW98" s="448"/>
      <c r="AX98" s="448"/>
      <c r="AY98" s="448"/>
      <c r="AZ98" s="448"/>
      <c r="BA98" s="448"/>
      <c r="BB98" s="448"/>
      <c r="BC98" s="448"/>
      <c r="BD98" s="448"/>
      <c r="BE98" s="448"/>
      <c r="BF98" s="448"/>
      <c r="BG98" s="448"/>
      <c r="BH98" s="448"/>
      <c r="BI98" s="448"/>
      <c r="BJ98" s="448"/>
      <c r="BK98" s="448"/>
      <c r="BL98" s="448"/>
      <c r="BM98" s="448"/>
      <c r="BN98" s="448"/>
      <c r="BO98" s="448"/>
      <c r="BP98" s="448"/>
      <c r="BQ98" s="448"/>
      <c r="BR98" s="448"/>
      <c r="BS98" s="448"/>
      <c r="BT98" s="448"/>
      <c r="BU98" s="448"/>
      <c r="BV98" s="448"/>
      <c r="BW98" s="448"/>
      <c r="BX98" s="448"/>
      <c r="BY98" s="448"/>
      <c r="BZ98" s="448"/>
      <c r="CA98" s="448"/>
      <c r="CB98" s="448"/>
      <c r="CC98" s="448"/>
      <c r="CD98" s="448"/>
      <c r="CE98" s="448"/>
      <c r="CF98" s="448"/>
      <c r="CG98" s="448"/>
      <c r="CH98" s="448"/>
      <c r="CI98" s="448"/>
      <c r="CJ98" s="448"/>
      <c r="CK98" s="448"/>
      <c r="CL98" s="448"/>
      <c r="CM98" s="448"/>
      <c r="CN98" s="448"/>
      <c r="CO98" s="448"/>
      <c r="CP98" s="448"/>
      <c r="CQ98" s="448"/>
      <c r="CR98" s="448"/>
      <c r="CS98" s="448"/>
      <c r="CT98" s="448"/>
      <c r="CU98" s="448"/>
      <c r="CV98" s="448"/>
      <c r="CW98" s="448"/>
    </row>
    <row r="99" spans="1:101" x14ac:dyDescent="0.25">
      <c r="A99" s="449" t="s">
        <v>212</v>
      </c>
      <c r="C99" s="449">
        <v>65.97</v>
      </c>
      <c r="D99" s="449">
        <v>47.58</v>
      </c>
      <c r="E99" s="449">
        <v>107.83</v>
      </c>
      <c r="F99" s="449">
        <v>157.66999999999999</v>
      </c>
      <c r="G99" s="449">
        <v>146.46</v>
      </c>
      <c r="H99" s="449">
        <v>215.28</v>
      </c>
      <c r="I99" s="449">
        <v>151.83000000000001</v>
      </c>
      <c r="J99" s="449">
        <v>129.49</v>
      </c>
      <c r="K99" s="449">
        <v>181.27</v>
      </c>
      <c r="Q99" s="467">
        <f t="shared" si="2"/>
        <v>-14.713824672330897</v>
      </c>
      <c r="R99" s="467">
        <f t="shared" si="2"/>
        <v>39.987643833500655</v>
      </c>
      <c r="S99" s="467"/>
      <c r="T99" s="467"/>
      <c r="U99" s="467"/>
      <c r="V99" s="448"/>
      <c r="W99" s="448"/>
      <c r="X99" s="448"/>
      <c r="Y99" s="448"/>
      <c r="Z99" s="448"/>
      <c r="AA99" s="448"/>
      <c r="AB99" s="448"/>
      <c r="AC99" s="448"/>
      <c r="AD99" s="448"/>
      <c r="AE99" s="448"/>
      <c r="AF99" s="448"/>
      <c r="AG99" s="448"/>
      <c r="AH99" s="448"/>
      <c r="AI99" s="448"/>
      <c r="AJ99" s="448"/>
      <c r="AK99" s="448"/>
      <c r="AL99" s="448"/>
      <c r="AM99" s="448"/>
      <c r="AN99" s="448"/>
      <c r="AO99" s="448"/>
      <c r="AP99" s="448"/>
      <c r="AQ99" s="448"/>
      <c r="AR99" s="448"/>
      <c r="AS99" s="448"/>
      <c r="AT99" s="448"/>
      <c r="AU99" s="448"/>
      <c r="AV99" s="448"/>
      <c r="AW99" s="448"/>
      <c r="AX99" s="448"/>
      <c r="AY99" s="448"/>
      <c r="AZ99" s="448"/>
      <c r="BA99" s="448"/>
      <c r="BB99" s="448"/>
      <c r="BC99" s="448"/>
      <c r="BD99" s="448"/>
      <c r="BE99" s="448"/>
      <c r="BF99" s="448"/>
      <c r="BG99" s="448"/>
      <c r="BH99" s="448"/>
      <c r="BI99" s="448"/>
      <c r="BJ99" s="448"/>
      <c r="BK99" s="448"/>
      <c r="BL99" s="448"/>
      <c r="BM99" s="448"/>
      <c r="BN99" s="448"/>
      <c r="BO99" s="448"/>
      <c r="BP99" s="448"/>
      <c r="BQ99" s="448"/>
      <c r="BR99" s="448"/>
      <c r="BS99" s="448"/>
      <c r="BT99" s="448"/>
      <c r="BU99" s="448"/>
      <c r="BV99" s="448"/>
      <c r="BW99" s="448"/>
      <c r="BX99" s="448"/>
      <c r="BY99" s="448"/>
      <c r="BZ99" s="448"/>
      <c r="CA99" s="448"/>
      <c r="CB99" s="448"/>
      <c r="CC99" s="448"/>
      <c r="CD99" s="448"/>
      <c r="CE99" s="448"/>
      <c r="CF99" s="448"/>
      <c r="CG99" s="448"/>
      <c r="CH99" s="448"/>
      <c r="CI99" s="448"/>
      <c r="CJ99" s="448"/>
      <c r="CK99" s="448"/>
      <c r="CL99" s="448"/>
      <c r="CM99" s="448"/>
      <c r="CN99" s="448"/>
      <c r="CO99" s="448"/>
      <c r="CP99" s="448"/>
      <c r="CQ99" s="448"/>
      <c r="CR99" s="448"/>
      <c r="CS99" s="448"/>
      <c r="CT99" s="448"/>
      <c r="CU99" s="448"/>
      <c r="CV99" s="448"/>
      <c r="CW99" s="448"/>
    </row>
    <row r="100" spans="1:101" x14ac:dyDescent="0.25">
      <c r="A100" s="449" t="s">
        <v>211</v>
      </c>
      <c r="C100" s="449">
        <v>209.59</v>
      </c>
      <c r="D100" s="449">
        <v>185.38</v>
      </c>
      <c r="E100" s="449">
        <v>178.37</v>
      </c>
      <c r="F100" s="449">
        <v>520.91</v>
      </c>
      <c r="G100" s="449">
        <v>1074.9100000000001</v>
      </c>
      <c r="H100" s="449">
        <v>1200.93</v>
      </c>
      <c r="I100" s="449">
        <v>87.91</v>
      </c>
      <c r="J100" s="449">
        <v>95.26</v>
      </c>
      <c r="K100" s="449">
        <v>324.19</v>
      </c>
      <c r="Q100" s="467">
        <f t="shared" si="2"/>
        <v>8.3608235695597877</v>
      </c>
      <c r="R100" s="467">
        <f t="shared" si="2"/>
        <v>240.32122611799286</v>
      </c>
      <c r="S100" s="467"/>
      <c r="T100" s="467"/>
      <c r="U100" s="467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8"/>
      <c r="AL100" s="448"/>
      <c r="AM100" s="448"/>
      <c r="AN100" s="448"/>
      <c r="AO100" s="448"/>
      <c r="AP100" s="448"/>
      <c r="AQ100" s="448"/>
      <c r="AR100" s="448"/>
      <c r="AS100" s="448"/>
      <c r="AT100" s="448"/>
      <c r="AU100" s="448"/>
      <c r="AV100" s="448"/>
      <c r="AW100" s="448"/>
      <c r="AX100" s="448"/>
      <c r="AY100" s="448"/>
      <c r="AZ100" s="448"/>
      <c r="BA100" s="448"/>
      <c r="BB100" s="448"/>
      <c r="BC100" s="448"/>
      <c r="BD100" s="448"/>
      <c r="BE100" s="448"/>
      <c r="BF100" s="448"/>
      <c r="BG100" s="448"/>
      <c r="BH100" s="448"/>
      <c r="BI100" s="448"/>
      <c r="BJ100" s="448"/>
      <c r="BK100" s="448"/>
      <c r="BL100" s="448"/>
      <c r="BM100" s="448"/>
      <c r="BN100" s="448"/>
      <c r="BO100" s="448"/>
      <c r="BP100" s="448"/>
      <c r="BQ100" s="448"/>
      <c r="BR100" s="448"/>
      <c r="BS100" s="448"/>
      <c r="BT100" s="448"/>
      <c r="BU100" s="448"/>
      <c r="BV100" s="448"/>
      <c r="BW100" s="448"/>
      <c r="BX100" s="448"/>
      <c r="BY100" s="448"/>
      <c r="BZ100" s="448"/>
      <c r="CA100" s="448"/>
      <c r="CB100" s="448"/>
      <c r="CC100" s="448"/>
      <c r="CD100" s="448"/>
      <c r="CE100" s="448"/>
      <c r="CF100" s="448"/>
      <c r="CG100" s="448"/>
      <c r="CH100" s="448"/>
      <c r="CI100" s="448"/>
      <c r="CJ100" s="448"/>
      <c r="CK100" s="448"/>
      <c r="CL100" s="448"/>
      <c r="CM100" s="448"/>
      <c r="CN100" s="448"/>
      <c r="CO100" s="448"/>
      <c r="CP100" s="448"/>
      <c r="CQ100" s="448"/>
      <c r="CR100" s="448"/>
      <c r="CS100" s="448"/>
      <c r="CT100" s="448"/>
      <c r="CU100" s="448"/>
      <c r="CV100" s="448"/>
      <c r="CW100" s="448"/>
    </row>
    <row r="101" spans="1:101" x14ac:dyDescent="0.25">
      <c r="A101" s="449" t="s">
        <v>210</v>
      </c>
      <c r="C101" s="449">
        <v>44.21</v>
      </c>
      <c r="D101" s="449">
        <v>38.14</v>
      </c>
      <c r="E101" s="449">
        <v>62.1</v>
      </c>
      <c r="F101" s="449">
        <v>52.29</v>
      </c>
      <c r="G101" s="449">
        <v>62.93</v>
      </c>
      <c r="H101" s="449">
        <v>98.16</v>
      </c>
      <c r="I101" s="449">
        <v>113.56</v>
      </c>
      <c r="J101" s="449">
        <v>95.4</v>
      </c>
      <c r="K101" s="449">
        <v>163.84</v>
      </c>
      <c r="Q101" s="467">
        <f t="shared" si="2"/>
        <v>-15.991546319126449</v>
      </c>
      <c r="R101" s="467">
        <f t="shared" si="2"/>
        <v>71.740041928721169</v>
      </c>
      <c r="S101" s="467"/>
      <c r="T101" s="467"/>
      <c r="U101" s="467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8"/>
      <c r="AL101" s="448"/>
      <c r="AM101" s="448"/>
      <c r="AN101" s="448"/>
      <c r="AO101" s="448"/>
      <c r="AP101" s="448"/>
      <c r="AQ101" s="448"/>
      <c r="AR101" s="448"/>
      <c r="AS101" s="448"/>
      <c r="AT101" s="448"/>
      <c r="AU101" s="448"/>
      <c r="AV101" s="448"/>
      <c r="AW101" s="448"/>
      <c r="AX101" s="448"/>
      <c r="AY101" s="448"/>
      <c r="AZ101" s="448"/>
      <c r="BA101" s="448"/>
      <c r="BB101" s="448"/>
      <c r="BC101" s="448"/>
      <c r="BD101" s="448"/>
      <c r="BE101" s="448"/>
      <c r="BF101" s="448"/>
      <c r="BG101" s="448"/>
      <c r="BH101" s="448"/>
      <c r="BI101" s="448"/>
      <c r="BJ101" s="448"/>
      <c r="BK101" s="448"/>
      <c r="BL101" s="448"/>
      <c r="BM101" s="448"/>
      <c r="BN101" s="448"/>
      <c r="BO101" s="448"/>
      <c r="BP101" s="448"/>
      <c r="BQ101" s="448"/>
      <c r="BR101" s="448"/>
      <c r="BS101" s="448"/>
      <c r="BT101" s="448"/>
      <c r="BU101" s="448"/>
      <c r="BV101" s="448"/>
      <c r="BW101" s="448"/>
      <c r="BX101" s="448"/>
      <c r="BY101" s="448"/>
      <c r="BZ101" s="448"/>
      <c r="CA101" s="448"/>
      <c r="CB101" s="448"/>
      <c r="CC101" s="448"/>
      <c r="CD101" s="448"/>
      <c r="CE101" s="448"/>
      <c r="CF101" s="448"/>
      <c r="CG101" s="448"/>
      <c r="CH101" s="448"/>
      <c r="CI101" s="448"/>
      <c r="CJ101" s="448"/>
      <c r="CK101" s="448"/>
      <c r="CL101" s="448"/>
      <c r="CM101" s="448"/>
      <c r="CN101" s="448"/>
      <c r="CO101" s="448"/>
      <c r="CP101" s="448"/>
      <c r="CQ101" s="448"/>
      <c r="CR101" s="448"/>
      <c r="CS101" s="448"/>
      <c r="CT101" s="448"/>
      <c r="CU101" s="448"/>
      <c r="CV101" s="448"/>
      <c r="CW101" s="448"/>
    </row>
    <row r="102" spans="1:101" s="453" customFormat="1" x14ac:dyDescent="0.25">
      <c r="A102" s="449" t="s">
        <v>209</v>
      </c>
      <c r="B102" s="449"/>
      <c r="C102" s="449">
        <v>146.38</v>
      </c>
      <c r="D102" s="449">
        <v>124.56</v>
      </c>
      <c r="E102" s="449">
        <v>191.93</v>
      </c>
      <c r="F102" s="449">
        <v>181.72</v>
      </c>
      <c r="G102" s="449">
        <v>180.68</v>
      </c>
      <c r="H102" s="449">
        <v>235.08</v>
      </c>
      <c r="I102" s="449">
        <v>212.89</v>
      </c>
      <c r="J102" s="449">
        <v>99.25</v>
      </c>
      <c r="K102" s="449">
        <v>86.82</v>
      </c>
      <c r="L102" s="449"/>
      <c r="M102" s="449"/>
      <c r="N102" s="449"/>
      <c r="O102" s="455"/>
      <c r="P102" s="455"/>
      <c r="Q102" s="467">
        <f t="shared" si="2"/>
        <v>-53.379679646765929</v>
      </c>
      <c r="R102" s="467">
        <f t="shared" si="2"/>
        <v>-12.523929471032751</v>
      </c>
      <c r="S102" s="467"/>
      <c r="T102" s="467"/>
      <c r="U102" s="467"/>
      <c r="V102" s="452"/>
      <c r="W102" s="452"/>
      <c r="X102" s="452"/>
      <c r="Y102" s="452"/>
      <c r="Z102" s="452"/>
      <c r="AA102" s="452"/>
      <c r="AB102" s="452"/>
      <c r="AC102" s="452"/>
      <c r="AD102" s="452"/>
      <c r="AE102" s="452"/>
      <c r="AF102" s="452"/>
      <c r="AG102" s="452"/>
      <c r="AH102" s="452"/>
      <c r="AI102" s="452"/>
      <c r="AJ102" s="452"/>
      <c r="AK102" s="452"/>
      <c r="AL102" s="452"/>
      <c r="AM102" s="452"/>
      <c r="AN102" s="452"/>
      <c r="AO102" s="452"/>
      <c r="AP102" s="452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52"/>
      <c r="BM102" s="452"/>
      <c r="BN102" s="452"/>
      <c r="BO102" s="452"/>
      <c r="BP102" s="452"/>
      <c r="BQ102" s="452"/>
      <c r="BR102" s="452"/>
      <c r="BS102" s="452"/>
      <c r="BT102" s="452"/>
      <c r="BU102" s="452"/>
      <c r="BV102" s="452"/>
      <c r="BW102" s="452"/>
      <c r="BX102" s="452"/>
      <c r="BY102" s="452"/>
      <c r="BZ102" s="452"/>
      <c r="CA102" s="452"/>
      <c r="CB102" s="452"/>
      <c r="CC102" s="452"/>
      <c r="CD102" s="452"/>
      <c r="CE102" s="452"/>
      <c r="CF102" s="452"/>
      <c r="CG102" s="452"/>
      <c r="CH102" s="452"/>
      <c r="CI102" s="452"/>
      <c r="CJ102" s="452"/>
      <c r="CK102" s="452"/>
      <c r="CL102" s="452"/>
      <c r="CM102" s="452"/>
      <c r="CN102" s="452"/>
      <c r="CO102" s="452"/>
      <c r="CP102" s="452"/>
      <c r="CQ102" s="452"/>
      <c r="CR102" s="452"/>
      <c r="CS102" s="452"/>
      <c r="CT102" s="452"/>
      <c r="CU102" s="452"/>
      <c r="CV102" s="452"/>
      <c r="CW102" s="452"/>
    </row>
    <row r="103" spans="1:101" x14ac:dyDescent="0.25">
      <c r="A103" s="449" t="s">
        <v>208</v>
      </c>
      <c r="C103" s="449">
        <v>353.34</v>
      </c>
      <c r="D103" s="449">
        <v>370.89</v>
      </c>
      <c r="E103" s="449">
        <v>382.71</v>
      </c>
      <c r="F103" s="449">
        <v>443.43</v>
      </c>
      <c r="G103" s="449">
        <v>488.92</v>
      </c>
      <c r="H103" s="449">
        <v>541.65</v>
      </c>
      <c r="I103" s="449">
        <v>531.1</v>
      </c>
      <c r="J103" s="449">
        <v>368.05</v>
      </c>
      <c r="K103" s="449">
        <v>474.72</v>
      </c>
      <c r="Q103" s="467">
        <f t="shared" si="2"/>
        <v>-30.700433063453207</v>
      </c>
      <c r="R103" s="467">
        <f t="shared" si="2"/>
        <v>28.982475207172943</v>
      </c>
      <c r="S103" s="467"/>
      <c r="T103" s="467"/>
      <c r="U103" s="467"/>
      <c r="V103" s="448"/>
      <c r="W103" s="448"/>
      <c r="X103" s="448"/>
      <c r="Y103" s="448"/>
      <c r="Z103" s="448"/>
      <c r="AA103" s="448"/>
      <c r="AB103" s="448"/>
      <c r="AC103" s="448"/>
      <c r="AD103" s="448"/>
      <c r="AE103" s="448"/>
      <c r="AF103" s="448"/>
      <c r="AG103" s="448"/>
      <c r="AH103" s="448"/>
      <c r="AI103" s="448"/>
      <c r="AJ103" s="448"/>
      <c r="AK103" s="448"/>
      <c r="AL103" s="448"/>
      <c r="AM103" s="448"/>
      <c r="AN103" s="448"/>
      <c r="AO103" s="448"/>
      <c r="AP103" s="448"/>
      <c r="AQ103" s="448"/>
      <c r="AR103" s="448"/>
      <c r="AS103" s="448"/>
      <c r="AT103" s="448"/>
      <c r="AU103" s="448"/>
      <c r="AV103" s="448"/>
      <c r="AW103" s="448"/>
      <c r="AX103" s="448"/>
      <c r="AY103" s="448"/>
      <c r="AZ103" s="448"/>
      <c r="BA103" s="448"/>
      <c r="BB103" s="448"/>
      <c r="BC103" s="448"/>
      <c r="BD103" s="448"/>
      <c r="BE103" s="448"/>
      <c r="BF103" s="448"/>
      <c r="BG103" s="448"/>
      <c r="BH103" s="448"/>
      <c r="BI103" s="448"/>
      <c r="BJ103" s="448"/>
      <c r="BK103" s="448"/>
      <c r="BL103" s="448"/>
      <c r="BM103" s="448"/>
      <c r="BN103" s="448"/>
      <c r="BO103" s="448"/>
      <c r="BP103" s="448"/>
      <c r="BQ103" s="448"/>
      <c r="BR103" s="448"/>
      <c r="BS103" s="448"/>
      <c r="BT103" s="448"/>
      <c r="BU103" s="448"/>
      <c r="BV103" s="448"/>
      <c r="BW103" s="448"/>
      <c r="BX103" s="448"/>
      <c r="BY103" s="448"/>
      <c r="BZ103" s="448"/>
      <c r="CA103" s="448"/>
      <c r="CB103" s="448"/>
      <c r="CC103" s="448"/>
      <c r="CD103" s="448"/>
      <c r="CE103" s="448"/>
      <c r="CF103" s="448"/>
      <c r="CG103" s="448"/>
      <c r="CH103" s="448"/>
      <c r="CI103" s="448"/>
      <c r="CJ103" s="448"/>
      <c r="CK103" s="448"/>
      <c r="CL103" s="448"/>
      <c r="CM103" s="448"/>
      <c r="CN103" s="448"/>
      <c r="CO103" s="448"/>
      <c r="CP103" s="448"/>
      <c r="CQ103" s="448"/>
      <c r="CR103" s="448"/>
      <c r="CS103" s="448"/>
      <c r="CT103" s="448"/>
      <c r="CU103" s="448"/>
      <c r="CV103" s="448"/>
      <c r="CW103" s="448"/>
    </row>
    <row r="104" spans="1:101" x14ac:dyDescent="0.25">
      <c r="A104" s="449" t="s">
        <v>207</v>
      </c>
      <c r="C104" s="449">
        <v>185.14</v>
      </c>
      <c r="D104" s="449">
        <v>167.37</v>
      </c>
      <c r="E104" s="449">
        <v>195.22</v>
      </c>
      <c r="F104" s="449">
        <v>191.8</v>
      </c>
      <c r="G104" s="449">
        <v>203.86</v>
      </c>
      <c r="H104" s="449">
        <v>216.21</v>
      </c>
      <c r="I104" s="449">
        <v>223.37</v>
      </c>
      <c r="J104" s="449">
        <v>197.5</v>
      </c>
      <c r="K104" s="449">
        <v>211.13</v>
      </c>
      <c r="Q104" s="467">
        <f t="shared" si="2"/>
        <v>-11.581680619599769</v>
      </c>
      <c r="R104" s="467">
        <f t="shared" si="2"/>
        <v>6.9012658227848078</v>
      </c>
      <c r="S104" s="467"/>
      <c r="T104" s="467"/>
      <c r="U104" s="467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8"/>
      <c r="AL104" s="448"/>
      <c r="AM104" s="448"/>
      <c r="AN104" s="448"/>
      <c r="AO104" s="448"/>
      <c r="AP104" s="448"/>
      <c r="AQ104" s="448"/>
      <c r="AR104" s="448"/>
      <c r="AS104" s="448"/>
      <c r="AT104" s="448"/>
      <c r="AU104" s="448"/>
      <c r="AV104" s="448"/>
      <c r="AW104" s="448"/>
      <c r="AX104" s="448"/>
      <c r="AY104" s="448"/>
      <c r="AZ104" s="448"/>
      <c r="BA104" s="448"/>
      <c r="BB104" s="448"/>
      <c r="BC104" s="448"/>
      <c r="BD104" s="448"/>
      <c r="BE104" s="448"/>
      <c r="BF104" s="448"/>
      <c r="BG104" s="448"/>
      <c r="BH104" s="448"/>
      <c r="BI104" s="448"/>
      <c r="BJ104" s="448"/>
      <c r="BK104" s="448"/>
      <c r="BL104" s="448"/>
      <c r="BM104" s="448"/>
      <c r="BN104" s="448"/>
      <c r="BO104" s="448"/>
      <c r="BP104" s="448"/>
      <c r="BQ104" s="448"/>
      <c r="BR104" s="448"/>
      <c r="BS104" s="448"/>
      <c r="BT104" s="448"/>
      <c r="BU104" s="448"/>
      <c r="BV104" s="448"/>
      <c r="BW104" s="448"/>
      <c r="BX104" s="448"/>
      <c r="BY104" s="448"/>
      <c r="BZ104" s="448"/>
      <c r="CA104" s="448"/>
      <c r="CB104" s="448"/>
      <c r="CC104" s="448"/>
      <c r="CD104" s="448"/>
      <c r="CE104" s="448"/>
      <c r="CF104" s="448"/>
      <c r="CG104" s="448"/>
      <c r="CH104" s="448"/>
      <c r="CI104" s="448"/>
      <c r="CJ104" s="448"/>
      <c r="CK104" s="448"/>
      <c r="CL104" s="448"/>
      <c r="CM104" s="448"/>
      <c r="CN104" s="448"/>
      <c r="CO104" s="448"/>
      <c r="CP104" s="448"/>
      <c r="CQ104" s="448"/>
      <c r="CR104" s="448"/>
      <c r="CS104" s="448"/>
      <c r="CT104" s="448"/>
      <c r="CU104" s="448"/>
      <c r="CV104" s="448"/>
      <c r="CW104" s="448"/>
    </row>
    <row r="105" spans="1:101" s="453" customFormat="1" ht="15.75" x14ac:dyDescent="0.25">
      <c r="A105" s="453" t="s">
        <v>303</v>
      </c>
      <c r="C105" s="453">
        <v>19254.310000000001</v>
      </c>
      <c r="D105" s="453">
        <v>17896.32</v>
      </c>
      <c r="E105" s="453">
        <v>18831.12</v>
      </c>
      <c r="F105" s="453">
        <v>19603.599999999999</v>
      </c>
      <c r="G105" s="453">
        <v>20167.7</v>
      </c>
      <c r="H105" s="453">
        <v>21391.99</v>
      </c>
      <c r="I105" s="453">
        <v>21432.7</v>
      </c>
      <c r="J105" s="453">
        <v>15841.5</v>
      </c>
      <c r="K105" s="453">
        <v>17854</v>
      </c>
      <c r="L105" s="453">
        <v>19663.7</v>
      </c>
      <c r="M105" s="462">
        <f>SUM(AP105:AS105)</f>
        <v>20001.3</v>
      </c>
      <c r="N105" s="462">
        <f>SUM(AU105:AX105)</f>
        <v>19548.400000000001</v>
      </c>
      <c r="O105" s="468"/>
      <c r="P105" s="464">
        <f>N105*100/$N$7</f>
        <v>10.191139916253775</v>
      </c>
      <c r="Q105" s="467">
        <f t="shared" si="2"/>
        <v>-26.08724052499219</v>
      </c>
      <c r="R105" s="467">
        <f t="shared" si="2"/>
        <v>12.703973739860494</v>
      </c>
      <c r="S105" s="465">
        <f t="shared" si="2"/>
        <v>10.136103954295962</v>
      </c>
      <c r="T105" s="465">
        <f t="shared" si="2"/>
        <v>1.7168691548386037</v>
      </c>
      <c r="U105" s="465">
        <f t="shared" si="2"/>
        <v>-2.2643528170668796</v>
      </c>
      <c r="V105" s="452"/>
      <c r="W105" s="452"/>
      <c r="X105" s="452"/>
      <c r="Y105" s="452"/>
      <c r="Z105" s="452"/>
      <c r="AA105" s="452"/>
      <c r="AB105" s="452"/>
      <c r="AC105" s="452"/>
      <c r="AD105" s="452"/>
      <c r="AE105" s="452"/>
      <c r="AF105" s="452"/>
      <c r="AG105" s="452"/>
      <c r="AH105" s="452"/>
      <c r="AI105" s="452"/>
      <c r="AJ105" s="452"/>
      <c r="AK105" s="452"/>
      <c r="AL105" s="452"/>
      <c r="AM105" s="452"/>
      <c r="AN105" s="452"/>
      <c r="AO105" s="452"/>
      <c r="AP105" s="452">
        <v>5158.3</v>
      </c>
      <c r="AQ105" s="452">
        <v>5078.3999999999996</v>
      </c>
      <c r="AR105" s="452">
        <v>4824.3999999999996</v>
      </c>
      <c r="AS105" s="452">
        <v>4940.2</v>
      </c>
      <c r="AT105" s="452"/>
      <c r="AU105" s="452">
        <v>4831</v>
      </c>
      <c r="AV105" s="452">
        <v>4984.6000000000004</v>
      </c>
      <c r="AW105" s="452">
        <v>4717.8</v>
      </c>
      <c r="AX105" s="452">
        <v>5015</v>
      </c>
      <c r="AY105" s="452"/>
      <c r="AZ105" s="452"/>
      <c r="BA105" s="452"/>
      <c r="BB105" s="452"/>
      <c r="BC105" s="452"/>
      <c r="BD105" s="452"/>
      <c r="BE105" s="452"/>
      <c r="BF105" s="452"/>
      <c r="BG105" s="452"/>
      <c r="BH105" s="452"/>
      <c r="BI105" s="452"/>
      <c r="BJ105" s="452"/>
      <c r="BK105" s="452"/>
      <c r="BL105" s="452"/>
      <c r="BM105" s="452"/>
      <c r="BN105" s="452"/>
      <c r="BO105" s="452"/>
      <c r="BP105" s="452"/>
      <c r="BQ105" s="452"/>
      <c r="BR105" s="452"/>
      <c r="BS105" s="452"/>
      <c r="BT105" s="452"/>
      <c r="BU105" s="452"/>
      <c r="BV105" s="452"/>
      <c r="BW105" s="452"/>
      <c r="BX105" s="452"/>
      <c r="BY105" s="452"/>
      <c r="BZ105" s="452"/>
      <c r="CA105" s="452"/>
      <c r="CB105" s="452"/>
      <c r="CC105" s="452"/>
      <c r="CD105" s="452"/>
      <c r="CE105" s="452"/>
      <c r="CF105" s="452"/>
      <c r="CG105" s="452"/>
      <c r="CH105" s="452"/>
      <c r="CI105" s="452"/>
      <c r="CJ105" s="452"/>
      <c r="CK105" s="452"/>
      <c r="CL105" s="452"/>
      <c r="CM105" s="452"/>
      <c r="CN105" s="452"/>
      <c r="CO105" s="452"/>
      <c r="CP105" s="452"/>
      <c r="CQ105" s="452"/>
      <c r="CR105" s="452"/>
      <c r="CS105" s="452"/>
      <c r="CT105" s="452"/>
      <c r="CU105" s="452"/>
      <c r="CV105" s="452"/>
      <c r="CW105" s="452"/>
    </row>
    <row r="106" spans="1:101" x14ac:dyDescent="0.25">
      <c r="A106" s="449" t="s">
        <v>206</v>
      </c>
      <c r="C106" s="449">
        <v>11694.75</v>
      </c>
      <c r="D106" s="449">
        <v>11020.91</v>
      </c>
      <c r="E106" s="449">
        <v>11777.09</v>
      </c>
      <c r="F106" s="449">
        <v>12302.84</v>
      </c>
      <c r="G106" s="449">
        <v>12276.62</v>
      </c>
      <c r="H106" s="449">
        <v>13100.92</v>
      </c>
      <c r="I106" s="449">
        <v>13418.08</v>
      </c>
      <c r="J106" s="449">
        <v>9948.68</v>
      </c>
      <c r="K106" s="449">
        <v>11257.78</v>
      </c>
      <c r="Q106" s="467">
        <f t="shared" si="2"/>
        <v>-25.856158258111439</v>
      </c>
      <c r="R106" s="467">
        <f t="shared" si="2"/>
        <v>13.158529573772604</v>
      </c>
      <c r="S106" s="467"/>
      <c r="T106" s="467"/>
      <c r="U106" s="467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8"/>
      <c r="AL106" s="448"/>
      <c r="AM106" s="448"/>
      <c r="AN106" s="448"/>
      <c r="AO106" s="448"/>
      <c r="AP106" s="448"/>
      <c r="AQ106" s="448"/>
      <c r="AR106" s="448"/>
      <c r="AS106" s="448"/>
      <c r="AT106" s="448"/>
      <c r="AU106" s="448"/>
      <c r="AV106" s="448"/>
      <c r="AW106" s="448"/>
      <c r="AX106" s="448"/>
      <c r="AY106" s="448"/>
      <c r="AZ106" s="448"/>
      <c r="BA106" s="448"/>
      <c r="BB106" s="448"/>
      <c r="BC106" s="448"/>
      <c r="BD106" s="448"/>
      <c r="BE106" s="448"/>
      <c r="BF106" s="448"/>
      <c r="BG106" s="448"/>
      <c r="BH106" s="448"/>
      <c r="BI106" s="448"/>
      <c r="BJ106" s="448"/>
      <c r="BK106" s="448"/>
      <c r="BL106" s="448"/>
      <c r="BM106" s="448"/>
      <c r="BN106" s="448"/>
      <c r="BO106" s="448"/>
      <c r="BP106" s="448"/>
      <c r="BQ106" s="448"/>
      <c r="BR106" s="448"/>
      <c r="BS106" s="448"/>
      <c r="BT106" s="448"/>
      <c r="BU106" s="448"/>
      <c r="BV106" s="448"/>
      <c r="BW106" s="448"/>
      <c r="BX106" s="448"/>
      <c r="BY106" s="448"/>
      <c r="BZ106" s="448"/>
      <c r="CA106" s="448"/>
      <c r="CB106" s="448"/>
      <c r="CC106" s="448"/>
      <c r="CD106" s="448"/>
      <c r="CE106" s="448"/>
      <c r="CF106" s="448"/>
      <c r="CG106" s="448"/>
      <c r="CH106" s="448"/>
      <c r="CI106" s="448"/>
      <c r="CJ106" s="448"/>
      <c r="CK106" s="448"/>
      <c r="CL106" s="448"/>
      <c r="CM106" s="448"/>
      <c r="CN106" s="448"/>
      <c r="CO106" s="448"/>
      <c r="CP106" s="448"/>
      <c r="CQ106" s="448"/>
      <c r="CR106" s="448"/>
      <c r="CS106" s="448"/>
      <c r="CT106" s="448"/>
      <c r="CU106" s="448"/>
      <c r="CV106" s="448"/>
      <c r="CW106" s="448"/>
    </row>
    <row r="107" spans="1:101" x14ac:dyDescent="0.25">
      <c r="A107" s="449" t="s">
        <v>205</v>
      </c>
      <c r="C107" s="449">
        <v>7559.58</v>
      </c>
      <c r="D107" s="449">
        <v>6875.41</v>
      </c>
      <c r="E107" s="449">
        <v>7054.02</v>
      </c>
      <c r="F107" s="449">
        <v>7300.78</v>
      </c>
      <c r="G107" s="449">
        <v>7891.07</v>
      </c>
      <c r="H107" s="449">
        <v>8291.1</v>
      </c>
      <c r="I107" s="449">
        <v>8014.61</v>
      </c>
      <c r="J107" s="449">
        <v>6192.96</v>
      </c>
      <c r="K107" s="449">
        <v>6693.59</v>
      </c>
      <c r="Q107" s="467">
        <f t="shared" si="2"/>
        <v>-22.729115951992672</v>
      </c>
      <c r="R107" s="467">
        <f t="shared" si="2"/>
        <v>8.0838565080349305</v>
      </c>
      <c r="S107" s="467"/>
      <c r="T107" s="467"/>
      <c r="U107" s="467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8"/>
      <c r="AK107" s="448"/>
      <c r="AL107" s="448"/>
      <c r="AM107" s="448"/>
      <c r="AN107" s="448"/>
      <c r="AO107" s="448"/>
      <c r="AP107" s="448"/>
      <c r="AQ107" s="448"/>
      <c r="AR107" s="448"/>
      <c r="AS107" s="448"/>
      <c r="AT107" s="448"/>
      <c r="AU107" s="448"/>
      <c r="AV107" s="448"/>
      <c r="AW107" s="448"/>
      <c r="AX107" s="448"/>
      <c r="AY107" s="448"/>
      <c r="AZ107" s="448"/>
      <c r="BA107" s="448"/>
      <c r="BB107" s="448"/>
      <c r="BC107" s="448"/>
      <c r="BD107" s="448"/>
      <c r="BE107" s="448"/>
      <c r="BF107" s="448"/>
      <c r="BG107" s="448"/>
      <c r="BH107" s="448"/>
      <c r="BI107" s="448"/>
      <c r="BJ107" s="448"/>
      <c r="BK107" s="448"/>
      <c r="BL107" s="448"/>
      <c r="BM107" s="448"/>
      <c r="BN107" s="448"/>
      <c r="BO107" s="448"/>
      <c r="BP107" s="448"/>
      <c r="BQ107" s="448"/>
      <c r="BR107" s="448"/>
      <c r="BS107" s="448"/>
      <c r="BT107" s="448"/>
      <c r="BU107" s="448"/>
      <c r="BV107" s="448"/>
      <c r="BW107" s="448"/>
      <c r="BX107" s="448"/>
      <c r="BY107" s="448"/>
      <c r="BZ107" s="448"/>
      <c r="CA107" s="448"/>
      <c r="CB107" s="448"/>
      <c r="CC107" s="448"/>
      <c r="CD107" s="448"/>
      <c r="CE107" s="448"/>
      <c r="CF107" s="448"/>
      <c r="CG107" s="448"/>
      <c r="CH107" s="448"/>
      <c r="CI107" s="448"/>
      <c r="CJ107" s="448"/>
      <c r="CK107" s="448"/>
      <c r="CL107" s="448"/>
      <c r="CM107" s="448"/>
      <c r="CN107" s="448"/>
      <c r="CO107" s="448"/>
      <c r="CP107" s="448"/>
      <c r="CQ107" s="448"/>
      <c r="CR107" s="448"/>
      <c r="CS107" s="448"/>
      <c r="CT107" s="448"/>
      <c r="CU107" s="448"/>
      <c r="CV107" s="448"/>
      <c r="CW107" s="448"/>
    </row>
    <row r="108" spans="1:101" ht="15.75" x14ac:dyDescent="0.25">
      <c r="A108" s="453" t="s">
        <v>100</v>
      </c>
      <c r="B108" s="453"/>
      <c r="C108" s="453">
        <v>21427.86</v>
      </c>
      <c r="D108" s="453">
        <v>22155.16</v>
      </c>
      <c r="E108" s="453">
        <v>23615.24</v>
      </c>
      <c r="F108" s="453">
        <v>23770.49</v>
      </c>
      <c r="G108" s="453">
        <v>25346.59</v>
      </c>
      <c r="H108" s="453">
        <v>26113.81</v>
      </c>
      <c r="I108" s="453">
        <v>24594.5</v>
      </c>
      <c r="J108" s="453">
        <v>18007</v>
      </c>
      <c r="K108" s="453">
        <v>19139</v>
      </c>
      <c r="L108" s="453">
        <v>21613.5</v>
      </c>
      <c r="M108" s="462">
        <f>SUM(AP108:AS108)</f>
        <v>22080.9</v>
      </c>
      <c r="N108" s="462">
        <f>SUM(AU108:AX108)</f>
        <v>23201.9</v>
      </c>
      <c r="O108" s="468"/>
      <c r="P108" s="464">
        <f>N108*100/$N$7</f>
        <v>12.095813939909581</v>
      </c>
      <c r="Q108" s="467">
        <f t="shared" si="2"/>
        <v>-26.784443676431724</v>
      </c>
      <c r="R108" s="467">
        <f t="shared" si="2"/>
        <v>6.2864441606042103</v>
      </c>
      <c r="S108" s="465">
        <f t="shared" si="2"/>
        <v>12.929097654004911</v>
      </c>
      <c r="T108" s="465">
        <f t="shared" si="2"/>
        <v>2.1625373030744739</v>
      </c>
      <c r="U108" s="465">
        <f t="shared" si="2"/>
        <v>5.0767858194185926</v>
      </c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8"/>
      <c r="AL108" s="448"/>
      <c r="AM108" s="448"/>
      <c r="AN108" s="448"/>
      <c r="AO108" s="448"/>
      <c r="AP108" s="448">
        <v>6217.4</v>
      </c>
      <c r="AQ108" s="448">
        <v>5868.7</v>
      </c>
      <c r="AR108" s="448">
        <v>5020.2</v>
      </c>
      <c r="AS108" s="448">
        <v>4974.6000000000004</v>
      </c>
      <c r="AT108" s="448"/>
      <c r="AU108" s="448">
        <v>5550.2</v>
      </c>
      <c r="AV108" s="448">
        <v>5841</v>
      </c>
      <c r="AW108" s="448">
        <v>5458.6</v>
      </c>
      <c r="AX108" s="448">
        <v>6352.1</v>
      </c>
      <c r="AY108" s="448"/>
      <c r="AZ108" s="448"/>
      <c r="BA108" s="448"/>
      <c r="BB108" s="448"/>
      <c r="BC108" s="448"/>
      <c r="BD108" s="448"/>
      <c r="BE108" s="448"/>
      <c r="BF108" s="448"/>
      <c r="BG108" s="448"/>
      <c r="BH108" s="448"/>
      <c r="BI108" s="448"/>
      <c r="BJ108" s="448"/>
      <c r="BK108" s="448"/>
      <c r="BL108" s="448"/>
      <c r="BM108" s="448"/>
      <c r="BN108" s="448"/>
      <c r="BO108" s="448"/>
      <c r="BP108" s="448"/>
      <c r="BQ108" s="448"/>
      <c r="BR108" s="448"/>
      <c r="BS108" s="448"/>
      <c r="BT108" s="448"/>
      <c r="BU108" s="448"/>
      <c r="BV108" s="448"/>
      <c r="BW108" s="448"/>
      <c r="BX108" s="448"/>
      <c r="BY108" s="448"/>
      <c r="BZ108" s="448"/>
      <c r="CA108" s="448"/>
      <c r="CB108" s="448"/>
      <c r="CC108" s="448"/>
      <c r="CD108" s="448"/>
      <c r="CE108" s="448"/>
      <c r="CF108" s="448"/>
      <c r="CG108" s="448"/>
      <c r="CH108" s="448"/>
      <c r="CI108" s="448"/>
      <c r="CJ108" s="448"/>
      <c r="CK108" s="448"/>
      <c r="CL108" s="448"/>
      <c r="CM108" s="448"/>
      <c r="CN108" s="448"/>
      <c r="CO108" s="448"/>
      <c r="CP108" s="448"/>
      <c r="CQ108" s="448"/>
      <c r="CR108" s="448"/>
      <c r="CS108" s="448"/>
      <c r="CT108" s="448"/>
      <c r="CU108" s="448"/>
      <c r="CV108" s="448"/>
      <c r="CW108" s="448"/>
    </row>
    <row r="109" spans="1:101" x14ac:dyDescent="0.25">
      <c r="A109" s="449" t="s">
        <v>204</v>
      </c>
      <c r="C109" s="449">
        <v>288.86</v>
      </c>
      <c r="D109" s="449">
        <v>68.459999999999994</v>
      </c>
      <c r="E109" s="449">
        <v>218.51</v>
      </c>
      <c r="F109" s="449">
        <v>113.83</v>
      </c>
      <c r="G109" s="449">
        <v>85.96</v>
      </c>
      <c r="H109" s="449">
        <v>91.91</v>
      </c>
      <c r="I109" s="449">
        <v>102.41</v>
      </c>
      <c r="J109" s="449">
        <v>67.319999999999993</v>
      </c>
      <c r="K109" s="449">
        <v>86.27</v>
      </c>
      <c r="Q109" s="467">
        <f t="shared" si="2"/>
        <v>-34.264232008592913</v>
      </c>
      <c r="R109" s="467">
        <f t="shared" si="2"/>
        <v>28.149138443256099</v>
      </c>
      <c r="S109" s="467"/>
      <c r="T109" s="467"/>
      <c r="U109" s="467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48"/>
      <c r="AL109" s="448"/>
      <c r="AM109" s="448"/>
      <c r="AN109" s="448"/>
      <c r="AO109" s="448"/>
      <c r="AP109" s="448"/>
      <c r="AQ109" s="448"/>
      <c r="AR109" s="448"/>
      <c r="AS109" s="448"/>
      <c r="AT109" s="448"/>
      <c r="AU109" s="448"/>
      <c r="AV109" s="448"/>
      <c r="AW109" s="448"/>
      <c r="AX109" s="448"/>
      <c r="AY109" s="448"/>
      <c r="AZ109" s="448"/>
      <c r="BA109" s="448"/>
      <c r="BB109" s="448"/>
      <c r="BC109" s="448"/>
      <c r="BD109" s="448"/>
      <c r="BE109" s="448"/>
      <c r="BF109" s="448"/>
      <c r="BG109" s="448"/>
      <c r="BH109" s="448"/>
      <c r="BI109" s="448"/>
      <c r="BJ109" s="448"/>
      <c r="BK109" s="448"/>
      <c r="BL109" s="448"/>
      <c r="BM109" s="448"/>
      <c r="BN109" s="448"/>
      <c r="BO109" s="448"/>
      <c r="BP109" s="448"/>
      <c r="BQ109" s="448"/>
      <c r="BR109" s="448"/>
      <c r="BS109" s="448"/>
      <c r="BT109" s="448"/>
      <c r="BU109" s="448"/>
      <c r="BV109" s="448"/>
      <c r="BW109" s="448"/>
      <c r="BX109" s="448"/>
      <c r="BY109" s="448"/>
      <c r="BZ109" s="448"/>
      <c r="CA109" s="448"/>
      <c r="CB109" s="448"/>
      <c r="CC109" s="448"/>
      <c r="CD109" s="448"/>
      <c r="CE109" s="448"/>
      <c r="CF109" s="448"/>
      <c r="CG109" s="448"/>
      <c r="CH109" s="448"/>
      <c r="CI109" s="448"/>
      <c r="CJ109" s="448"/>
      <c r="CK109" s="448"/>
      <c r="CL109" s="448"/>
      <c r="CM109" s="448"/>
      <c r="CN109" s="448"/>
      <c r="CO109" s="448"/>
      <c r="CP109" s="448"/>
      <c r="CQ109" s="448"/>
      <c r="CR109" s="448"/>
      <c r="CS109" s="448"/>
      <c r="CT109" s="448"/>
      <c r="CU109" s="448"/>
      <c r="CV109" s="448"/>
      <c r="CW109" s="448"/>
    </row>
    <row r="110" spans="1:101" s="453" customFormat="1" x14ac:dyDescent="0.25">
      <c r="A110" s="449" t="s">
        <v>203</v>
      </c>
      <c r="B110" s="449"/>
      <c r="C110" s="449">
        <v>20805.03</v>
      </c>
      <c r="D110" s="449">
        <v>21810.240000000002</v>
      </c>
      <c r="E110" s="449">
        <v>23018.83</v>
      </c>
      <c r="F110" s="449">
        <v>22867.46</v>
      </c>
      <c r="G110" s="449">
        <v>24805.5</v>
      </c>
      <c r="H110" s="449">
        <v>25533.1</v>
      </c>
      <c r="I110" s="449">
        <v>23562.12</v>
      </c>
      <c r="J110" s="449">
        <v>17176.45</v>
      </c>
      <c r="K110" s="449">
        <v>18288.509999999998</v>
      </c>
      <c r="L110" s="449"/>
      <c r="M110" s="449"/>
      <c r="N110" s="449"/>
      <c r="O110" s="455"/>
      <c r="P110" s="455"/>
      <c r="Q110" s="467">
        <f t="shared" si="2"/>
        <v>-27.101423810760654</v>
      </c>
      <c r="R110" s="467">
        <f t="shared" si="2"/>
        <v>6.4743296781348745</v>
      </c>
      <c r="S110" s="467"/>
      <c r="T110" s="467"/>
      <c r="U110" s="467"/>
      <c r="V110" s="452"/>
      <c r="W110" s="452"/>
      <c r="X110" s="452"/>
      <c r="Y110" s="452"/>
      <c r="Z110" s="452"/>
      <c r="AA110" s="452"/>
      <c r="AB110" s="452"/>
      <c r="AC110" s="452"/>
      <c r="AD110" s="452"/>
      <c r="AE110" s="452"/>
      <c r="AF110" s="452"/>
      <c r="AG110" s="452"/>
      <c r="AH110" s="452"/>
      <c r="AI110" s="452"/>
      <c r="AJ110" s="452"/>
      <c r="AK110" s="452"/>
      <c r="AL110" s="452"/>
      <c r="AM110" s="452"/>
      <c r="AN110" s="452"/>
      <c r="AO110" s="452"/>
      <c r="AP110" s="452"/>
      <c r="AQ110" s="452"/>
      <c r="AR110" s="452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2"/>
      <c r="BF110" s="452"/>
      <c r="BG110" s="452"/>
      <c r="BH110" s="452"/>
      <c r="BI110" s="452"/>
      <c r="BJ110" s="452"/>
      <c r="BK110" s="452"/>
      <c r="BL110" s="452"/>
      <c r="BM110" s="452"/>
      <c r="BN110" s="452"/>
      <c r="BO110" s="452"/>
      <c r="BP110" s="452"/>
      <c r="BQ110" s="452"/>
      <c r="BR110" s="452"/>
      <c r="BS110" s="452"/>
      <c r="BT110" s="452"/>
      <c r="BU110" s="452"/>
      <c r="BV110" s="452"/>
      <c r="BW110" s="452"/>
      <c r="BX110" s="452"/>
      <c r="BY110" s="452"/>
      <c r="BZ110" s="452"/>
      <c r="CA110" s="452"/>
      <c r="CB110" s="452"/>
      <c r="CC110" s="452"/>
      <c r="CD110" s="452"/>
      <c r="CE110" s="452"/>
      <c r="CF110" s="452"/>
      <c r="CG110" s="452"/>
      <c r="CH110" s="452"/>
      <c r="CI110" s="452"/>
      <c r="CJ110" s="452"/>
      <c r="CK110" s="452"/>
      <c r="CL110" s="452"/>
      <c r="CM110" s="452"/>
      <c r="CN110" s="452"/>
      <c r="CO110" s="452"/>
      <c r="CP110" s="452"/>
      <c r="CQ110" s="452"/>
      <c r="CR110" s="452"/>
      <c r="CS110" s="452"/>
      <c r="CT110" s="452"/>
      <c r="CU110" s="452"/>
      <c r="CV110" s="452"/>
      <c r="CW110" s="452"/>
    </row>
    <row r="111" spans="1:101" x14ac:dyDescent="0.25">
      <c r="A111" s="449" t="s">
        <v>202</v>
      </c>
      <c r="C111" s="449">
        <v>262.04000000000002</v>
      </c>
      <c r="D111" s="449">
        <v>255.17</v>
      </c>
      <c r="E111" s="449">
        <v>248.81</v>
      </c>
      <c r="F111" s="449">
        <v>321.18</v>
      </c>
      <c r="G111" s="449">
        <v>206.49</v>
      </c>
      <c r="H111" s="449">
        <v>314.08</v>
      </c>
      <c r="I111" s="449">
        <v>367.53</v>
      </c>
      <c r="J111" s="449">
        <v>557.04999999999995</v>
      </c>
      <c r="K111" s="449">
        <v>636.11</v>
      </c>
      <c r="Q111" s="467">
        <f t="shared" si="2"/>
        <v>51.565858569368487</v>
      </c>
      <c r="R111" s="467">
        <f t="shared" si="2"/>
        <v>14.19262184723096</v>
      </c>
      <c r="S111" s="467"/>
      <c r="T111" s="467"/>
      <c r="U111" s="467"/>
      <c r="V111" s="448"/>
      <c r="W111" s="448"/>
      <c r="X111" s="448"/>
      <c r="Y111" s="448"/>
      <c r="Z111" s="448"/>
      <c r="AA111" s="448"/>
      <c r="AB111" s="448"/>
      <c r="AC111" s="448"/>
      <c r="AD111" s="448"/>
      <c r="AE111" s="448"/>
      <c r="AF111" s="448"/>
      <c r="AG111" s="448"/>
      <c r="AH111" s="448"/>
      <c r="AI111" s="448"/>
      <c r="AJ111" s="448"/>
      <c r="AK111" s="448"/>
      <c r="AL111" s="448"/>
      <c r="AM111" s="448"/>
      <c r="AN111" s="448"/>
      <c r="AO111" s="448"/>
      <c r="AP111" s="448"/>
      <c r="AQ111" s="448"/>
      <c r="AR111" s="448"/>
      <c r="AS111" s="448"/>
      <c r="AT111" s="448"/>
      <c r="AU111" s="448"/>
      <c r="AV111" s="448"/>
      <c r="AW111" s="448"/>
      <c r="AX111" s="448"/>
      <c r="AY111" s="448"/>
      <c r="AZ111" s="448"/>
      <c r="BA111" s="448"/>
      <c r="BB111" s="448"/>
      <c r="BC111" s="448"/>
      <c r="BD111" s="448"/>
      <c r="BE111" s="448"/>
      <c r="BF111" s="448"/>
      <c r="BG111" s="448"/>
      <c r="BH111" s="448"/>
      <c r="BI111" s="448"/>
      <c r="BJ111" s="448"/>
      <c r="BK111" s="448"/>
      <c r="BL111" s="448"/>
      <c r="BM111" s="448"/>
      <c r="BN111" s="448"/>
      <c r="BO111" s="448"/>
      <c r="BP111" s="448"/>
      <c r="BQ111" s="448"/>
      <c r="BR111" s="448"/>
      <c r="BS111" s="448"/>
      <c r="BT111" s="448"/>
      <c r="BU111" s="448"/>
      <c r="BV111" s="448"/>
      <c r="BW111" s="448"/>
      <c r="BX111" s="448"/>
      <c r="BY111" s="448"/>
      <c r="BZ111" s="448"/>
      <c r="CA111" s="448"/>
      <c r="CB111" s="448"/>
      <c r="CC111" s="448"/>
      <c r="CD111" s="448"/>
      <c r="CE111" s="448"/>
      <c r="CF111" s="448"/>
      <c r="CG111" s="448"/>
      <c r="CH111" s="448"/>
      <c r="CI111" s="448"/>
      <c r="CJ111" s="448"/>
      <c r="CK111" s="448"/>
      <c r="CL111" s="448"/>
      <c r="CM111" s="448"/>
      <c r="CN111" s="448"/>
      <c r="CO111" s="448"/>
      <c r="CP111" s="448"/>
      <c r="CQ111" s="448"/>
      <c r="CR111" s="448"/>
      <c r="CS111" s="448"/>
      <c r="CT111" s="448"/>
      <c r="CU111" s="448"/>
      <c r="CV111" s="448"/>
      <c r="CW111" s="448"/>
    </row>
    <row r="112" spans="1:101" x14ac:dyDescent="0.25">
      <c r="A112" s="449" t="s">
        <v>201</v>
      </c>
      <c r="C112" s="449">
        <v>71.92</v>
      </c>
      <c r="D112" s="449">
        <v>21.3</v>
      </c>
      <c r="E112" s="449">
        <v>129.08000000000001</v>
      </c>
      <c r="F112" s="449">
        <v>468</v>
      </c>
      <c r="G112" s="449">
        <v>248.64</v>
      </c>
      <c r="H112" s="449">
        <v>174.72</v>
      </c>
      <c r="I112" s="449">
        <v>562.45000000000005</v>
      </c>
      <c r="J112" s="449">
        <v>296.64999999999998</v>
      </c>
      <c r="K112" s="449">
        <v>225.93</v>
      </c>
      <c r="Q112" s="467">
        <f t="shared" si="2"/>
        <v>-47.257534003022499</v>
      </c>
      <c r="R112" s="467">
        <f t="shared" si="2"/>
        <v>-23.839541547277928</v>
      </c>
      <c r="S112" s="467"/>
      <c r="T112" s="467"/>
      <c r="U112" s="467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8"/>
      <c r="AL112" s="448"/>
      <c r="AM112" s="448"/>
      <c r="AN112" s="448"/>
      <c r="AO112" s="448"/>
      <c r="AP112" s="448"/>
      <c r="AQ112" s="448"/>
      <c r="AR112" s="448"/>
      <c r="AS112" s="448"/>
      <c r="AT112" s="448"/>
      <c r="AU112" s="448"/>
      <c r="AV112" s="448"/>
      <c r="AW112" s="448"/>
      <c r="AX112" s="448"/>
      <c r="AY112" s="448"/>
      <c r="AZ112" s="448"/>
      <c r="BA112" s="448"/>
      <c r="BB112" s="448"/>
      <c r="BC112" s="448"/>
      <c r="BD112" s="448"/>
      <c r="BE112" s="448"/>
      <c r="BF112" s="448"/>
      <c r="BG112" s="448"/>
      <c r="BH112" s="448"/>
      <c r="BI112" s="448"/>
      <c r="BJ112" s="448"/>
      <c r="BK112" s="448"/>
      <c r="BL112" s="448"/>
      <c r="BM112" s="448"/>
      <c r="BN112" s="448"/>
      <c r="BO112" s="448"/>
      <c r="BP112" s="448"/>
      <c r="BQ112" s="448"/>
      <c r="BR112" s="448"/>
      <c r="BS112" s="448"/>
      <c r="BT112" s="448"/>
      <c r="BU112" s="448"/>
      <c r="BV112" s="448"/>
      <c r="BW112" s="448"/>
      <c r="BX112" s="448"/>
      <c r="BY112" s="448"/>
      <c r="BZ112" s="448"/>
      <c r="CA112" s="448"/>
      <c r="CB112" s="448"/>
      <c r="CC112" s="448"/>
      <c r="CD112" s="448"/>
      <c r="CE112" s="448"/>
      <c r="CF112" s="448"/>
      <c r="CG112" s="448"/>
      <c r="CH112" s="448"/>
      <c r="CI112" s="448"/>
      <c r="CJ112" s="448"/>
      <c r="CK112" s="448"/>
      <c r="CL112" s="448"/>
      <c r="CM112" s="448"/>
      <c r="CN112" s="448"/>
      <c r="CO112" s="448"/>
      <c r="CP112" s="448"/>
      <c r="CQ112" s="448"/>
      <c r="CR112" s="448"/>
      <c r="CS112" s="448"/>
      <c r="CT112" s="448"/>
      <c r="CU112" s="448"/>
      <c r="CV112" s="448"/>
      <c r="CW112" s="448"/>
    </row>
    <row r="113" spans="1:101" ht="15.75" x14ac:dyDescent="0.25">
      <c r="A113" s="453" t="s">
        <v>304</v>
      </c>
      <c r="B113" s="453"/>
      <c r="C113" s="453">
        <v>1372.53</v>
      </c>
      <c r="D113" s="453">
        <v>1420.79</v>
      </c>
      <c r="E113" s="453">
        <v>1556.77</v>
      </c>
      <c r="F113" s="453">
        <v>1828.35</v>
      </c>
      <c r="G113" s="453">
        <v>2098.06</v>
      </c>
      <c r="H113" s="453">
        <v>2313.44</v>
      </c>
      <c r="I113" s="453">
        <v>2563.5</v>
      </c>
      <c r="J113" s="453">
        <v>2366.1999999999998</v>
      </c>
      <c r="K113" s="453">
        <v>2674.5</v>
      </c>
      <c r="L113" s="453">
        <v>3042.8</v>
      </c>
      <c r="M113" s="462">
        <f>SUM(AP113:AS113)</f>
        <v>3175.5000000000005</v>
      </c>
      <c r="N113" s="462">
        <f>SUM(AU113:AX113)</f>
        <v>3735.9000000000005</v>
      </c>
      <c r="O113" s="468"/>
      <c r="P113" s="464">
        <f>N113*100/$N$7</f>
        <v>1.9476314999249289</v>
      </c>
      <c r="Q113" s="467">
        <f t="shared" si="2"/>
        <v>-7.6965086795396989</v>
      </c>
      <c r="R113" s="467">
        <f t="shared" si="2"/>
        <v>13.029329726988429</v>
      </c>
      <c r="S113" s="465">
        <f t="shared" si="2"/>
        <v>13.770798280052354</v>
      </c>
      <c r="T113" s="465">
        <f t="shared" si="2"/>
        <v>4.3611147627185574</v>
      </c>
      <c r="U113" s="465">
        <f t="shared" si="2"/>
        <v>17.647614548889941</v>
      </c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48"/>
      <c r="AK113" s="448"/>
      <c r="AL113" s="448"/>
      <c r="AM113" s="448"/>
      <c r="AN113" s="448"/>
      <c r="AO113" s="448"/>
      <c r="AP113" s="448">
        <v>815.8</v>
      </c>
      <c r="AQ113" s="448">
        <v>829.6</v>
      </c>
      <c r="AR113" s="448">
        <v>734.2</v>
      </c>
      <c r="AS113" s="448">
        <v>795.9</v>
      </c>
      <c r="AT113" s="448"/>
      <c r="AU113" s="448">
        <v>839.2</v>
      </c>
      <c r="AV113" s="448">
        <v>876.1</v>
      </c>
      <c r="AW113" s="448">
        <v>943.4</v>
      </c>
      <c r="AX113" s="448">
        <v>1077.2</v>
      </c>
      <c r="AY113" s="448"/>
      <c r="AZ113" s="448"/>
      <c r="BA113" s="448"/>
      <c r="BB113" s="448"/>
      <c r="BC113" s="448"/>
      <c r="BD113" s="448"/>
      <c r="BE113" s="448"/>
      <c r="BF113" s="448"/>
      <c r="BG113" s="448"/>
      <c r="BH113" s="448"/>
      <c r="BI113" s="448"/>
      <c r="BJ113" s="448"/>
      <c r="BK113" s="448"/>
      <c r="BL113" s="448"/>
      <c r="BM113" s="448"/>
      <c r="BN113" s="448"/>
      <c r="BO113" s="448"/>
      <c r="BP113" s="448"/>
      <c r="BQ113" s="448"/>
      <c r="BR113" s="448"/>
      <c r="BS113" s="448"/>
      <c r="BT113" s="448"/>
      <c r="BU113" s="448"/>
      <c r="BV113" s="448"/>
      <c r="BW113" s="448"/>
      <c r="BX113" s="448"/>
      <c r="BY113" s="448"/>
      <c r="BZ113" s="448"/>
      <c r="CA113" s="448"/>
      <c r="CB113" s="448"/>
      <c r="CC113" s="448"/>
      <c r="CD113" s="448"/>
      <c r="CE113" s="448"/>
      <c r="CF113" s="448"/>
      <c r="CG113" s="448"/>
      <c r="CH113" s="448"/>
      <c r="CI113" s="448"/>
      <c r="CJ113" s="448"/>
      <c r="CK113" s="448"/>
      <c r="CL113" s="448"/>
      <c r="CM113" s="448"/>
      <c r="CN113" s="448"/>
      <c r="CO113" s="448"/>
      <c r="CP113" s="448"/>
      <c r="CQ113" s="448"/>
      <c r="CR113" s="448"/>
      <c r="CS113" s="448"/>
      <c r="CT113" s="448"/>
      <c r="CU113" s="448"/>
      <c r="CV113" s="448"/>
      <c r="CW113" s="448"/>
    </row>
    <row r="114" spans="1:101" s="453" customFormat="1" x14ac:dyDescent="0.25">
      <c r="A114" s="449" t="s">
        <v>200</v>
      </c>
      <c r="B114" s="449"/>
      <c r="C114" s="449">
        <v>1317.45</v>
      </c>
      <c r="D114" s="449">
        <v>1363.38</v>
      </c>
      <c r="E114" s="449">
        <v>1498.44</v>
      </c>
      <c r="F114" s="449">
        <v>1752.24</v>
      </c>
      <c r="G114" s="449">
        <v>1875.23</v>
      </c>
      <c r="H114" s="449">
        <v>2054.75</v>
      </c>
      <c r="I114" s="449">
        <v>2310.4</v>
      </c>
      <c r="J114" s="449">
        <v>2175.4</v>
      </c>
      <c r="K114" s="449">
        <v>2652.78</v>
      </c>
      <c r="L114" s="449"/>
      <c r="M114" s="449"/>
      <c r="N114" s="449"/>
      <c r="O114" s="455"/>
      <c r="P114" s="455"/>
      <c r="Q114" s="467">
        <f t="shared" si="2"/>
        <v>-5.8431440443213294</v>
      </c>
      <c r="R114" s="467">
        <f t="shared" si="2"/>
        <v>21.944469982531952</v>
      </c>
      <c r="S114" s="467"/>
      <c r="T114" s="467"/>
      <c r="U114" s="467"/>
      <c r="V114" s="452"/>
      <c r="W114" s="452"/>
      <c r="X114" s="452"/>
      <c r="Y114" s="452"/>
      <c r="Z114" s="452"/>
      <c r="AA114" s="452"/>
      <c r="AB114" s="452"/>
      <c r="AC114" s="452"/>
      <c r="AD114" s="452"/>
      <c r="AE114" s="452"/>
      <c r="AF114" s="452"/>
      <c r="AG114" s="452"/>
      <c r="AH114" s="452"/>
      <c r="AI114" s="452"/>
      <c r="AJ114" s="452"/>
      <c r="AK114" s="452"/>
      <c r="AL114" s="452"/>
      <c r="AM114" s="452"/>
      <c r="AN114" s="452"/>
      <c r="AO114" s="452"/>
      <c r="AP114" s="452"/>
      <c r="AQ114" s="452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2"/>
      <c r="BG114" s="452"/>
      <c r="BH114" s="452"/>
      <c r="BI114" s="452"/>
      <c r="BJ114" s="452"/>
      <c r="BK114" s="452"/>
      <c r="BL114" s="452"/>
      <c r="BM114" s="452"/>
      <c r="BN114" s="452"/>
      <c r="BO114" s="452"/>
      <c r="BP114" s="452"/>
      <c r="BQ114" s="452"/>
      <c r="BR114" s="452"/>
      <c r="BS114" s="452"/>
      <c r="BT114" s="452"/>
      <c r="BU114" s="452"/>
      <c r="BV114" s="452"/>
      <c r="BW114" s="452"/>
      <c r="BX114" s="452"/>
      <c r="BY114" s="452"/>
      <c r="BZ114" s="452"/>
      <c r="CA114" s="452"/>
      <c r="CB114" s="452"/>
      <c r="CC114" s="452"/>
      <c r="CD114" s="452"/>
      <c r="CE114" s="452"/>
      <c r="CF114" s="452"/>
      <c r="CG114" s="452"/>
      <c r="CH114" s="452"/>
      <c r="CI114" s="452"/>
      <c r="CJ114" s="452"/>
      <c r="CK114" s="452"/>
      <c r="CL114" s="452"/>
      <c r="CM114" s="452"/>
      <c r="CN114" s="452"/>
      <c r="CO114" s="452"/>
      <c r="CP114" s="452"/>
      <c r="CQ114" s="452"/>
      <c r="CR114" s="452"/>
      <c r="CS114" s="452"/>
      <c r="CT114" s="452"/>
      <c r="CU114" s="452"/>
      <c r="CV114" s="452"/>
      <c r="CW114" s="452"/>
    </row>
    <row r="115" spans="1:101" x14ac:dyDescent="0.25">
      <c r="A115" s="449" t="s">
        <v>199</v>
      </c>
      <c r="C115" s="449">
        <v>45.59</v>
      </c>
      <c r="D115" s="449">
        <v>43.63</v>
      </c>
      <c r="E115" s="449">
        <v>37.340000000000003</v>
      </c>
      <c r="F115" s="449">
        <v>41.3</v>
      </c>
      <c r="G115" s="449">
        <v>36.67</v>
      </c>
      <c r="H115" s="449">
        <v>46.74</v>
      </c>
      <c r="I115" s="449">
        <v>35.75</v>
      </c>
      <c r="J115" s="449">
        <v>36.78</v>
      </c>
      <c r="K115" s="449">
        <v>49.15</v>
      </c>
      <c r="Q115" s="467">
        <f t="shared" si="2"/>
        <v>2.8811188811188844</v>
      </c>
      <c r="R115" s="467">
        <f t="shared" si="2"/>
        <v>33.632408917890153</v>
      </c>
      <c r="S115" s="467"/>
      <c r="T115" s="467"/>
      <c r="U115" s="467"/>
      <c r="V115" s="448"/>
      <c r="W115" s="448"/>
      <c r="X115" s="448"/>
      <c r="Y115" s="448"/>
      <c r="Z115" s="448"/>
      <c r="AA115" s="448"/>
      <c r="AB115" s="448"/>
      <c r="AC115" s="448"/>
      <c r="AD115" s="448"/>
      <c r="AE115" s="448"/>
      <c r="AF115" s="448"/>
      <c r="AG115" s="448"/>
      <c r="AH115" s="448"/>
      <c r="AI115" s="448"/>
      <c r="AJ115" s="448"/>
      <c r="AK115" s="448"/>
      <c r="AL115" s="448"/>
      <c r="AM115" s="448"/>
      <c r="AN115" s="448"/>
      <c r="AO115" s="448"/>
      <c r="AP115" s="448"/>
      <c r="AQ115" s="448"/>
      <c r="AR115" s="448"/>
      <c r="AS115" s="448"/>
      <c r="AT115" s="448"/>
      <c r="AU115" s="448"/>
      <c r="AV115" s="448"/>
      <c r="AW115" s="448"/>
      <c r="AX115" s="448"/>
      <c r="AY115" s="448"/>
      <c r="AZ115" s="448"/>
      <c r="BA115" s="448"/>
      <c r="BB115" s="448"/>
      <c r="BC115" s="448"/>
      <c r="BD115" s="448"/>
      <c r="BE115" s="448"/>
      <c r="BF115" s="448"/>
      <c r="BG115" s="448"/>
      <c r="BH115" s="448"/>
      <c r="BI115" s="448"/>
      <c r="BJ115" s="448"/>
      <c r="BK115" s="448"/>
      <c r="BL115" s="448"/>
      <c r="BM115" s="448"/>
      <c r="BN115" s="448"/>
      <c r="BO115" s="448"/>
      <c r="BP115" s="448"/>
      <c r="BQ115" s="448"/>
      <c r="BR115" s="448"/>
      <c r="BS115" s="448"/>
      <c r="BT115" s="448"/>
      <c r="BU115" s="448"/>
      <c r="BV115" s="448"/>
      <c r="BW115" s="448"/>
      <c r="BX115" s="448"/>
      <c r="BY115" s="448"/>
      <c r="BZ115" s="448"/>
      <c r="CA115" s="448"/>
      <c r="CB115" s="448"/>
      <c r="CC115" s="448"/>
      <c r="CD115" s="448"/>
      <c r="CE115" s="448"/>
      <c r="CF115" s="448"/>
      <c r="CG115" s="448"/>
      <c r="CH115" s="448"/>
      <c r="CI115" s="448"/>
      <c r="CJ115" s="448"/>
      <c r="CK115" s="448"/>
      <c r="CL115" s="448"/>
      <c r="CM115" s="448"/>
      <c r="CN115" s="448"/>
      <c r="CO115" s="448"/>
      <c r="CP115" s="448"/>
      <c r="CQ115" s="448"/>
      <c r="CR115" s="448"/>
      <c r="CS115" s="448"/>
      <c r="CT115" s="448"/>
      <c r="CU115" s="448"/>
      <c r="CV115" s="448"/>
      <c r="CW115" s="448"/>
    </row>
    <row r="116" spans="1:101" s="453" customFormat="1" x14ac:dyDescent="0.25">
      <c r="A116" s="449" t="s">
        <v>198</v>
      </c>
      <c r="B116" s="449"/>
      <c r="C116" s="449">
        <v>9.52</v>
      </c>
      <c r="D116" s="449">
        <v>13.72</v>
      </c>
      <c r="E116" s="449">
        <v>21.03</v>
      </c>
      <c r="F116" s="449">
        <v>34.82</v>
      </c>
      <c r="G116" s="449">
        <v>186.15</v>
      </c>
      <c r="H116" s="449">
        <v>211.94</v>
      </c>
      <c r="I116" s="449">
        <v>217.38</v>
      </c>
      <c r="J116" s="449">
        <v>201.75</v>
      </c>
      <c r="K116" s="449">
        <v>51.71</v>
      </c>
      <c r="L116" s="449"/>
      <c r="M116" s="449"/>
      <c r="N116" s="449"/>
      <c r="O116" s="455"/>
      <c r="P116" s="455"/>
      <c r="Q116" s="467">
        <f t="shared" si="2"/>
        <v>-7.190173889042228</v>
      </c>
      <c r="R116" s="467">
        <f t="shared" si="2"/>
        <v>-74.369268897149936</v>
      </c>
      <c r="S116" s="467"/>
      <c r="T116" s="467"/>
      <c r="U116" s="467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2"/>
      <c r="AM116" s="452"/>
      <c r="AN116" s="452"/>
      <c r="AO116" s="452"/>
      <c r="AP116" s="452"/>
      <c r="AQ116" s="452"/>
      <c r="AR116" s="452"/>
      <c r="AS116" s="452"/>
      <c r="AT116" s="452"/>
      <c r="AU116" s="452"/>
      <c r="AV116" s="452"/>
      <c r="AW116" s="452"/>
      <c r="AX116" s="452"/>
      <c r="AY116" s="452"/>
      <c r="AZ116" s="452"/>
      <c r="BA116" s="452"/>
      <c r="BB116" s="452"/>
      <c r="BC116" s="452"/>
      <c r="BD116" s="452"/>
      <c r="BE116" s="452"/>
      <c r="BF116" s="452"/>
      <c r="BG116" s="452"/>
      <c r="BH116" s="452"/>
      <c r="BI116" s="452"/>
      <c r="BJ116" s="452"/>
      <c r="BK116" s="452"/>
      <c r="BL116" s="452"/>
      <c r="BM116" s="452"/>
      <c r="BN116" s="452"/>
      <c r="BO116" s="452"/>
      <c r="BP116" s="452"/>
      <c r="BQ116" s="452"/>
      <c r="BR116" s="452"/>
      <c r="BS116" s="452"/>
      <c r="BT116" s="452"/>
      <c r="BU116" s="452"/>
      <c r="BV116" s="452"/>
      <c r="BW116" s="452"/>
      <c r="BX116" s="452"/>
      <c r="BY116" s="452"/>
      <c r="BZ116" s="452"/>
      <c r="CA116" s="452"/>
      <c r="CB116" s="452"/>
      <c r="CC116" s="452"/>
      <c r="CD116" s="452"/>
      <c r="CE116" s="452"/>
      <c r="CF116" s="452"/>
      <c r="CG116" s="452"/>
      <c r="CH116" s="452"/>
      <c r="CI116" s="452"/>
      <c r="CJ116" s="452"/>
      <c r="CK116" s="452"/>
      <c r="CL116" s="452"/>
      <c r="CM116" s="452"/>
      <c r="CN116" s="452"/>
      <c r="CO116" s="452"/>
      <c r="CP116" s="452"/>
      <c r="CQ116" s="452"/>
      <c r="CR116" s="452"/>
      <c r="CS116" s="452"/>
      <c r="CT116" s="452"/>
      <c r="CU116" s="452"/>
      <c r="CV116" s="452"/>
      <c r="CW116" s="452"/>
    </row>
    <row r="117" spans="1:101" ht="15.75" x14ac:dyDescent="0.25">
      <c r="A117" s="453" t="s">
        <v>305</v>
      </c>
      <c r="B117" s="453"/>
      <c r="C117" s="453">
        <v>8.43</v>
      </c>
      <c r="D117" s="453">
        <v>8.1300000000000008</v>
      </c>
      <c r="E117" s="453">
        <v>10.34</v>
      </c>
      <c r="F117" s="453">
        <v>8.1</v>
      </c>
      <c r="G117" s="453">
        <v>3.54</v>
      </c>
      <c r="H117" s="453">
        <v>17.87</v>
      </c>
      <c r="I117" s="453">
        <v>7.71</v>
      </c>
      <c r="J117" s="453">
        <v>5.2</v>
      </c>
      <c r="K117" s="453">
        <v>2.2999999999999998</v>
      </c>
      <c r="L117" s="453">
        <v>4.8</v>
      </c>
      <c r="M117" s="462">
        <f>SUM(AP117:AS117)</f>
        <v>6</v>
      </c>
      <c r="N117" s="462">
        <f>SUM(AU117:AX117)</f>
        <v>9.3999999999999986</v>
      </c>
      <c r="O117" s="468"/>
      <c r="P117" s="464">
        <f>N117*100/$N$7</f>
        <v>4.9004887976911394E-3</v>
      </c>
      <c r="Q117" s="467">
        <f t="shared" si="2"/>
        <v>-32.555123216601814</v>
      </c>
      <c r="R117" s="467">
        <f t="shared" si="2"/>
        <v>-55.769230769230774</v>
      </c>
      <c r="S117" s="465">
        <f t="shared" si="2"/>
        <v>108.69565217391306</v>
      </c>
      <c r="T117" s="465">
        <f t="shared" si="2"/>
        <v>25.000000000000007</v>
      </c>
      <c r="U117" s="465">
        <f t="shared" si="2"/>
        <v>56.666666666666643</v>
      </c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48"/>
      <c r="AH117" s="448"/>
      <c r="AI117" s="448"/>
      <c r="AJ117" s="448"/>
      <c r="AK117" s="448"/>
      <c r="AL117" s="448"/>
      <c r="AM117" s="448"/>
      <c r="AN117" s="448"/>
      <c r="AO117" s="448"/>
      <c r="AP117" s="448">
        <v>1.5</v>
      </c>
      <c r="AQ117" s="448">
        <v>1.3</v>
      </c>
      <c r="AR117" s="448">
        <v>1.8</v>
      </c>
      <c r="AS117" s="448">
        <v>1.4</v>
      </c>
      <c r="AT117" s="448"/>
      <c r="AU117" s="448">
        <v>1.3</v>
      </c>
      <c r="AV117" s="448">
        <v>1.5</v>
      </c>
      <c r="AW117" s="448">
        <v>4.3</v>
      </c>
      <c r="AX117" s="448">
        <v>2.2999999999999998</v>
      </c>
      <c r="AY117" s="448"/>
      <c r="AZ117" s="448"/>
      <c r="BA117" s="448"/>
      <c r="BB117" s="448"/>
      <c r="BC117" s="448"/>
      <c r="BD117" s="448"/>
      <c r="BE117" s="448"/>
      <c r="BF117" s="448"/>
      <c r="BG117" s="448"/>
      <c r="BH117" s="448"/>
      <c r="BI117" s="448"/>
      <c r="BJ117" s="448"/>
      <c r="BK117" s="448"/>
      <c r="BL117" s="448"/>
      <c r="BM117" s="448"/>
      <c r="BN117" s="448"/>
      <c r="BO117" s="448"/>
      <c r="BP117" s="448"/>
      <c r="BQ117" s="448"/>
      <c r="BR117" s="448"/>
      <c r="BS117" s="448"/>
      <c r="BT117" s="448"/>
      <c r="BU117" s="448"/>
      <c r="BV117" s="448"/>
      <c r="BW117" s="448"/>
      <c r="BX117" s="448"/>
      <c r="BY117" s="448"/>
      <c r="BZ117" s="448"/>
      <c r="CA117" s="448"/>
      <c r="CB117" s="448"/>
      <c r="CC117" s="448"/>
      <c r="CD117" s="448"/>
      <c r="CE117" s="448"/>
      <c r="CF117" s="448"/>
      <c r="CG117" s="448"/>
      <c r="CH117" s="448"/>
      <c r="CI117" s="448"/>
      <c r="CJ117" s="448"/>
      <c r="CK117" s="448"/>
      <c r="CL117" s="448"/>
      <c r="CM117" s="448"/>
      <c r="CN117" s="448"/>
      <c r="CO117" s="448"/>
      <c r="CP117" s="448"/>
      <c r="CQ117" s="448"/>
      <c r="CR117" s="448"/>
      <c r="CS117" s="448"/>
      <c r="CT117" s="448"/>
      <c r="CU117" s="448"/>
      <c r="CV117" s="448"/>
      <c r="CW117" s="448"/>
    </row>
    <row r="118" spans="1:101" x14ac:dyDescent="0.25">
      <c r="A118" s="449" t="s">
        <v>197</v>
      </c>
      <c r="C118" s="449">
        <v>8.43</v>
      </c>
      <c r="D118" s="449">
        <v>8.1300000000000008</v>
      </c>
      <c r="E118" s="449">
        <v>10.34</v>
      </c>
      <c r="F118" s="449">
        <v>8.1</v>
      </c>
      <c r="G118" s="449">
        <v>3.54</v>
      </c>
      <c r="H118" s="449">
        <v>17.87</v>
      </c>
      <c r="I118" s="449">
        <v>7.71</v>
      </c>
      <c r="J118" s="449">
        <v>5.26</v>
      </c>
      <c r="K118" s="449">
        <v>2.37</v>
      </c>
      <c r="Q118" s="467">
        <f t="shared" si="2"/>
        <v>-31.776913099870303</v>
      </c>
      <c r="R118" s="467">
        <f t="shared" si="2"/>
        <v>-54.942965779467677</v>
      </c>
      <c r="S118" s="467"/>
      <c r="T118" s="467"/>
      <c r="U118" s="467"/>
      <c r="V118" s="448"/>
      <c r="W118" s="448"/>
      <c r="X118" s="448"/>
      <c r="Y118" s="448"/>
      <c r="Z118" s="448"/>
      <c r="AA118" s="448"/>
      <c r="AB118" s="448"/>
      <c r="AC118" s="448"/>
      <c r="AD118" s="448"/>
      <c r="AE118" s="448"/>
      <c r="AF118" s="448"/>
      <c r="AG118" s="448"/>
      <c r="AH118" s="448"/>
      <c r="AI118" s="448"/>
      <c r="AJ118" s="448"/>
      <c r="AK118" s="448"/>
      <c r="AL118" s="448"/>
      <c r="AM118" s="448"/>
      <c r="AN118" s="448"/>
      <c r="AO118" s="448"/>
      <c r="AP118" s="448"/>
      <c r="AQ118" s="448"/>
      <c r="AR118" s="448"/>
      <c r="AS118" s="448"/>
      <c r="AT118" s="448"/>
      <c r="AU118" s="448"/>
      <c r="AV118" s="448"/>
      <c r="AW118" s="448"/>
      <c r="AX118" s="448"/>
      <c r="AY118" s="448"/>
      <c r="AZ118" s="448"/>
      <c r="BA118" s="448"/>
      <c r="BB118" s="448"/>
      <c r="BC118" s="448"/>
      <c r="BD118" s="448"/>
      <c r="BE118" s="448"/>
      <c r="BF118" s="448"/>
      <c r="BG118" s="448"/>
      <c r="BH118" s="448"/>
      <c r="BI118" s="448"/>
      <c r="BJ118" s="448"/>
      <c r="BK118" s="448"/>
      <c r="BL118" s="448"/>
      <c r="BM118" s="448"/>
      <c r="BN118" s="448"/>
      <c r="BO118" s="448"/>
      <c r="BP118" s="448"/>
      <c r="BQ118" s="448"/>
      <c r="BR118" s="448"/>
      <c r="BS118" s="448"/>
      <c r="BT118" s="448"/>
      <c r="BU118" s="448"/>
      <c r="BV118" s="448"/>
      <c r="BW118" s="448"/>
      <c r="BX118" s="448"/>
      <c r="BY118" s="448"/>
      <c r="BZ118" s="448"/>
      <c r="CA118" s="448"/>
      <c r="CB118" s="448"/>
      <c r="CC118" s="448"/>
      <c r="CD118" s="448"/>
      <c r="CE118" s="448"/>
      <c r="CF118" s="448"/>
      <c r="CG118" s="448"/>
      <c r="CH118" s="448"/>
      <c r="CI118" s="448"/>
      <c r="CJ118" s="448"/>
      <c r="CK118" s="448"/>
      <c r="CL118" s="448"/>
      <c r="CM118" s="448"/>
      <c r="CN118" s="448"/>
      <c r="CO118" s="448"/>
      <c r="CP118" s="448"/>
      <c r="CQ118" s="448"/>
      <c r="CR118" s="448"/>
      <c r="CS118" s="448"/>
      <c r="CT118" s="448"/>
      <c r="CU118" s="448"/>
      <c r="CV118" s="448"/>
      <c r="CW118" s="448"/>
    </row>
    <row r="119" spans="1:101" ht="15.75" x14ac:dyDescent="0.25">
      <c r="A119" s="453" t="s">
        <v>99</v>
      </c>
      <c r="B119" s="453"/>
      <c r="C119" s="453">
        <v>2456.5500000000002</v>
      </c>
      <c r="D119" s="453">
        <v>2390.36</v>
      </c>
      <c r="E119" s="453">
        <v>2409.77</v>
      </c>
      <c r="F119" s="453">
        <v>2429.98</v>
      </c>
      <c r="G119" s="453">
        <v>2414.5300000000002</v>
      </c>
      <c r="H119" s="453">
        <v>2478.73</v>
      </c>
      <c r="I119" s="453">
        <v>2399.86</v>
      </c>
      <c r="J119" s="453">
        <v>2112.1999999999998</v>
      </c>
      <c r="K119" s="453">
        <v>2106.1999999999998</v>
      </c>
      <c r="L119" s="453">
        <v>2123.8000000000002</v>
      </c>
      <c r="M119" s="462">
        <f>SUM(AP119:AS119)</f>
        <v>2483.7000000000003</v>
      </c>
      <c r="N119" s="462">
        <f>SUM(AU119:AX119)</f>
        <v>2581.9</v>
      </c>
      <c r="O119" s="468"/>
      <c r="P119" s="464">
        <f>N119*100/$N$7</f>
        <v>1.3460183007190163</v>
      </c>
      <c r="Q119" s="467">
        <f t="shared" si="2"/>
        <v>-11.986532547731963</v>
      </c>
      <c r="R119" s="467">
        <f t="shared" si="2"/>
        <v>-0.28406400909004831</v>
      </c>
      <c r="S119" s="465">
        <f t="shared" si="2"/>
        <v>0.83562814547528086</v>
      </c>
      <c r="T119" s="465">
        <f t="shared" si="2"/>
        <v>16.946040116771826</v>
      </c>
      <c r="U119" s="465">
        <f t="shared" si="2"/>
        <v>3.9537786367113505</v>
      </c>
      <c r="V119" s="448"/>
      <c r="W119" s="448"/>
      <c r="X119" s="448"/>
      <c r="Y119" s="448"/>
      <c r="Z119" s="448"/>
      <c r="AA119" s="448"/>
      <c r="AB119" s="448"/>
      <c r="AC119" s="448"/>
      <c r="AD119" s="448"/>
      <c r="AE119" s="448"/>
      <c r="AF119" s="448"/>
      <c r="AG119" s="448"/>
      <c r="AH119" s="448"/>
      <c r="AI119" s="448"/>
      <c r="AJ119" s="448"/>
      <c r="AK119" s="448"/>
      <c r="AL119" s="448"/>
      <c r="AM119" s="448"/>
      <c r="AN119" s="448"/>
      <c r="AO119" s="448"/>
      <c r="AP119" s="448">
        <v>629.5</v>
      </c>
      <c r="AQ119" s="448">
        <v>629.4</v>
      </c>
      <c r="AR119" s="448">
        <v>586.4</v>
      </c>
      <c r="AS119" s="448">
        <v>638.4</v>
      </c>
      <c r="AT119" s="448"/>
      <c r="AU119" s="448">
        <v>638.70000000000005</v>
      </c>
      <c r="AV119" s="448">
        <v>640.1</v>
      </c>
      <c r="AW119" s="448">
        <v>651</v>
      </c>
      <c r="AX119" s="448">
        <v>652.1</v>
      </c>
      <c r="AY119" s="448"/>
      <c r="AZ119" s="448"/>
      <c r="BA119" s="448"/>
      <c r="BB119" s="448"/>
      <c r="BC119" s="448"/>
      <c r="BD119" s="448"/>
      <c r="BE119" s="448"/>
      <c r="BF119" s="448"/>
      <c r="BG119" s="448"/>
      <c r="BH119" s="448"/>
      <c r="BI119" s="448"/>
      <c r="BJ119" s="448"/>
      <c r="BK119" s="448"/>
      <c r="BL119" s="448"/>
      <c r="BM119" s="448"/>
      <c r="BN119" s="448"/>
      <c r="BO119" s="448"/>
      <c r="BP119" s="448"/>
      <c r="BQ119" s="448"/>
      <c r="BR119" s="448"/>
      <c r="BS119" s="448"/>
      <c r="BT119" s="448"/>
      <c r="BU119" s="448"/>
      <c r="BV119" s="448"/>
      <c r="BW119" s="448"/>
      <c r="BX119" s="448"/>
      <c r="BY119" s="448"/>
      <c r="BZ119" s="448"/>
      <c r="CA119" s="448"/>
      <c r="CB119" s="448"/>
      <c r="CC119" s="448"/>
      <c r="CD119" s="448"/>
      <c r="CE119" s="448"/>
      <c r="CF119" s="448"/>
      <c r="CG119" s="448"/>
      <c r="CH119" s="448"/>
      <c r="CI119" s="448"/>
      <c r="CJ119" s="448"/>
      <c r="CK119" s="448"/>
      <c r="CL119" s="448"/>
      <c r="CM119" s="448"/>
      <c r="CN119" s="448"/>
      <c r="CO119" s="448"/>
      <c r="CP119" s="448"/>
      <c r="CQ119" s="448"/>
      <c r="CR119" s="448"/>
      <c r="CS119" s="448"/>
      <c r="CT119" s="448"/>
      <c r="CU119" s="448"/>
      <c r="CV119" s="448"/>
      <c r="CW119" s="448"/>
    </row>
    <row r="120" spans="1:101" s="469" customFormat="1" x14ac:dyDescent="0.25">
      <c r="A120" s="449" t="s">
        <v>196</v>
      </c>
      <c r="B120" s="449"/>
      <c r="C120" s="449">
        <v>1915.7</v>
      </c>
      <c r="D120" s="449">
        <v>1851.7</v>
      </c>
      <c r="E120" s="449">
        <v>1845.33</v>
      </c>
      <c r="F120" s="449">
        <v>1828.34</v>
      </c>
      <c r="G120" s="449">
        <v>1788.35</v>
      </c>
      <c r="H120" s="449">
        <v>1762</v>
      </c>
      <c r="I120" s="449">
        <v>1775.29</v>
      </c>
      <c r="J120" s="449">
        <v>1533.87</v>
      </c>
      <c r="K120" s="449">
        <v>1508.49</v>
      </c>
      <c r="L120" s="449"/>
      <c r="M120" s="449"/>
      <c r="N120" s="449"/>
      <c r="O120" s="455"/>
      <c r="P120" s="455"/>
      <c r="Q120" s="467">
        <f t="shared" si="2"/>
        <v>-13.598904967639095</v>
      </c>
      <c r="R120" s="467">
        <f t="shared" si="2"/>
        <v>-1.6546382679105713</v>
      </c>
      <c r="S120" s="467"/>
      <c r="T120" s="467"/>
      <c r="U120" s="467"/>
      <c r="V120" s="452"/>
      <c r="W120" s="452"/>
      <c r="X120" s="452"/>
      <c r="Y120" s="452"/>
      <c r="Z120" s="452"/>
      <c r="AA120" s="452"/>
      <c r="AB120" s="452"/>
      <c r="AC120" s="452"/>
      <c r="AD120" s="452"/>
      <c r="AE120" s="452"/>
      <c r="AF120" s="452"/>
      <c r="AG120" s="452"/>
      <c r="AH120" s="452"/>
      <c r="AI120" s="452"/>
      <c r="AJ120" s="452"/>
      <c r="AK120" s="452"/>
      <c r="AL120" s="452"/>
      <c r="AM120" s="452"/>
      <c r="AN120" s="452"/>
      <c r="AO120" s="452"/>
      <c r="AP120" s="452"/>
      <c r="AQ120" s="452"/>
      <c r="AR120" s="452"/>
      <c r="AS120" s="452"/>
      <c r="AT120" s="452"/>
      <c r="AU120" s="452"/>
      <c r="AV120" s="452"/>
      <c r="AW120" s="452"/>
      <c r="AX120" s="452"/>
      <c r="AY120" s="452"/>
      <c r="AZ120" s="452"/>
      <c r="BA120" s="452"/>
      <c r="BB120" s="452"/>
      <c r="BC120" s="452"/>
      <c r="BD120" s="452"/>
      <c r="BE120" s="452"/>
      <c r="BF120" s="452"/>
      <c r="BG120" s="452"/>
      <c r="BH120" s="452"/>
      <c r="BI120" s="452"/>
      <c r="BJ120" s="452"/>
      <c r="BK120" s="452"/>
      <c r="BL120" s="452"/>
      <c r="BM120" s="452"/>
      <c r="BN120" s="452"/>
      <c r="BO120" s="452"/>
      <c r="BP120" s="452"/>
      <c r="BQ120" s="452"/>
      <c r="BR120" s="452"/>
      <c r="BS120" s="452"/>
      <c r="BT120" s="452"/>
      <c r="BU120" s="452"/>
      <c r="BV120" s="452"/>
      <c r="BW120" s="452"/>
      <c r="BX120" s="452"/>
      <c r="BY120" s="452"/>
      <c r="BZ120" s="452"/>
      <c r="CA120" s="452"/>
      <c r="CB120" s="452"/>
      <c r="CC120" s="452"/>
      <c r="CD120" s="452"/>
      <c r="CE120" s="452"/>
      <c r="CF120" s="452"/>
      <c r="CG120" s="452"/>
      <c r="CH120" s="452"/>
      <c r="CI120" s="452"/>
      <c r="CJ120" s="452"/>
      <c r="CK120" s="452"/>
      <c r="CL120" s="452"/>
      <c r="CM120" s="452"/>
      <c r="CN120" s="452"/>
      <c r="CO120" s="452"/>
      <c r="CP120" s="452"/>
      <c r="CQ120" s="452"/>
      <c r="CR120" s="452"/>
      <c r="CS120" s="452"/>
      <c r="CT120" s="452"/>
      <c r="CU120" s="452"/>
      <c r="CV120" s="452"/>
      <c r="CW120" s="452"/>
    </row>
    <row r="121" spans="1:101" x14ac:dyDescent="0.25">
      <c r="A121" s="449" t="s">
        <v>195</v>
      </c>
      <c r="C121" s="449">
        <v>297.24</v>
      </c>
      <c r="D121" s="449">
        <v>292.63</v>
      </c>
      <c r="E121" s="449">
        <v>313.82</v>
      </c>
      <c r="F121" s="449">
        <v>352.99</v>
      </c>
      <c r="G121" s="449">
        <v>375.95</v>
      </c>
      <c r="H121" s="449">
        <v>438.29</v>
      </c>
      <c r="I121" s="449">
        <v>347.44</v>
      </c>
      <c r="J121" s="449">
        <v>328.58</v>
      </c>
      <c r="K121" s="449">
        <v>351.04</v>
      </c>
      <c r="Q121" s="467">
        <f t="shared" si="2"/>
        <v>-5.4282753856781065</v>
      </c>
      <c r="R121" s="467">
        <f t="shared" si="2"/>
        <v>6.8354738572037359</v>
      </c>
      <c r="S121" s="467"/>
      <c r="T121" s="467"/>
      <c r="U121" s="467"/>
      <c r="V121" s="448"/>
      <c r="W121" s="448"/>
      <c r="X121" s="448"/>
      <c r="Y121" s="448"/>
      <c r="Z121" s="448"/>
      <c r="AA121" s="448"/>
      <c r="AB121" s="448"/>
      <c r="AC121" s="448"/>
      <c r="AD121" s="448"/>
      <c r="AE121" s="448"/>
      <c r="AF121" s="448"/>
      <c r="AG121" s="448"/>
      <c r="AH121" s="448"/>
      <c r="AI121" s="448"/>
      <c r="AJ121" s="448"/>
      <c r="AK121" s="448"/>
      <c r="AL121" s="448"/>
      <c r="AM121" s="448"/>
      <c r="AN121" s="448"/>
      <c r="AO121" s="448"/>
      <c r="AP121" s="448"/>
      <c r="AQ121" s="448"/>
      <c r="AR121" s="448"/>
      <c r="AS121" s="448"/>
      <c r="AT121" s="448"/>
      <c r="AU121" s="448"/>
      <c r="AV121" s="448"/>
      <c r="AW121" s="448"/>
      <c r="AX121" s="448"/>
      <c r="AY121" s="448"/>
      <c r="AZ121" s="448"/>
      <c r="BA121" s="448"/>
      <c r="BB121" s="448"/>
      <c r="BC121" s="448"/>
      <c r="BD121" s="448"/>
      <c r="BE121" s="448"/>
      <c r="BF121" s="448"/>
      <c r="BG121" s="448"/>
      <c r="BH121" s="448"/>
      <c r="BI121" s="448"/>
      <c r="BJ121" s="448"/>
      <c r="BK121" s="448"/>
      <c r="BL121" s="448"/>
      <c r="BM121" s="448"/>
      <c r="BN121" s="448"/>
      <c r="BO121" s="448"/>
      <c r="BP121" s="448"/>
      <c r="BQ121" s="448"/>
      <c r="BR121" s="448"/>
      <c r="BS121" s="448"/>
      <c r="BT121" s="448"/>
      <c r="BU121" s="448"/>
      <c r="BV121" s="448"/>
      <c r="BW121" s="448"/>
      <c r="BX121" s="448"/>
      <c r="BY121" s="448"/>
      <c r="BZ121" s="448"/>
      <c r="CA121" s="448"/>
      <c r="CB121" s="448"/>
      <c r="CC121" s="448"/>
      <c r="CD121" s="448"/>
      <c r="CE121" s="448"/>
      <c r="CF121" s="448"/>
      <c r="CG121" s="448"/>
      <c r="CH121" s="448"/>
      <c r="CI121" s="448"/>
      <c r="CJ121" s="448"/>
      <c r="CK121" s="448"/>
      <c r="CL121" s="448"/>
      <c r="CM121" s="448"/>
      <c r="CN121" s="448"/>
      <c r="CO121" s="448"/>
      <c r="CP121" s="448"/>
      <c r="CQ121" s="448"/>
      <c r="CR121" s="448"/>
      <c r="CS121" s="448"/>
      <c r="CT121" s="448"/>
      <c r="CU121" s="448"/>
      <c r="CV121" s="448"/>
      <c r="CW121" s="448"/>
    </row>
    <row r="122" spans="1:101" x14ac:dyDescent="0.25">
      <c r="A122" s="449" t="s">
        <v>194</v>
      </c>
      <c r="C122" s="449">
        <v>243.61</v>
      </c>
      <c r="D122" s="449">
        <v>246.02</v>
      </c>
      <c r="E122" s="449">
        <v>250.6</v>
      </c>
      <c r="F122" s="449">
        <v>248.66</v>
      </c>
      <c r="G122" s="449">
        <v>250.24</v>
      </c>
      <c r="H122" s="449">
        <v>278.45999999999998</v>
      </c>
      <c r="I122" s="449">
        <v>277.10000000000002</v>
      </c>
      <c r="J122" s="449">
        <v>261.92</v>
      </c>
      <c r="K122" s="449">
        <v>283.93</v>
      </c>
      <c r="Q122" s="467">
        <f t="shared" si="2"/>
        <v>-5.4781667268134271</v>
      </c>
      <c r="R122" s="467">
        <f t="shared" si="2"/>
        <v>8.4033292608430017</v>
      </c>
      <c r="S122" s="467"/>
      <c r="T122" s="467"/>
      <c r="U122" s="467"/>
      <c r="V122" s="448"/>
      <c r="W122" s="448"/>
      <c r="X122" s="448"/>
      <c r="Y122" s="448"/>
      <c r="Z122" s="448"/>
      <c r="AA122" s="448"/>
      <c r="AB122" s="448"/>
      <c r="AC122" s="448"/>
      <c r="AD122" s="448"/>
      <c r="AE122" s="448"/>
      <c r="AF122" s="448"/>
      <c r="AG122" s="448"/>
      <c r="AH122" s="448"/>
      <c r="AI122" s="448"/>
      <c r="AJ122" s="448"/>
      <c r="AK122" s="448"/>
      <c r="AL122" s="448"/>
      <c r="AM122" s="448"/>
      <c r="AN122" s="448"/>
      <c r="AO122" s="448"/>
      <c r="AP122" s="448"/>
      <c r="AQ122" s="448"/>
      <c r="AR122" s="448"/>
      <c r="AS122" s="448"/>
      <c r="AT122" s="448"/>
      <c r="AU122" s="448"/>
      <c r="AV122" s="448"/>
      <c r="AW122" s="448"/>
      <c r="AX122" s="448"/>
      <c r="AY122" s="448"/>
      <c r="AZ122" s="448"/>
      <c r="BA122" s="448"/>
      <c r="BB122" s="448"/>
      <c r="BC122" s="448"/>
      <c r="BD122" s="448"/>
      <c r="BE122" s="448"/>
      <c r="BF122" s="448"/>
      <c r="BG122" s="448"/>
      <c r="BH122" s="448"/>
      <c r="BI122" s="448"/>
      <c r="BJ122" s="448"/>
      <c r="BK122" s="448"/>
      <c r="BL122" s="448"/>
      <c r="BM122" s="448"/>
      <c r="BN122" s="448"/>
      <c r="BO122" s="448"/>
      <c r="BP122" s="448"/>
      <c r="BQ122" s="448"/>
      <c r="BR122" s="448"/>
      <c r="BS122" s="448"/>
      <c r="BT122" s="448"/>
      <c r="BU122" s="448"/>
      <c r="BV122" s="448"/>
      <c r="BW122" s="448"/>
      <c r="BX122" s="448"/>
      <c r="BY122" s="448"/>
      <c r="BZ122" s="448"/>
      <c r="CA122" s="448"/>
      <c r="CB122" s="448"/>
      <c r="CC122" s="448"/>
      <c r="CD122" s="448"/>
      <c r="CE122" s="448"/>
      <c r="CF122" s="448"/>
      <c r="CG122" s="448"/>
      <c r="CH122" s="448"/>
      <c r="CI122" s="448"/>
      <c r="CJ122" s="448"/>
      <c r="CK122" s="448"/>
      <c r="CL122" s="448"/>
      <c r="CM122" s="448"/>
      <c r="CN122" s="448"/>
      <c r="CO122" s="448"/>
      <c r="CP122" s="448"/>
      <c r="CQ122" s="448"/>
      <c r="CR122" s="448"/>
      <c r="CS122" s="448"/>
      <c r="CT122" s="448"/>
      <c r="CU122" s="448"/>
      <c r="CV122" s="448"/>
      <c r="CW122" s="448"/>
    </row>
    <row r="123" spans="1:101" ht="15.75" x14ac:dyDescent="0.25">
      <c r="A123" s="453" t="s">
        <v>306</v>
      </c>
      <c r="B123" s="453"/>
      <c r="C123" s="453">
        <v>1030.8</v>
      </c>
      <c r="D123" s="453">
        <v>1215.1500000000001</v>
      </c>
      <c r="E123" s="453">
        <v>1295.8699999999999</v>
      </c>
      <c r="F123" s="453">
        <v>815.46</v>
      </c>
      <c r="G123" s="453">
        <v>879.96</v>
      </c>
      <c r="H123" s="453">
        <v>831.06</v>
      </c>
      <c r="I123" s="453">
        <v>2721.85</v>
      </c>
      <c r="J123" s="453">
        <v>2192.5</v>
      </c>
      <c r="K123" s="453">
        <v>2324.1</v>
      </c>
      <c r="L123" s="453">
        <v>2703.4</v>
      </c>
      <c r="M123" s="462">
        <f>SUM(AP123:AS123)</f>
        <v>1760.1000000000001</v>
      </c>
      <c r="N123" s="462">
        <f>SUM(AU123:AX123)</f>
        <v>3947.7000000000003</v>
      </c>
      <c r="O123" s="468"/>
      <c r="P123" s="464">
        <f>N123*100/$N$7</f>
        <v>2.0580488964516288</v>
      </c>
      <c r="Q123" s="467">
        <f t="shared" si="2"/>
        <v>-19.448169443576976</v>
      </c>
      <c r="R123" s="467">
        <f t="shared" si="2"/>
        <v>6.0022805017103718</v>
      </c>
      <c r="S123" s="465">
        <f t="shared" si="2"/>
        <v>16.320296028570208</v>
      </c>
      <c r="T123" s="465">
        <f t="shared" si="2"/>
        <v>-34.893097580824147</v>
      </c>
      <c r="U123" s="465">
        <f t="shared" si="2"/>
        <v>124.28839270495995</v>
      </c>
      <c r="V123" s="448"/>
      <c r="W123" s="448"/>
      <c r="X123" s="448"/>
      <c r="Y123" s="448"/>
      <c r="Z123" s="448"/>
      <c r="AA123" s="448"/>
      <c r="AB123" s="448"/>
      <c r="AC123" s="448"/>
      <c r="AD123" s="448"/>
      <c r="AE123" s="448"/>
      <c r="AF123" s="448"/>
      <c r="AG123" s="448"/>
      <c r="AH123" s="448"/>
      <c r="AI123" s="448"/>
      <c r="AJ123" s="448"/>
      <c r="AK123" s="448"/>
      <c r="AL123" s="448"/>
      <c r="AM123" s="448"/>
      <c r="AN123" s="448"/>
      <c r="AO123" s="448"/>
      <c r="AP123" s="448">
        <v>477.3</v>
      </c>
      <c r="AQ123" s="448">
        <v>460.1</v>
      </c>
      <c r="AR123" s="448">
        <v>426</v>
      </c>
      <c r="AS123" s="448">
        <v>396.7</v>
      </c>
      <c r="AT123" s="448"/>
      <c r="AU123" s="448">
        <v>1072.0999999999999</v>
      </c>
      <c r="AV123" s="448">
        <v>1081.2</v>
      </c>
      <c r="AW123" s="448">
        <v>958.9</v>
      </c>
      <c r="AX123" s="448">
        <v>835.5</v>
      </c>
      <c r="AY123" s="448"/>
      <c r="AZ123" s="448"/>
      <c r="BA123" s="448"/>
      <c r="BB123" s="448"/>
      <c r="BC123" s="448"/>
      <c r="BD123" s="448"/>
      <c r="BE123" s="448"/>
      <c r="BF123" s="448"/>
      <c r="BG123" s="448"/>
      <c r="BH123" s="448"/>
      <c r="BI123" s="448"/>
      <c r="BJ123" s="448"/>
      <c r="BK123" s="448"/>
      <c r="BL123" s="448"/>
      <c r="BM123" s="448"/>
      <c r="BN123" s="448"/>
      <c r="BO123" s="448"/>
      <c r="BP123" s="448"/>
      <c r="BQ123" s="448"/>
      <c r="BR123" s="448"/>
      <c r="BS123" s="448"/>
      <c r="BT123" s="448"/>
      <c r="BU123" s="448"/>
      <c r="BV123" s="448"/>
      <c r="BW123" s="448"/>
      <c r="BX123" s="448"/>
      <c r="BY123" s="448"/>
      <c r="BZ123" s="448"/>
      <c r="CA123" s="448"/>
      <c r="CB123" s="448"/>
      <c r="CC123" s="448"/>
      <c r="CD123" s="448"/>
      <c r="CE123" s="448"/>
      <c r="CF123" s="448"/>
      <c r="CG123" s="448"/>
      <c r="CH123" s="448"/>
      <c r="CI123" s="448"/>
      <c r="CJ123" s="448"/>
      <c r="CK123" s="448"/>
      <c r="CL123" s="448"/>
      <c r="CM123" s="448"/>
      <c r="CN123" s="448"/>
      <c r="CO123" s="448"/>
      <c r="CP123" s="448"/>
      <c r="CQ123" s="448"/>
      <c r="CR123" s="448"/>
      <c r="CS123" s="448"/>
      <c r="CT123" s="448"/>
      <c r="CU123" s="448"/>
      <c r="CV123" s="448"/>
      <c r="CW123" s="448"/>
    </row>
    <row r="124" spans="1:101" x14ac:dyDescent="0.25">
      <c r="A124" s="449" t="s">
        <v>193</v>
      </c>
      <c r="C124" s="449">
        <v>33.82</v>
      </c>
      <c r="D124" s="449">
        <v>26.26</v>
      </c>
      <c r="E124" s="449">
        <v>34.18</v>
      </c>
      <c r="F124" s="449">
        <v>50.49</v>
      </c>
      <c r="G124" s="449">
        <v>44.93</v>
      </c>
      <c r="H124" s="449">
        <v>75.989999999999995</v>
      </c>
      <c r="I124" s="449">
        <v>94.57</v>
      </c>
      <c r="J124" s="449">
        <v>40.26</v>
      </c>
      <c r="K124" s="449">
        <v>32.47</v>
      </c>
      <c r="Q124" s="467">
        <f t="shared" si="2"/>
        <v>-57.428359945014272</v>
      </c>
      <c r="R124" s="467">
        <f t="shared" si="2"/>
        <v>-19.349230004967708</v>
      </c>
      <c r="S124" s="467"/>
      <c r="T124" s="467"/>
      <c r="U124" s="467"/>
      <c r="V124" s="448"/>
      <c r="W124" s="448"/>
      <c r="X124" s="448"/>
      <c r="Y124" s="448"/>
      <c r="Z124" s="448"/>
      <c r="AA124" s="448"/>
      <c r="AB124" s="448"/>
      <c r="AC124" s="448"/>
      <c r="AD124" s="448"/>
      <c r="AE124" s="448"/>
      <c r="AF124" s="448"/>
      <c r="AG124" s="448"/>
      <c r="AH124" s="448"/>
      <c r="AI124" s="448"/>
      <c r="AJ124" s="448"/>
      <c r="AK124" s="448"/>
      <c r="AL124" s="448"/>
      <c r="AM124" s="448"/>
      <c r="AN124" s="448"/>
      <c r="AO124" s="448"/>
      <c r="AP124" s="448"/>
      <c r="AQ124" s="448"/>
      <c r="AR124" s="448"/>
      <c r="AS124" s="448"/>
      <c r="AT124" s="448"/>
      <c r="AU124" s="448"/>
      <c r="AV124" s="448"/>
      <c r="AW124" s="448"/>
      <c r="AX124" s="448"/>
      <c r="AY124" s="448"/>
      <c r="AZ124" s="448"/>
      <c r="BA124" s="448"/>
      <c r="BB124" s="448"/>
      <c r="BC124" s="448"/>
      <c r="BD124" s="448"/>
      <c r="BE124" s="448"/>
      <c r="BF124" s="448"/>
      <c r="BG124" s="448"/>
      <c r="BH124" s="448"/>
      <c r="BI124" s="448"/>
      <c r="BJ124" s="448"/>
      <c r="BK124" s="448"/>
      <c r="BL124" s="448"/>
      <c r="BM124" s="448"/>
      <c r="BN124" s="448"/>
      <c r="BO124" s="448"/>
      <c r="BP124" s="448"/>
      <c r="BQ124" s="448"/>
      <c r="BR124" s="448"/>
      <c r="BS124" s="448"/>
      <c r="BT124" s="448"/>
      <c r="BU124" s="448"/>
      <c r="BV124" s="448"/>
      <c r="BW124" s="448"/>
      <c r="BX124" s="448"/>
      <c r="BY124" s="448"/>
      <c r="BZ124" s="448"/>
      <c r="CA124" s="448"/>
      <c r="CB124" s="448"/>
      <c r="CC124" s="448"/>
      <c r="CD124" s="448"/>
      <c r="CE124" s="448"/>
      <c r="CF124" s="448"/>
      <c r="CG124" s="448"/>
      <c r="CH124" s="448"/>
      <c r="CI124" s="448"/>
      <c r="CJ124" s="448"/>
      <c r="CK124" s="448"/>
      <c r="CL124" s="448"/>
      <c r="CM124" s="448"/>
      <c r="CN124" s="448"/>
      <c r="CO124" s="448"/>
      <c r="CP124" s="448"/>
      <c r="CQ124" s="448"/>
      <c r="CR124" s="448"/>
      <c r="CS124" s="448"/>
      <c r="CT124" s="448"/>
      <c r="CU124" s="448"/>
      <c r="CV124" s="448"/>
      <c r="CW124" s="448"/>
    </row>
    <row r="125" spans="1:101" x14ac:dyDescent="0.25">
      <c r="A125" s="449" t="s">
        <v>192</v>
      </c>
      <c r="C125" s="449">
        <v>996.99</v>
      </c>
      <c r="D125" s="449">
        <v>1188.9000000000001</v>
      </c>
      <c r="E125" s="449">
        <v>1261.7</v>
      </c>
      <c r="F125" s="449">
        <v>764.99</v>
      </c>
      <c r="G125" s="449">
        <v>835.05</v>
      </c>
      <c r="H125" s="449">
        <v>755.03</v>
      </c>
      <c r="I125" s="449">
        <v>2627.29</v>
      </c>
      <c r="J125" s="449">
        <v>2142.65</v>
      </c>
      <c r="K125" s="449">
        <v>2243.8000000000002</v>
      </c>
      <c r="Q125" s="467">
        <f t="shared" si="2"/>
        <v>-18.44638391650712</v>
      </c>
      <c r="R125" s="467">
        <f t="shared" si="2"/>
        <v>4.7207896763353832</v>
      </c>
      <c r="S125" s="467"/>
      <c r="T125" s="467"/>
      <c r="U125" s="467"/>
      <c r="V125" s="448"/>
      <c r="W125" s="448"/>
      <c r="X125" s="448"/>
      <c r="Y125" s="448"/>
      <c r="Z125" s="448"/>
      <c r="AA125" s="448"/>
      <c r="AB125" s="448"/>
      <c r="AC125" s="448"/>
      <c r="AD125" s="448"/>
      <c r="AE125" s="448"/>
      <c r="AF125" s="448"/>
      <c r="AG125" s="448"/>
      <c r="AH125" s="448"/>
      <c r="AI125" s="448"/>
      <c r="AJ125" s="448"/>
      <c r="AK125" s="448"/>
      <c r="AL125" s="448"/>
      <c r="AM125" s="448"/>
      <c r="AN125" s="448"/>
      <c r="AO125" s="448"/>
      <c r="AP125" s="448"/>
      <c r="AQ125" s="448"/>
      <c r="AR125" s="448"/>
      <c r="AS125" s="448"/>
      <c r="AT125" s="448"/>
      <c r="AU125" s="448"/>
      <c r="AV125" s="448"/>
      <c r="AW125" s="448"/>
      <c r="AX125" s="448"/>
      <c r="AY125" s="448"/>
      <c r="AZ125" s="448"/>
      <c r="BA125" s="448"/>
      <c r="BB125" s="448"/>
      <c r="BC125" s="448"/>
      <c r="BD125" s="448"/>
      <c r="BE125" s="448"/>
      <c r="BF125" s="448"/>
      <c r="BG125" s="448"/>
      <c r="BH125" s="448"/>
      <c r="BI125" s="448"/>
      <c r="BJ125" s="448"/>
      <c r="BK125" s="448"/>
      <c r="BL125" s="448"/>
      <c r="BM125" s="448"/>
      <c r="BN125" s="448"/>
      <c r="BO125" s="448"/>
      <c r="BP125" s="448"/>
      <c r="BQ125" s="448"/>
      <c r="BR125" s="448"/>
      <c r="BS125" s="448"/>
      <c r="BT125" s="448"/>
      <c r="BU125" s="448"/>
      <c r="BV125" s="448"/>
      <c r="BW125" s="448"/>
      <c r="BX125" s="448"/>
      <c r="BY125" s="448"/>
      <c r="BZ125" s="448"/>
      <c r="CA125" s="448"/>
      <c r="CB125" s="448"/>
      <c r="CC125" s="448"/>
      <c r="CD125" s="448"/>
      <c r="CE125" s="448"/>
      <c r="CF125" s="448"/>
      <c r="CG125" s="448"/>
      <c r="CH125" s="448"/>
      <c r="CI125" s="448"/>
      <c r="CJ125" s="448"/>
      <c r="CK125" s="448"/>
      <c r="CL125" s="448"/>
      <c r="CM125" s="448"/>
      <c r="CN125" s="448"/>
      <c r="CO125" s="448"/>
      <c r="CP125" s="448"/>
      <c r="CQ125" s="448"/>
      <c r="CR125" s="448"/>
      <c r="CS125" s="448"/>
      <c r="CT125" s="448"/>
      <c r="CU125" s="448"/>
      <c r="CV125" s="448"/>
      <c r="CW125" s="448"/>
    </row>
    <row r="126" spans="1:101" x14ac:dyDescent="0.25">
      <c r="Q126" s="467"/>
      <c r="R126" s="467"/>
      <c r="S126" s="467"/>
      <c r="T126" s="467"/>
      <c r="U126" s="467"/>
      <c r="V126" s="448"/>
      <c r="W126" s="448"/>
      <c r="X126" s="448"/>
      <c r="Y126" s="448"/>
      <c r="Z126" s="448"/>
      <c r="AA126" s="448"/>
      <c r="AB126" s="448"/>
      <c r="AC126" s="448"/>
      <c r="AD126" s="448"/>
      <c r="AE126" s="448"/>
      <c r="AF126" s="448"/>
      <c r="AG126" s="448"/>
      <c r="AH126" s="448"/>
      <c r="AI126" s="448"/>
      <c r="AJ126" s="448"/>
      <c r="AK126" s="448"/>
      <c r="AL126" s="448"/>
      <c r="AM126" s="448"/>
      <c r="AN126" s="448"/>
      <c r="AO126" s="448"/>
      <c r="AP126" s="448"/>
      <c r="AQ126" s="448"/>
      <c r="AR126" s="448"/>
      <c r="AS126" s="448"/>
      <c r="AT126" s="448"/>
      <c r="AU126" s="448"/>
      <c r="AV126" s="448"/>
      <c r="AW126" s="448"/>
      <c r="AX126" s="448"/>
      <c r="AY126" s="448"/>
      <c r="AZ126" s="448"/>
      <c r="BA126" s="448"/>
      <c r="BB126" s="448"/>
      <c r="BC126" s="448"/>
      <c r="BD126" s="448"/>
      <c r="BE126" s="448"/>
      <c r="BF126" s="448"/>
      <c r="BG126" s="448"/>
      <c r="BH126" s="448"/>
      <c r="BI126" s="448"/>
      <c r="BJ126" s="448"/>
      <c r="BK126" s="448"/>
      <c r="BL126" s="448"/>
      <c r="BM126" s="448"/>
      <c r="BN126" s="448"/>
      <c r="BO126" s="448"/>
      <c r="BP126" s="448"/>
      <c r="BQ126" s="448"/>
      <c r="BR126" s="448"/>
      <c r="BS126" s="448"/>
      <c r="BT126" s="448"/>
      <c r="BU126" s="448"/>
      <c r="BV126" s="448"/>
      <c r="BW126" s="448"/>
      <c r="BX126" s="448"/>
      <c r="BY126" s="448"/>
      <c r="BZ126" s="448"/>
      <c r="CA126" s="448"/>
      <c r="CB126" s="448"/>
      <c r="CC126" s="448"/>
      <c r="CD126" s="448"/>
      <c r="CE126" s="448"/>
      <c r="CF126" s="448"/>
      <c r="CG126" s="448"/>
      <c r="CH126" s="448"/>
      <c r="CI126" s="448"/>
      <c r="CJ126" s="448"/>
      <c r="CK126" s="448"/>
      <c r="CL126" s="448"/>
      <c r="CM126" s="448"/>
      <c r="CN126" s="448"/>
      <c r="CO126" s="448"/>
      <c r="CP126" s="448"/>
      <c r="CQ126" s="448"/>
      <c r="CR126" s="448"/>
      <c r="CS126" s="448"/>
      <c r="CT126" s="448"/>
      <c r="CU126" s="448"/>
      <c r="CV126" s="448"/>
      <c r="CW126" s="448"/>
    </row>
    <row r="127" spans="1:101" s="453" customFormat="1" x14ac:dyDescent="0.25">
      <c r="A127" s="5" t="s">
        <v>307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76"/>
      <c r="P127" s="176"/>
      <c r="Q127" s="467"/>
      <c r="R127" s="467"/>
      <c r="S127" s="467"/>
      <c r="T127" s="467"/>
      <c r="U127" s="467"/>
      <c r="V127" s="452"/>
      <c r="W127" s="452"/>
      <c r="X127" s="452"/>
      <c r="Y127" s="452"/>
      <c r="Z127" s="452"/>
      <c r="AA127" s="452"/>
      <c r="AB127" s="452"/>
      <c r="AC127" s="452"/>
      <c r="AD127" s="452"/>
      <c r="AE127" s="452"/>
      <c r="AF127" s="452"/>
      <c r="AG127" s="452"/>
      <c r="AH127" s="452"/>
      <c r="AI127" s="452"/>
      <c r="AJ127" s="452"/>
      <c r="AK127" s="452"/>
      <c r="AL127" s="452"/>
      <c r="AM127" s="452"/>
      <c r="AN127" s="452"/>
      <c r="AO127" s="452"/>
      <c r="AP127" s="452"/>
      <c r="AQ127" s="452"/>
      <c r="AR127" s="452"/>
      <c r="AS127" s="452"/>
      <c r="AT127" s="452"/>
      <c r="AU127" s="452"/>
      <c r="AV127" s="452"/>
      <c r="AW127" s="452"/>
      <c r="AX127" s="452"/>
      <c r="AY127" s="452"/>
      <c r="AZ127" s="452"/>
      <c r="BA127" s="452"/>
      <c r="BB127" s="452"/>
      <c r="BC127" s="452"/>
      <c r="BD127" s="452"/>
      <c r="BE127" s="452"/>
      <c r="BF127" s="452"/>
      <c r="BG127" s="452"/>
      <c r="BH127" s="452"/>
      <c r="BI127" s="452"/>
      <c r="BJ127" s="452"/>
      <c r="BK127" s="452"/>
      <c r="BL127" s="452"/>
      <c r="BM127" s="452"/>
      <c r="BN127" s="452"/>
      <c r="BO127" s="452"/>
      <c r="BP127" s="452"/>
      <c r="BQ127" s="452"/>
      <c r="BR127" s="452"/>
      <c r="BS127" s="452"/>
      <c r="BT127" s="452"/>
      <c r="BU127" s="452"/>
      <c r="BV127" s="452"/>
      <c r="BW127" s="452"/>
      <c r="BX127" s="452"/>
      <c r="BY127" s="452"/>
      <c r="BZ127" s="452"/>
      <c r="CA127" s="452"/>
      <c r="CB127" s="452"/>
      <c r="CC127" s="452"/>
      <c r="CD127" s="452"/>
      <c r="CE127" s="452"/>
      <c r="CF127" s="452"/>
      <c r="CG127" s="452"/>
      <c r="CH127" s="452"/>
      <c r="CI127" s="452"/>
      <c r="CJ127" s="452"/>
      <c r="CK127" s="452"/>
      <c r="CL127" s="452"/>
      <c r="CM127" s="452"/>
      <c r="CN127" s="452"/>
      <c r="CO127" s="452"/>
      <c r="CP127" s="452"/>
      <c r="CQ127" s="452"/>
      <c r="CR127" s="452"/>
      <c r="CS127" s="452"/>
      <c r="CT127" s="452"/>
      <c r="CU127" s="452"/>
      <c r="CV127" s="452"/>
      <c r="CW127" s="452"/>
    </row>
    <row r="128" spans="1:101" x14ac:dyDescent="0.25">
      <c r="C128" s="449">
        <v>2002</v>
      </c>
      <c r="D128" s="449">
        <v>2003</v>
      </c>
      <c r="E128" s="449">
        <v>2004</v>
      </c>
      <c r="F128" s="449">
        <v>2005</v>
      </c>
      <c r="G128" s="449">
        <v>2006</v>
      </c>
      <c r="H128" s="449">
        <v>2007</v>
      </c>
      <c r="I128" s="449">
        <v>2008</v>
      </c>
      <c r="J128" s="449">
        <v>2009</v>
      </c>
      <c r="K128" s="449">
        <v>2010</v>
      </c>
      <c r="L128" s="449">
        <v>2011</v>
      </c>
      <c r="M128" s="454">
        <v>2012</v>
      </c>
      <c r="N128" s="454">
        <v>2013</v>
      </c>
      <c r="Q128" s="467">
        <f t="shared" si="2"/>
        <v>4.9800796812749001E-2</v>
      </c>
      <c r="R128" s="467">
        <f t="shared" si="2"/>
        <v>4.9776007964161276E-2</v>
      </c>
      <c r="S128" s="467"/>
      <c r="T128" s="467"/>
      <c r="U128" s="467"/>
      <c r="V128" s="448"/>
      <c r="W128" s="448"/>
      <c r="X128" s="448"/>
      <c r="Y128" s="448"/>
      <c r="Z128" s="448"/>
      <c r="AA128" s="448"/>
      <c r="AB128" s="448"/>
      <c r="AC128" s="448"/>
      <c r="AD128" s="448"/>
      <c r="AE128" s="448"/>
      <c r="AF128" s="448"/>
      <c r="AG128" s="448"/>
      <c r="AH128" s="448"/>
      <c r="AI128" s="448"/>
      <c r="AJ128" s="448"/>
      <c r="AK128" s="448"/>
      <c r="AL128" s="448"/>
      <c r="AM128" s="448"/>
      <c r="AN128" s="448"/>
      <c r="AO128" s="448"/>
      <c r="AP128" s="448"/>
      <c r="AQ128" s="448"/>
      <c r="AR128" s="448"/>
      <c r="AS128" s="448"/>
      <c r="AT128" s="448"/>
      <c r="AU128" s="448"/>
      <c r="AV128" s="448"/>
      <c r="AW128" s="448"/>
      <c r="AX128" s="448"/>
      <c r="AY128" s="448"/>
      <c r="AZ128" s="448"/>
      <c r="BA128" s="448"/>
      <c r="BB128" s="448"/>
      <c r="BC128" s="448"/>
      <c r="BD128" s="448"/>
      <c r="BE128" s="448"/>
      <c r="BF128" s="448"/>
      <c r="BG128" s="448"/>
      <c r="BH128" s="448"/>
      <c r="BI128" s="448"/>
      <c r="BJ128" s="448"/>
      <c r="BK128" s="448"/>
      <c r="BL128" s="448"/>
      <c r="BM128" s="448"/>
      <c r="BN128" s="448"/>
      <c r="BO128" s="448"/>
      <c r="BP128" s="448"/>
      <c r="BQ128" s="448"/>
      <c r="BR128" s="448"/>
      <c r="BS128" s="448"/>
      <c r="BT128" s="448"/>
      <c r="BU128" s="448"/>
      <c r="BV128" s="448"/>
      <c r="BW128" s="448"/>
      <c r="BX128" s="448"/>
      <c r="BY128" s="448"/>
      <c r="BZ128" s="448"/>
      <c r="CA128" s="448"/>
      <c r="CB128" s="448"/>
      <c r="CC128" s="448"/>
      <c r="CD128" s="448"/>
      <c r="CE128" s="448"/>
      <c r="CF128" s="448"/>
      <c r="CG128" s="448"/>
      <c r="CH128" s="448"/>
      <c r="CI128" s="448"/>
      <c r="CJ128" s="448"/>
      <c r="CK128" s="448"/>
      <c r="CL128" s="448"/>
      <c r="CM128" s="448"/>
      <c r="CN128" s="448"/>
      <c r="CO128" s="448"/>
      <c r="CP128" s="448"/>
      <c r="CQ128" s="448"/>
      <c r="CR128" s="448"/>
      <c r="CS128" s="448"/>
      <c r="CT128" s="448"/>
      <c r="CU128" s="448"/>
      <c r="CV128" s="448"/>
      <c r="CW128" s="448"/>
    </row>
    <row r="129" spans="1:101" ht="15.75" x14ac:dyDescent="0.25">
      <c r="A129" s="460" t="s">
        <v>289</v>
      </c>
      <c r="B129" s="460"/>
      <c r="C129" s="461">
        <v>120502.5</v>
      </c>
      <c r="D129" s="470">
        <v>121842.2</v>
      </c>
      <c r="E129" s="470">
        <v>133493</v>
      </c>
      <c r="F129" s="470">
        <v>154789.6</v>
      </c>
      <c r="G129" s="470">
        <v>166750.1</v>
      </c>
      <c r="H129" s="470">
        <v>177544.2</v>
      </c>
      <c r="I129" s="470">
        <v>192278.7</v>
      </c>
      <c r="J129" s="470">
        <v>146913</v>
      </c>
      <c r="K129" s="470">
        <v>173380.6</v>
      </c>
      <c r="L129" s="470">
        <v>203243.8</v>
      </c>
      <c r="M129" s="462">
        <f>SUM(AP129:AS129)</f>
        <v>204180.8</v>
      </c>
      <c r="N129" s="462">
        <f>SUM(AU129:AX129)</f>
        <v>205947.10000000003</v>
      </c>
      <c r="O129" s="471"/>
      <c r="P129" s="471">
        <f>N129*100/$N$129</f>
        <v>100</v>
      </c>
      <c r="Q129" s="467">
        <f t="shared" si="2"/>
        <v>-23.593720989376362</v>
      </c>
      <c r="R129" s="467">
        <f t="shared" si="2"/>
        <v>18.015832499506516</v>
      </c>
      <c r="S129" s="465">
        <f t="shared" si="2"/>
        <v>17.22407235872986</v>
      </c>
      <c r="T129" s="465">
        <f t="shared" si="2"/>
        <v>0.46102267326235785</v>
      </c>
      <c r="U129" s="465">
        <f t="shared" si="2"/>
        <v>0.86506664681500256</v>
      </c>
      <c r="V129" s="448"/>
      <c r="W129" s="448"/>
      <c r="X129" s="448"/>
      <c r="Y129" s="448"/>
      <c r="Z129" s="448"/>
      <c r="AA129" s="448"/>
      <c r="AB129" s="448"/>
      <c r="AC129" s="448"/>
      <c r="AD129" s="448"/>
      <c r="AE129" s="448"/>
      <c r="AF129" s="448"/>
      <c r="AG129" s="448"/>
      <c r="AH129" s="448"/>
      <c r="AI129" s="448"/>
      <c r="AJ129" s="448"/>
      <c r="AK129" s="448"/>
      <c r="AL129" s="448"/>
      <c r="AM129" s="448"/>
      <c r="AN129" s="448"/>
      <c r="AO129" s="448"/>
      <c r="AP129" s="448">
        <v>53594.9</v>
      </c>
      <c r="AQ129" s="448">
        <v>51233.599999999999</v>
      </c>
      <c r="AR129" s="448">
        <v>48260.3</v>
      </c>
      <c r="AS129" s="448">
        <v>51092</v>
      </c>
      <c r="AT129" s="448"/>
      <c r="AU129" s="448">
        <v>52980.3</v>
      </c>
      <c r="AV129" s="448">
        <v>51789.4</v>
      </c>
      <c r="AW129" s="448">
        <v>49731.7</v>
      </c>
      <c r="AX129" s="448">
        <v>51445.7</v>
      </c>
      <c r="AY129" s="448"/>
      <c r="AZ129" s="448"/>
      <c r="BA129" s="448"/>
      <c r="BB129" s="448"/>
      <c r="BC129" s="448"/>
      <c r="BD129" s="448"/>
      <c r="BE129" s="448"/>
      <c r="BF129" s="448"/>
      <c r="BG129" s="448"/>
      <c r="BH129" s="448"/>
      <c r="BI129" s="448"/>
      <c r="BJ129" s="448"/>
      <c r="BK129" s="448"/>
      <c r="BL129" s="448"/>
      <c r="BM129" s="448"/>
      <c r="BN129" s="448"/>
      <c r="BO129" s="448"/>
      <c r="BP129" s="448"/>
      <c r="BQ129" s="448"/>
      <c r="BR129" s="448"/>
      <c r="BS129" s="448"/>
      <c r="BT129" s="448"/>
      <c r="BU129" s="448"/>
      <c r="BV129" s="448"/>
      <c r="BW129" s="448"/>
      <c r="BX129" s="448"/>
      <c r="BY129" s="448"/>
      <c r="BZ129" s="448"/>
      <c r="CA129" s="448"/>
      <c r="CB129" s="448"/>
      <c r="CC129" s="448"/>
      <c r="CD129" s="448"/>
      <c r="CE129" s="448"/>
      <c r="CF129" s="448"/>
      <c r="CG129" s="448"/>
      <c r="CH129" s="448"/>
      <c r="CI129" s="448"/>
      <c r="CJ129" s="448"/>
      <c r="CK129" s="448"/>
      <c r="CL129" s="448"/>
      <c r="CM129" s="448"/>
      <c r="CN129" s="448"/>
      <c r="CO129" s="448"/>
      <c r="CP129" s="448"/>
      <c r="CQ129" s="448"/>
      <c r="CR129" s="448"/>
      <c r="CS129" s="448"/>
      <c r="CT129" s="448"/>
      <c r="CU129" s="448"/>
      <c r="CV129" s="448"/>
      <c r="CW129" s="448"/>
    </row>
    <row r="130" spans="1:101" ht="15.75" x14ac:dyDescent="0.25">
      <c r="A130" s="466" t="s">
        <v>104</v>
      </c>
      <c r="B130" s="466"/>
      <c r="C130" s="453">
        <v>2744.1</v>
      </c>
      <c r="D130" s="453">
        <v>2749.1</v>
      </c>
      <c r="E130" s="453">
        <v>2826.5</v>
      </c>
      <c r="F130" s="453">
        <v>2852.4</v>
      </c>
      <c r="G130" s="453">
        <v>2928.2</v>
      </c>
      <c r="H130" s="453">
        <v>3245.2</v>
      </c>
      <c r="I130" s="453">
        <v>3220.5</v>
      </c>
      <c r="J130" s="453">
        <v>3135.3</v>
      </c>
      <c r="K130" s="453">
        <v>3353.1</v>
      </c>
      <c r="L130" s="453">
        <v>3758.2</v>
      </c>
      <c r="M130" s="462">
        <f>SUM(AP130:AS130)</f>
        <v>3893.2</v>
      </c>
      <c r="N130" s="462">
        <f>SUM(AU130:AX130)</f>
        <v>4154</v>
      </c>
      <c r="O130" s="468"/>
      <c r="P130" s="471">
        <f>N130*100/$N$129</f>
        <v>2.0170228179954948</v>
      </c>
      <c r="Q130" s="467">
        <f t="shared" si="2"/>
        <v>-2.6455519329296635</v>
      </c>
      <c r="R130" s="467">
        <f t="shared" si="2"/>
        <v>6.9467036647210696</v>
      </c>
      <c r="S130" s="465">
        <f t="shared" si="2"/>
        <v>12.081357549730098</v>
      </c>
      <c r="T130" s="465">
        <f t="shared" si="2"/>
        <v>3.5921451758820715</v>
      </c>
      <c r="U130" s="465">
        <f t="shared" si="2"/>
        <v>6.6988595499845944</v>
      </c>
      <c r="V130" s="448"/>
      <c r="W130" s="448"/>
      <c r="X130" s="448"/>
      <c r="Y130" s="448"/>
      <c r="Z130" s="448"/>
      <c r="AA130" s="448"/>
      <c r="AB130" s="448"/>
      <c r="AC130" s="448"/>
      <c r="AD130" s="448"/>
      <c r="AE130" s="448"/>
      <c r="AF130" s="448"/>
      <c r="AG130" s="448"/>
      <c r="AH130" s="448"/>
      <c r="AI130" s="448"/>
      <c r="AJ130" s="448"/>
      <c r="AK130" s="448"/>
      <c r="AL130" s="448"/>
      <c r="AM130" s="448"/>
      <c r="AN130" s="448"/>
      <c r="AO130" s="448"/>
      <c r="AP130" s="448">
        <v>940.6</v>
      </c>
      <c r="AQ130" s="448">
        <v>940.5</v>
      </c>
      <c r="AR130" s="448">
        <v>971.8</v>
      </c>
      <c r="AS130" s="448">
        <v>1040.3</v>
      </c>
      <c r="AT130" s="448"/>
      <c r="AU130" s="448">
        <v>975.7</v>
      </c>
      <c r="AV130" s="448">
        <v>1005.8</v>
      </c>
      <c r="AW130" s="448">
        <v>1062</v>
      </c>
      <c r="AX130" s="448">
        <v>1110.5</v>
      </c>
      <c r="AY130" s="448"/>
      <c r="AZ130" s="448"/>
      <c r="BA130" s="448"/>
      <c r="BB130" s="448"/>
      <c r="BC130" s="448"/>
      <c r="BD130" s="448"/>
      <c r="BE130" s="448"/>
      <c r="BF130" s="448"/>
      <c r="BG130" s="448"/>
      <c r="BH130" s="448"/>
      <c r="BI130" s="448"/>
      <c r="BJ130" s="448"/>
      <c r="BK130" s="448"/>
      <c r="BL130" s="448"/>
      <c r="BM130" s="448"/>
      <c r="BN130" s="448"/>
      <c r="BO130" s="448"/>
      <c r="BP130" s="448"/>
      <c r="BQ130" s="448"/>
      <c r="BR130" s="448"/>
      <c r="BS130" s="448"/>
      <c r="BT130" s="448"/>
      <c r="BU130" s="448"/>
      <c r="BV130" s="448"/>
      <c r="BW130" s="448"/>
      <c r="BX130" s="448"/>
      <c r="BY130" s="448"/>
      <c r="BZ130" s="448"/>
      <c r="CA130" s="448"/>
      <c r="CB130" s="448"/>
      <c r="CC130" s="448"/>
      <c r="CD130" s="448"/>
      <c r="CE130" s="448"/>
      <c r="CF130" s="448"/>
      <c r="CG130" s="448"/>
      <c r="CH130" s="448"/>
      <c r="CI130" s="448"/>
      <c r="CJ130" s="448"/>
      <c r="CK130" s="448"/>
      <c r="CL130" s="448"/>
      <c r="CM130" s="448"/>
      <c r="CN130" s="448"/>
      <c r="CO130" s="448"/>
      <c r="CP130" s="448"/>
      <c r="CQ130" s="448"/>
      <c r="CR130" s="448"/>
      <c r="CS130" s="448"/>
      <c r="CT130" s="448"/>
      <c r="CU130" s="448"/>
      <c r="CV130" s="448"/>
      <c r="CW130" s="448"/>
    </row>
    <row r="131" spans="1:101" x14ac:dyDescent="0.25">
      <c r="A131" s="449" t="s">
        <v>288</v>
      </c>
      <c r="C131" s="449">
        <v>267.45</v>
      </c>
      <c r="D131" s="449">
        <v>252.06</v>
      </c>
      <c r="E131" s="449">
        <v>295.22000000000003</v>
      </c>
      <c r="F131" s="449">
        <v>294.77999999999997</v>
      </c>
      <c r="G131" s="449">
        <v>304.92</v>
      </c>
      <c r="H131" s="449">
        <v>368.33</v>
      </c>
      <c r="I131" s="449">
        <v>394.91</v>
      </c>
      <c r="J131" s="449">
        <v>467.27</v>
      </c>
      <c r="K131" s="449">
        <v>488.8</v>
      </c>
      <c r="Q131" s="467">
        <f t="shared" si="2"/>
        <v>18.323162239497595</v>
      </c>
      <c r="R131" s="467">
        <f t="shared" si="2"/>
        <v>4.6076144413294307</v>
      </c>
      <c r="S131" s="467"/>
      <c r="T131" s="467"/>
      <c r="U131" s="467"/>
      <c r="V131" s="448"/>
      <c r="W131" s="448"/>
      <c r="X131" s="448"/>
      <c r="Y131" s="448"/>
      <c r="Z131" s="448"/>
      <c r="AA131" s="448"/>
      <c r="AB131" s="448"/>
      <c r="AC131" s="448"/>
      <c r="AD131" s="448"/>
      <c r="AE131" s="448"/>
      <c r="AF131" s="448"/>
      <c r="AG131" s="448"/>
      <c r="AH131" s="448"/>
      <c r="AI131" s="448"/>
      <c r="AJ131" s="448"/>
      <c r="AK131" s="448"/>
      <c r="AL131" s="448"/>
      <c r="AM131" s="448"/>
      <c r="AN131" s="448"/>
      <c r="AO131" s="448"/>
      <c r="AP131" s="448"/>
      <c r="AQ131" s="448"/>
      <c r="AR131" s="448"/>
      <c r="AS131" s="448"/>
      <c r="AT131" s="448"/>
      <c r="AU131" s="448"/>
      <c r="AV131" s="448"/>
      <c r="AW131" s="448"/>
      <c r="AX131" s="448"/>
      <c r="AY131" s="448"/>
      <c r="AZ131" s="448"/>
      <c r="BA131" s="448"/>
      <c r="BB131" s="448"/>
      <c r="BC131" s="448"/>
      <c r="BD131" s="448"/>
      <c r="BE131" s="448"/>
      <c r="BF131" s="448"/>
      <c r="BG131" s="448"/>
      <c r="BH131" s="448"/>
      <c r="BI131" s="448"/>
      <c r="BJ131" s="448"/>
      <c r="BK131" s="448"/>
      <c r="BL131" s="448"/>
      <c r="BM131" s="448"/>
      <c r="BN131" s="448"/>
      <c r="BO131" s="448"/>
      <c r="BP131" s="448"/>
      <c r="BQ131" s="448"/>
      <c r="BR131" s="448"/>
      <c r="BS131" s="448"/>
      <c r="BT131" s="448"/>
      <c r="BU131" s="448"/>
      <c r="BV131" s="448"/>
      <c r="BW131" s="448"/>
      <c r="BX131" s="448"/>
      <c r="BY131" s="448"/>
      <c r="BZ131" s="448"/>
      <c r="CA131" s="448"/>
      <c r="CB131" s="448"/>
      <c r="CC131" s="448"/>
      <c r="CD131" s="448"/>
      <c r="CE131" s="448"/>
      <c r="CF131" s="448"/>
      <c r="CG131" s="448"/>
      <c r="CH131" s="448"/>
      <c r="CI131" s="448"/>
      <c r="CJ131" s="448"/>
      <c r="CK131" s="448"/>
      <c r="CL131" s="448"/>
      <c r="CM131" s="448"/>
      <c r="CN131" s="448"/>
      <c r="CO131" s="448"/>
      <c r="CP131" s="448"/>
      <c r="CQ131" s="448"/>
      <c r="CR131" s="448"/>
      <c r="CS131" s="448"/>
      <c r="CT131" s="448"/>
      <c r="CU131" s="448"/>
      <c r="CV131" s="448"/>
      <c r="CW131" s="448"/>
    </row>
    <row r="132" spans="1:101" x14ac:dyDescent="0.25">
      <c r="A132" s="449" t="s">
        <v>287</v>
      </c>
      <c r="C132" s="449">
        <v>631.9</v>
      </c>
      <c r="D132" s="449">
        <v>609.79</v>
      </c>
      <c r="E132" s="449">
        <v>646.02</v>
      </c>
      <c r="F132" s="449">
        <v>660.56</v>
      </c>
      <c r="G132" s="449">
        <v>641.9</v>
      </c>
      <c r="H132" s="449">
        <v>698.59</v>
      </c>
      <c r="I132" s="449">
        <v>744.92</v>
      </c>
      <c r="J132" s="449">
        <v>749.07</v>
      </c>
      <c r="K132" s="449">
        <v>746.67</v>
      </c>
      <c r="Q132" s="467">
        <f t="shared" si="2"/>
        <v>0.55710680341514407</v>
      </c>
      <c r="R132" s="467">
        <f t="shared" si="2"/>
        <v>-0.3203972926428893</v>
      </c>
      <c r="S132" s="467"/>
      <c r="T132" s="467"/>
      <c r="U132" s="467"/>
      <c r="V132" s="448"/>
      <c r="W132" s="448"/>
      <c r="X132" s="448"/>
      <c r="Y132" s="448"/>
      <c r="Z132" s="448"/>
      <c r="AA132" s="448"/>
      <c r="AB132" s="448"/>
      <c r="AC132" s="448"/>
      <c r="AD132" s="448"/>
      <c r="AE132" s="448"/>
      <c r="AF132" s="448"/>
      <c r="AG132" s="448"/>
      <c r="AH132" s="448"/>
      <c r="AI132" s="448"/>
      <c r="AJ132" s="448"/>
      <c r="AK132" s="448"/>
      <c r="AL132" s="448"/>
      <c r="AM132" s="448"/>
      <c r="AN132" s="448"/>
      <c r="AO132" s="448"/>
      <c r="AP132" s="448"/>
      <c r="AQ132" s="448"/>
      <c r="AR132" s="448"/>
      <c r="AS132" s="448"/>
      <c r="AT132" s="448"/>
      <c r="AU132" s="448"/>
      <c r="AV132" s="448"/>
      <c r="AW132" s="448"/>
      <c r="AX132" s="448"/>
      <c r="AY132" s="448"/>
      <c r="AZ132" s="448"/>
      <c r="BA132" s="448"/>
      <c r="BB132" s="448"/>
      <c r="BC132" s="448"/>
      <c r="BD132" s="448"/>
      <c r="BE132" s="448"/>
      <c r="BF132" s="448"/>
      <c r="BG132" s="448"/>
      <c r="BH132" s="448"/>
      <c r="BI132" s="448"/>
      <c r="BJ132" s="448"/>
      <c r="BK132" s="448"/>
      <c r="BL132" s="448"/>
      <c r="BM132" s="448"/>
      <c r="BN132" s="448"/>
      <c r="BO132" s="448"/>
      <c r="BP132" s="448"/>
      <c r="BQ132" s="448"/>
      <c r="BR132" s="448"/>
      <c r="BS132" s="448"/>
      <c r="BT132" s="448"/>
      <c r="BU132" s="448"/>
      <c r="BV132" s="448"/>
      <c r="BW132" s="448"/>
      <c r="BX132" s="448"/>
      <c r="BY132" s="448"/>
      <c r="BZ132" s="448"/>
      <c r="CA132" s="448"/>
      <c r="CB132" s="448"/>
      <c r="CC132" s="448"/>
      <c r="CD132" s="448"/>
      <c r="CE132" s="448"/>
      <c r="CF132" s="448"/>
      <c r="CG132" s="448"/>
      <c r="CH132" s="448"/>
      <c r="CI132" s="448"/>
      <c r="CJ132" s="448"/>
      <c r="CK132" s="448"/>
      <c r="CL132" s="448"/>
      <c r="CM132" s="448"/>
      <c r="CN132" s="448"/>
      <c r="CO132" s="448"/>
      <c r="CP132" s="448"/>
      <c r="CQ132" s="448"/>
      <c r="CR132" s="448"/>
      <c r="CS132" s="448"/>
      <c r="CT132" s="448"/>
      <c r="CU132" s="448"/>
      <c r="CV132" s="448"/>
      <c r="CW132" s="448"/>
    </row>
    <row r="133" spans="1:101" x14ac:dyDescent="0.25">
      <c r="A133" s="449" t="s">
        <v>286</v>
      </c>
      <c r="C133" s="449">
        <v>599.13</v>
      </c>
      <c r="D133" s="449">
        <v>597.25</v>
      </c>
      <c r="E133" s="449">
        <v>604.20000000000005</v>
      </c>
      <c r="F133" s="449">
        <v>634.5</v>
      </c>
      <c r="G133" s="449">
        <v>709.5</v>
      </c>
      <c r="H133" s="449">
        <v>709.55</v>
      </c>
      <c r="I133" s="449">
        <v>675.17</v>
      </c>
      <c r="J133" s="449">
        <v>647.05999999999995</v>
      </c>
      <c r="K133" s="449">
        <v>699.96</v>
      </c>
      <c r="Q133" s="467">
        <f t="shared" si="2"/>
        <v>-4.1633958854806963</v>
      </c>
      <c r="R133" s="467">
        <f t="shared" si="2"/>
        <v>8.1754396810187764</v>
      </c>
      <c r="S133" s="467"/>
      <c r="T133" s="467"/>
      <c r="U133" s="467"/>
      <c r="V133" s="448"/>
      <c r="W133" s="448"/>
      <c r="X133" s="448"/>
      <c r="Y133" s="448"/>
      <c r="Z133" s="448"/>
      <c r="AA133" s="448"/>
      <c r="AB133" s="448"/>
      <c r="AC133" s="448"/>
      <c r="AD133" s="448"/>
      <c r="AE133" s="448"/>
      <c r="AF133" s="448"/>
      <c r="AG133" s="448"/>
      <c r="AH133" s="448"/>
      <c r="AI133" s="448"/>
      <c r="AJ133" s="448"/>
      <c r="AK133" s="448"/>
      <c r="AL133" s="448"/>
      <c r="AM133" s="448"/>
      <c r="AN133" s="448"/>
      <c r="AO133" s="448"/>
      <c r="AP133" s="448"/>
      <c r="AQ133" s="448"/>
      <c r="AR133" s="448"/>
      <c r="AS133" s="448"/>
      <c r="AT133" s="448"/>
      <c r="AU133" s="448"/>
      <c r="AV133" s="448"/>
      <c r="AW133" s="448"/>
      <c r="AX133" s="448"/>
      <c r="AY133" s="448"/>
      <c r="AZ133" s="448"/>
      <c r="BA133" s="448"/>
      <c r="BB133" s="448"/>
      <c r="BC133" s="448"/>
      <c r="BD133" s="448"/>
      <c r="BE133" s="448"/>
      <c r="BF133" s="448"/>
      <c r="BG133" s="448"/>
      <c r="BH133" s="448"/>
      <c r="BI133" s="448"/>
      <c r="BJ133" s="448"/>
      <c r="BK133" s="448"/>
      <c r="BL133" s="448"/>
      <c r="BM133" s="448"/>
      <c r="BN133" s="448"/>
      <c r="BO133" s="448"/>
      <c r="BP133" s="448"/>
      <c r="BQ133" s="448"/>
      <c r="BR133" s="448"/>
      <c r="BS133" s="448"/>
      <c r="BT133" s="448"/>
      <c r="BU133" s="448"/>
      <c r="BV133" s="448"/>
      <c r="BW133" s="448"/>
      <c r="BX133" s="448"/>
      <c r="BY133" s="448"/>
      <c r="BZ133" s="448"/>
      <c r="CA133" s="448"/>
      <c r="CB133" s="448"/>
      <c r="CC133" s="448"/>
      <c r="CD133" s="448"/>
      <c r="CE133" s="448"/>
      <c r="CF133" s="448"/>
      <c r="CG133" s="448"/>
      <c r="CH133" s="448"/>
      <c r="CI133" s="448"/>
      <c r="CJ133" s="448"/>
      <c r="CK133" s="448"/>
      <c r="CL133" s="448"/>
      <c r="CM133" s="448"/>
      <c r="CN133" s="448"/>
      <c r="CO133" s="448"/>
      <c r="CP133" s="448"/>
      <c r="CQ133" s="448"/>
      <c r="CR133" s="448"/>
      <c r="CS133" s="448"/>
      <c r="CT133" s="448"/>
      <c r="CU133" s="448"/>
      <c r="CV133" s="448"/>
      <c r="CW133" s="448"/>
    </row>
    <row r="134" spans="1:101" x14ac:dyDescent="0.25">
      <c r="A134" s="449" t="s">
        <v>285</v>
      </c>
      <c r="C134" s="449">
        <v>1183.56</v>
      </c>
      <c r="D134" s="449">
        <v>1228.3499999999999</v>
      </c>
      <c r="E134" s="449">
        <v>1216.4100000000001</v>
      </c>
      <c r="F134" s="449">
        <v>1190.96</v>
      </c>
      <c r="G134" s="449">
        <v>1214.51</v>
      </c>
      <c r="H134" s="449">
        <v>1418.8</v>
      </c>
      <c r="I134" s="449">
        <v>1332.65</v>
      </c>
      <c r="J134" s="449">
        <v>1201.02</v>
      </c>
      <c r="K134" s="449">
        <v>1392.93</v>
      </c>
      <c r="Q134" s="467">
        <f t="shared" si="2"/>
        <v>-9.8773121224627705</v>
      </c>
      <c r="R134" s="467">
        <f t="shared" si="2"/>
        <v>15.978917919768204</v>
      </c>
      <c r="S134" s="467"/>
      <c r="T134" s="467"/>
      <c r="U134" s="467"/>
      <c r="V134" s="448"/>
      <c r="W134" s="448"/>
      <c r="X134" s="448"/>
      <c r="Y134" s="448"/>
      <c r="Z134" s="448"/>
      <c r="AA134" s="448"/>
      <c r="AB134" s="448"/>
      <c r="AC134" s="448"/>
      <c r="AD134" s="448"/>
      <c r="AE134" s="448"/>
      <c r="AF134" s="448"/>
      <c r="AG134" s="448"/>
      <c r="AH134" s="448"/>
      <c r="AI134" s="448"/>
      <c r="AJ134" s="448"/>
      <c r="AK134" s="448"/>
      <c r="AL134" s="448"/>
      <c r="AM134" s="448"/>
      <c r="AN134" s="448"/>
      <c r="AO134" s="448"/>
      <c r="AP134" s="448"/>
      <c r="AQ134" s="448"/>
      <c r="AR134" s="448"/>
      <c r="AS134" s="448"/>
      <c r="AT134" s="448"/>
      <c r="AU134" s="448"/>
      <c r="AV134" s="448"/>
      <c r="AW134" s="448"/>
      <c r="AX134" s="448"/>
      <c r="AY134" s="448"/>
      <c r="AZ134" s="448"/>
      <c r="BA134" s="448"/>
      <c r="BB134" s="448"/>
      <c r="BC134" s="448"/>
      <c r="BD134" s="448"/>
      <c r="BE134" s="448"/>
      <c r="BF134" s="448"/>
      <c r="BG134" s="448"/>
      <c r="BH134" s="448"/>
      <c r="BI134" s="448"/>
      <c r="BJ134" s="448"/>
      <c r="BK134" s="448"/>
      <c r="BL134" s="448"/>
      <c r="BM134" s="448"/>
      <c r="BN134" s="448"/>
      <c r="BO134" s="448"/>
      <c r="BP134" s="448"/>
      <c r="BQ134" s="448"/>
      <c r="BR134" s="448"/>
      <c r="BS134" s="448"/>
      <c r="BT134" s="448"/>
      <c r="BU134" s="448"/>
      <c r="BV134" s="448"/>
      <c r="BW134" s="448"/>
      <c r="BX134" s="448"/>
      <c r="BY134" s="448"/>
      <c r="BZ134" s="448"/>
      <c r="CA134" s="448"/>
      <c r="CB134" s="448"/>
      <c r="CC134" s="448"/>
      <c r="CD134" s="448"/>
      <c r="CE134" s="448"/>
      <c r="CF134" s="448"/>
      <c r="CG134" s="448"/>
      <c r="CH134" s="448"/>
      <c r="CI134" s="448"/>
      <c r="CJ134" s="448"/>
      <c r="CK134" s="448"/>
      <c r="CL134" s="448"/>
      <c r="CM134" s="448"/>
      <c r="CN134" s="448"/>
      <c r="CO134" s="448"/>
      <c r="CP134" s="448"/>
      <c r="CQ134" s="448"/>
      <c r="CR134" s="448"/>
      <c r="CS134" s="448"/>
      <c r="CT134" s="448"/>
      <c r="CU134" s="448"/>
      <c r="CV134" s="448"/>
      <c r="CW134" s="448"/>
    </row>
    <row r="135" spans="1:101" x14ac:dyDescent="0.25">
      <c r="A135" s="449" t="s">
        <v>284</v>
      </c>
      <c r="C135" s="449">
        <v>62.34</v>
      </c>
      <c r="D135" s="449">
        <v>61.63</v>
      </c>
      <c r="E135" s="449">
        <v>64.67</v>
      </c>
      <c r="F135" s="449">
        <v>71.58</v>
      </c>
      <c r="G135" s="449">
        <v>57.52</v>
      </c>
      <c r="H135" s="449">
        <v>49.95</v>
      </c>
      <c r="I135" s="449">
        <v>72.819999999999993</v>
      </c>
      <c r="J135" s="449">
        <v>73.84</v>
      </c>
      <c r="K135" s="449">
        <v>67.28</v>
      </c>
      <c r="Q135" s="467">
        <f t="shared" si="2"/>
        <v>1.4007140895358559</v>
      </c>
      <c r="R135" s="467">
        <f t="shared" si="2"/>
        <v>-8.8840736728060694</v>
      </c>
      <c r="S135" s="467"/>
      <c r="T135" s="467"/>
      <c r="U135" s="467"/>
      <c r="V135" s="448"/>
      <c r="W135" s="448"/>
      <c r="X135" s="448"/>
      <c r="Y135" s="448"/>
      <c r="Z135" s="448"/>
      <c r="AA135" s="448"/>
      <c r="AB135" s="448"/>
      <c r="AC135" s="448"/>
      <c r="AD135" s="448"/>
      <c r="AE135" s="448"/>
      <c r="AF135" s="448"/>
      <c r="AG135" s="448"/>
      <c r="AH135" s="448"/>
      <c r="AI135" s="448"/>
      <c r="AJ135" s="448"/>
      <c r="AK135" s="448"/>
      <c r="AL135" s="448"/>
      <c r="AM135" s="448"/>
      <c r="AN135" s="448"/>
      <c r="AO135" s="448"/>
      <c r="AP135" s="448"/>
      <c r="AQ135" s="448"/>
      <c r="AR135" s="448"/>
      <c r="AS135" s="448"/>
      <c r="AT135" s="448"/>
      <c r="AU135" s="448"/>
      <c r="AV135" s="448"/>
      <c r="AW135" s="448"/>
      <c r="AX135" s="448"/>
      <c r="AY135" s="448"/>
      <c r="AZ135" s="448"/>
      <c r="BA135" s="448"/>
      <c r="BB135" s="448"/>
      <c r="BC135" s="448"/>
      <c r="BD135" s="448"/>
      <c r="BE135" s="448"/>
      <c r="BF135" s="448"/>
      <c r="BG135" s="448"/>
      <c r="BH135" s="448"/>
      <c r="BI135" s="448"/>
      <c r="BJ135" s="448"/>
      <c r="BK135" s="448"/>
      <c r="BL135" s="448"/>
      <c r="BM135" s="448"/>
      <c r="BN135" s="448"/>
      <c r="BO135" s="448"/>
      <c r="BP135" s="448"/>
      <c r="BQ135" s="448"/>
      <c r="BR135" s="448"/>
      <c r="BS135" s="448"/>
      <c r="BT135" s="448"/>
      <c r="BU135" s="448"/>
      <c r="BV135" s="448"/>
      <c r="BW135" s="448"/>
      <c r="BX135" s="448"/>
      <c r="BY135" s="448"/>
      <c r="BZ135" s="448"/>
      <c r="CA135" s="448"/>
      <c r="CB135" s="448"/>
      <c r="CC135" s="448"/>
      <c r="CD135" s="448"/>
      <c r="CE135" s="448"/>
      <c r="CF135" s="448"/>
      <c r="CG135" s="448"/>
      <c r="CH135" s="448"/>
      <c r="CI135" s="448"/>
      <c r="CJ135" s="448"/>
      <c r="CK135" s="448"/>
      <c r="CL135" s="448"/>
      <c r="CM135" s="448"/>
      <c r="CN135" s="448"/>
      <c r="CO135" s="448"/>
      <c r="CP135" s="448"/>
      <c r="CQ135" s="448"/>
      <c r="CR135" s="448"/>
      <c r="CS135" s="448"/>
      <c r="CT135" s="448"/>
      <c r="CU135" s="448"/>
      <c r="CV135" s="448"/>
      <c r="CW135" s="448"/>
    </row>
    <row r="136" spans="1:101" ht="15.75" x14ac:dyDescent="0.25">
      <c r="A136" s="453" t="s">
        <v>103</v>
      </c>
      <c r="B136" s="453"/>
      <c r="C136" s="453">
        <v>3765.9</v>
      </c>
      <c r="D136" s="453">
        <v>3976.9</v>
      </c>
      <c r="E136" s="453">
        <v>4061.1</v>
      </c>
      <c r="F136" s="453">
        <v>4065.4</v>
      </c>
      <c r="G136" s="453">
        <v>4506.8999999999996</v>
      </c>
      <c r="H136" s="453">
        <v>5276.4</v>
      </c>
      <c r="I136" s="453">
        <v>6052.9</v>
      </c>
      <c r="J136" s="453">
        <v>5444.5</v>
      </c>
      <c r="K136" s="453">
        <v>5581.5</v>
      </c>
      <c r="L136" s="453">
        <v>6743.3</v>
      </c>
      <c r="M136" s="462">
        <f>SUM(AP136:AS136)</f>
        <v>6953.4</v>
      </c>
      <c r="N136" s="462">
        <f>SUM(AU136:AX136)</f>
        <v>6784.7000000000007</v>
      </c>
      <c r="O136" s="468"/>
      <c r="P136" s="471">
        <f>N136*100/$N$129</f>
        <v>3.2943896757953861</v>
      </c>
      <c r="Q136" s="467">
        <f t="shared" si="2"/>
        <v>-10.051380330089705</v>
      </c>
      <c r="R136" s="467">
        <f t="shared" si="2"/>
        <v>2.5163008540729179</v>
      </c>
      <c r="S136" s="465">
        <f t="shared" si="2"/>
        <v>20.81519304846368</v>
      </c>
      <c r="T136" s="465">
        <f t="shared" si="2"/>
        <v>3.1156851986416068</v>
      </c>
      <c r="U136" s="465">
        <f t="shared" si="2"/>
        <v>-2.4261512353668553</v>
      </c>
      <c r="V136" s="448"/>
      <c r="W136" s="448"/>
      <c r="X136" s="448"/>
      <c r="Y136" s="448"/>
      <c r="Z136" s="448"/>
      <c r="AA136" s="448"/>
      <c r="AB136" s="448"/>
      <c r="AC136" s="448"/>
      <c r="AD136" s="448"/>
      <c r="AE136" s="448"/>
      <c r="AF136" s="448"/>
      <c r="AG136" s="448"/>
      <c r="AH136" s="448"/>
      <c r="AI136" s="448"/>
      <c r="AJ136" s="448"/>
      <c r="AK136" s="448"/>
      <c r="AL136" s="448"/>
      <c r="AM136" s="448"/>
      <c r="AN136" s="448"/>
      <c r="AO136" s="448"/>
      <c r="AP136" s="448">
        <v>1589.7</v>
      </c>
      <c r="AQ136" s="448">
        <v>1869.1</v>
      </c>
      <c r="AR136" s="448">
        <v>1684.6</v>
      </c>
      <c r="AS136" s="448">
        <v>1810</v>
      </c>
      <c r="AT136" s="448"/>
      <c r="AU136" s="448">
        <v>1774.7</v>
      </c>
      <c r="AV136" s="448">
        <v>1896.9</v>
      </c>
      <c r="AW136" s="448">
        <v>1569</v>
      </c>
      <c r="AX136" s="448">
        <v>1544.1</v>
      </c>
      <c r="AY136" s="448"/>
      <c r="AZ136" s="448"/>
      <c r="BA136" s="448"/>
      <c r="BB136" s="448"/>
      <c r="BC136" s="448"/>
      <c r="BD136" s="448"/>
      <c r="BE136" s="448"/>
      <c r="BF136" s="448"/>
      <c r="BG136" s="448"/>
      <c r="BH136" s="448"/>
      <c r="BI136" s="448"/>
      <c r="BJ136" s="448"/>
      <c r="BK136" s="448"/>
      <c r="BL136" s="448"/>
      <c r="BM136" s="448"/>
      <c r="BN136" s="448"/>
      <c r="BO136" s="448"/>
      <c r="BP136" s="448"/>
      <c r="BQ136" s="448"/>
      <c r="BR136" s="448"/>
      <c r="BS136" s="448"/>
      <c r="BT136" s="448"/>
      <c r="BU136" s="448"/>
      <c r="BV136" s="448"/>
      <c r="BW136" s="448"/>
      <c r="BX136" s="448"/>
      <c r="BY136" s="448"/>
      <c r="BZ136" s="448"/>
      <c r="CA136" s="448"/>
      <c r="CB136" s="448"/>
      <c r="CC136" s="448"/>
      <c r="CD136" s="448"/>
      <c r="CE136" s="448"/>
      <c r="CF136" s="448"/>
      <c r="CG136" s="448"/>
      <c r="CH136" s="448"/>
      <c r="CI136" s="448"/>
      <c r="CJ136" s="448"/>
      <c r="CK136" s="448"/>
      <c r="CL136" s="448"/>
      <c r="CM136" s="448"/>
      <c r="CN136" s="448"/>
      <c r="CO136" s="448"/>
      <c r="CP136" s="448"/>
      <c r="CQ136" s="448"/>
      <c r="CR136" s="448"/>
      <c r="CS136" s="448"/>
      <c r="CT136" s="448"/>
      <c r="CU136" s="448"/>
      <c r="CV136" s="448"/>
      <c r="CW136" s="448"/>
    </row>
    <row r="137" spans="1:101" x14ac:dyDescent="0.25">
      <c r="A137" s="449" t="s">
        <v>283</v>
      </c>
      <c r="C137" s="449">
        <v>249.2</v>
      </c>
      <c r="D137" s="449">
        <v>254.28</v>
      </c>
      <c r="E137" s="449">
        <v>269.26</v>
      </c>
      <c r="F137" s="449">
        <v>265.23</v>
      </c>
      <c r="G137" s="449">
        <v>257.89</v>
      </c>
      <c r="H137" s="449">
        <v>271.07</v>
      </c>
      <c r="I137" s="449">
        <v>278.32</v>
      </c>
      <c r="J137" s="449">
        <v>285.14999999999998</v>
      </c>
      <c r="K137" s="449">
        <v>274.02999999999997</v>
      </c>
      <c r="Q137" s="467">
        <f t="shared" ref="Q137:U200" si="3">(J137-I137)/I137*100</f>
        <v>2.4540097729232482</v>
      </c>
      <c r="R137" s="467">
        <f t="shared" si="3"/>
        <v>-3.8997019112747693</v>
      </c>
      <c r="S137" s="467"/>
      <c r="T137" s="467"/>
      <c r="U137" s="467"/>
      <c r="V137" s="448"/>
      <c r="W137" s="448"/>
      <c r="X137" s="448"/>
      <c r="Y137" s="448"/>
      <c r="Z137" s="448"/>
      <c r="AA137" s="448"/>
      <c r="AB137" s="448"/>
      <c r="AC137" s="448"/>
      <c r="AD137" s="448"/>
      <c r="AE137" s="448"/>
      <c r="AF137" s="448"/>
      <c r="AG137" s="448"/>
      <c r="AH137" s="448"/>
      <c r="AI137" s="448"/>
      <c r="AJ137" s="448"/>
      <c r="AK137" s="448"/>
      <c r="AL137" s="448"/>
      <c r="AM137" s="448"/>
      <c r="AN137" s="448"/>
      <c r="AO137" s="448"/>
      <c r="AP137" s="448"/>
      <c r="AQ137" s="448"/>
      <c r="AR137" s="448"/>
      <c r="AS137" s="448"/>
      <c r="AT137" s="448"/>
      <c r="AU137" s="448"/>
      <c r="AV137" s="448"/>
      <c r="AW137" s="448"/>
      <c r="AX137" s="448"/>
      <c r="AY137" s="448"/>
      <c r="AZ137" s="448"/>
      <c r="BA137" s="448"/>
      <c r="BB137" s="448"/>
      <c r="BC137" s="448"/>
      <c r="BD137" s="448"/>
      <c r="BE137" s="448"/>
      <c r="BF137" s="448"/>
      <c r="BG137" s="448"/>
      <c r="BH137" s="448"/>
      <c r="BI137" s="448"/>
      <c r="BJ137" s="448"/>
      <c r="BK137" s="448"/>
      <c r="BL137" s="448"/>
      <c r="BM137" s="448"/>
      <c r="BN137" s="448"/>
      <c r="BO137" s="448"/>
      <c r="BP137" s="448"/>
      <c r="BQ137" s="448"/>
      <c r="BR137" s="448"/>
      <c r="BS137" s="448"/>
      <c r="BT137" s="448"/>
      <c r="BU137" s="448"/>
      <c r="BV137" s="448"/>
      <c r="BW137" s="448"/>
      <c r="BX137" s="448"/>
      <c r="BY137" s="448"/>
      <c r="BZ137" s="448"/>
      <c r="CA137" s="448"/>
      <c r="CB137" s="448"/>
      <c r="CC137" s="448"/>
      <c r="CD137" s="448"/>
      <c r="CE137" s="448"/>
      <c r="CF137" s="448"/>
      <c r="CG137" s="448"/>
      <c r="CH137" s="448"/>
      <c r="CI137" s="448"/>
      <c r="CJ137" s="448"/>
      <c r="CK137" s="448"/>
      <c r="CL137" s="448"/>
      <c r="CM137" s="448"/>
      <c r="CN137" s="448"/>
      <c r="CO137" s="448"/>
      <c r="CP137" s="448"/>
      <c r="CQ137" s="448"/>
      <c r="CR137" s="448"/>
      <c r="CS137" s="448"/>
      <c r="CT137" s="448"/>
      <c r="CU137" s="448"/>
      <c r="CV137" s="448"/>
      <c r="CW137" s="448"/>
    </row>
    <row r="138" spans="1:101" x14ac:dyDescent="0.25">
      <c r="A138" s="449" t="s">
        <v>282</v>
      </c>
      <c r="C138" s="449">
        <v>689.9</v>
      </c>
      <c r="D138" s="449">
        <v>705.25</v>
      </c>
      <c r="E138" s="449">
        <v>726.49</v>
      </c>
      <c r="F138" s="449">
        <v>712.45</v>
      </c>
      <c r="G138" s="449">
        <v>795.92</v>
      </c>
      <c r="H138" s="449">
        <v>903.21</v>
      </c>
      <c r="I138" s="449">
        <v>924.5</v>
      </c>
      <c r="J138" s="449">
        <v>894.57</v>
      </c>
      <c r="K138" s="449">
        <v>943.66</v>
      </c>
      <c r="Q138" s="467">
        <f t="shared" si="3"/>
        <v>-3.2374256354786315</v>
      </c>
      <c r="R138" s="467">
        <f t="shared" si="3"/>
        <v>5.4875526789407107</v>
      </c>
      <c r="S138" s="467"/>
      <c r="T138" s="467"/>
      <c r="U138" s="467"/>
      <c r="V138" s="448"/>
      <c r="W138" s="448"/>
      <c r="X138" s="448"/>
      <c r="Y138" s="448"/>
      <c r="Z138" s="448"/>
      <c r="AA138" s="448"/>
      <c r="AB138" s="448"/>
      <c r="AC138" s="448"/>
      <c r="AD138" s="448"/>
      <c r="AE138" s="448"/>
      <c r="AF138" s="448"/>
      <c r="AG138" s="448"/>
      <c r="AH138" s="448"/>
      <c r="AI138" s="448"/>
      <c r="AJ138" s="448"/>
      <c r="AK138" s="448"/>
      <c r="AL138" s="448"/>
      <c r="AM138" s="448"/>
      <c r="AN138" s="448"/>
      <c r="AO138" s="448"/>
      <c r="AP138" s="448"/>
      <c r="AQ138" s="448"/>
      <c r="AR138" s="448"/>
      <c r="AS138" s="448"/>
      <c r="AT138" s="448"/>
      <c r="AU138" s="448"/>
      <c r="AV138" s="448"/>
      <c r="AW138" s="448"/>
      <c r="AX138" s="448"/>
      <c r="AY138" s="448"/>
      <c r="AZ138" s="448"/>
      <c r="BA138" s="448"/>
      <c r="BB138" s="448"/>
      <c r="BC138" s="448"/>
      <c r="BD138" s="448"/>
      <c r="BE138" s="448"/>
      <c r="BF138" s="448"/>
      <c r="BG138" s="448"/>
      <c r="BH138" s="448"/>
      <c r="BI138" s="448"/>
      <c r="BJ138" s="448"/>
      <c r="BK138" s="448"/>
      <c r="BL138" s="448"/>
      <c r="BM138" s="448"/>
      <c r="BN138" s="448"/>
      <c r="BO138" s="448"/>
      <c r="BP138" s="448"/>
      <c r="BQ138" s="448"/>
      <c r="BR138" s="448"/>
      <c r="BS138" s="448"/>
      <c r="BT138" s="448"/>
      <c r="BU138" s="448"/>
      <c r="BV138" s="448"/>
      <c r="BW138" s="448"/>
      <c r="BX138" s="448"/>
      <c r="BY138" s="448"/>
      <c r="BZ138" s="448"/>
      <c r="CA138" s="448"/>
      <c r="CB138" s="448"/>
      <c r="CC138" s="448"/>
      <c r="CD138" s="448"/>
      <c r="CE138" s="448"/>
      <c r="CF138" s="448"/>
      <c r="CG138" s="448"/>
      <c r="CH138" s="448"/>
      <c r="CI138" s="448"/>
      <c r="CJ138" s="448"/>
      <c r="CK138" s="448"/>
      <c r="CL138" s="448"/>
      <c r="CM138" s="448"/>
      <c r="CN138" s="448"/>
      <c r="CO138" s="448"/>
      <c r="CP138" s="448"/>
      <c r="CQ138" s="448"/>
      <c r="CR138" s="448"/>
      <c r="CS138" s="448"/>
      <c r="CT138" s="448"/>
      <c r="CU138" s="448"/>
      <c r="CV138" s="448"/>
      <c r="CW138" s="448"/>
    </row>
    <row r="139" spans="1:101" x14ac:dyDescent="0.25">
      <c r="A139" s="449" t="s">
        <v>281</v>
      </c>
      <c r="C139" s="449">
        <v>982.41</v>
      </c>
      <c r="D139" s="449">
        <v>1144.46</v>
      </c>
      <c r="E139" s="449">
        <v>1212.6600000000001</v>
      </c>
      <c r="F139" s="449">
        <v>1299.83</v>
      </c>
      <c r="G139" s="449">
        <v>1402.27</v>
      </c>
      <c r="H139" s="449">
        <v>1417.86</v>
      </c>
      <c r="I139" s="449">
        <v>1624.84</v>
      </c>
      <c r="J139" s="449">
        <v>1538.74</v>
      </c>
      <c r="K139" s="449">
        <v>1588.21</v>
      </c>
      <c r="Q139" s="467">
        <f t="shared" si="3"/>
        <v>-5.298983284508008</v>
      </c>
      <c r="R139" s="467">
        <f t="shared" si="3"/>
        <v>3.2149680907755709</v>
      </c>
      <c r="S139" s="467"/>
      <c r="T139" s="467"/>
      <c r="U139" s="467"/>
      <c r="V139" s="448"/>
      <c r="W139" s="448"/>
      <c r="X139" s="448"/>
      <c r="Y139" s="448"/>
      <c r="Z139" s="448"/>
      <c r="AA139" s="448"/>
      <c r="AB139" s="448"/>
      <c r="AC139" s="448"/>
      <c r="AD139" s="448"/>
      <c r="AE139" s="448"/>
      <c r="AF139" s="448"/>
      <c r="AG139" s="448"/>
      <c r="AH139" s="448"/>
      <c r="AI139" s="448"/>
      <c r="AJ139" s="448"/>
      <c r="AK139" s="448"/>
      <c r="AL139" s="448"/>
      <c r="AM139" s="448"/>
      <c r="AN139" s="448"/>
      <c r="AO139" s="448"/>
      <c r="AP139" s="448"/>
      <c r="AQ139" s="448"/>
      <c r="AR139" s="448"/>
      <c r="AS139" s="448"/>
      <c r="AT139" s="448"/>
      <c r="AU139" s="448"/>
      <c r="AV139" s="448"/>
      <c r="AW139" s="448"/>
      <c r="AX139" s="448"/>
      <c r="AY139" s="448"/>
      <c r="AZ139" s="448"/>
      <c r="BA139" s="448"/>
      <c r="BB139" s="448"/>
      <c r="BC139" s="448"/>
      <c r="BD139" s="448"/>
      <c r="BE139" s="448"/>
      <c r="BF139" s="448"/>
      <c r="BG139" s="448"/>
      <c r="BH139" s="448"/>
      <c r="BI139" s="448"/>
      <c r="BJ139" s="448"/>
      <c r="BK139" s="448"/>
      <c r="BL139" s="448"/>
      <c r="BM139" s="448"/>
      <c r="BN139" s="448"/>
      <c r="BO139" s="448"/>
      <c r="BP139" s="448"/>
      <c r="BQ139" s="448"/>
      <c r="BR139" s="448"/>
      <c r="BS139" s="448"/>
      <c r="BT139" s="448"/>
      <c r="BU139" s="448"/>
      <c r="BV139" s="448"/>
      <c r="BW139" s="448"/>
      <c r="BX139" s="448"/>
      <c r="BY139" s="448"/>
      <c r="BZ139" s="448"/>
      <c r="CA139" s="448"/>
      <c r="CB139" s="448"/>
      <c r="CC139" s="448"/>
      <c r="CD139" s="448"/>
      <c r="CE139" s="448"/>
      <c r="CF139" s="448"/>
      <c r="CG139" s="448"/>
      <c r="CH139" s="448"/>
      <c r="CI139" s="448"/>
      <c r="CJ139" s="448"/>
      <c r="CK139" s="448"/>
      <c r="CL139" s="448"/>
      <c r="CM139" s="448"/>
      <c r="CN139" s="448"/>
      <c r="CO139" s="448"/>
      <c r="CP139" s="448"/>
      <c r="CQ139" s="448"/>
      <c r="CR139" s="448"/>
      <c r="CS139" s="448"/>
      <c r="CT139" s="448"/>
      <c r="CU139" s="448"/>
      <c r="CV139" s="448"/>
      <c r="CW139" s="448"/>
    </row>
    <row r="140" spans="1:101" x14ac:dyDescent="0.25">
      <c r="A140" s="449" t="s">
        <v>280</v>
      </c>
      <c r="C140" s="449">
        <v>191.13</v>
      </c>
      <c r="D140" s="449">
        <v>181.74</v>
      </c>
      <c r="E140" s="449">
        <v>212.93</v>
      </c>
      <c r="F140" s="449">
        <v>266.58999999999997</v>
      </c>
      <c r="G140" s="449">
        <v>313.24</v>
      </c>
      <c r="H140" s="449">
        <v>299</v>
      </c>
      <c r="I140" s="449">
        <v>370.88</v>
      </c>
      <c r="J140" s="449">
        <v>374.41</v>
      </c>
      <c r="K140" s="449">
        <v>440.2</v>
      </c>
      <c r="Q140" s="467">
        <f t="shared" si="3"/>
        <v>0.95179033649698819</v>
      </c>
      <c r="R140" s="467">
        <f t="shared" si="3"/>
        <v>17.571646056462157</v>
      </c>
      <c r="S140" s="467"/>
      <c r="T140" s="467"/>
      <c r="U140" s="467"/>
      <c r="V140" s="448"/>
      <c r="W140" s="448"/>
      <c r="X140" s="448"/>
      <c r="Y140" s="448"/>
      <c r="Z140" s="448"/>
      <c r="AA140" s="448"/>
      <c r="AB140" s="448"/>
      <c r="AC140" s="448"/>
      <c r="AD140" s="448"/>
      <c r="AE140" s="448"/>
      <c r="AF140" s="448"/>
      <c r="AG140" s="448"/>
      <c r="AH140" s="448"/>
      <c r="AI140" s="448"/>
      <c r="AJ140" s="448"/>
      <c r="AK140" s="448"/>
      <c r="AL140" s="448"/>
      <c r="AM140" s="448"/>
      <c r="AN140" s="448"/>
      <c r="AO140" s="448"/>
      <c r="AP140" s="448"/>
      <c r="AQ140" s="448"/>
      <c r="AR140" s="448"/>
      <c r="AS140" s="448"/>
      <c r="AT140" s="448"/>
      <c r="AU140" s="448"/>
      <c r="AV140" s="448"/>
      <c r="AW140" s="448"/>
      <c r="AX140" s="448"/>
      <c r="AY140" s="448"/>
      <c r="AZ140" s="448"/>
      <c r="BA140" s="448"/>
      <c r="BB140" s="448"/>
      <c r="BC140" s="448"/>
      <c r="BD140" s="448"/>
      <c r="BE140" s="448"/>
      <c r="BF140" s="448"/>
      <c r="BG140" s="448"/>
      <c r="BH140" s="448"/>
      <c r="BI140" s="448"/>
      <c r="BJ140" s="448"/>
      <c r="BK140" s="448"/>
      <c r="BL140" s="448"/>
      <c r="BM140" s="448"/>
      <c r="BN140" s="448"/>
      <c r="BO140" s="448"/>
      <c r="BP140" s="448"/>
      <c r="BQ140" s="448"/>
      <c r="BR140" s="448"/>
      <c r="BS140" s="448"/>
      <c r="BT140" s="448"/>
      <c r="BU140" s="448"/>
      <c r="BV140" s="448"/>
      <c r="BW140" s="448"/>
      <c r="BX140" s="448"/>
      <c r="BY140" s="448"/>
      <c r="BZ140" s="448"/>
      <c r="CA140" s="448"/>
      <c r="CB140" s="448"/>
      <c r="CC140" s="448"/>
      <c r="CD140" s="448"/>
      <c r="CE140" s="448"/>
      <c r="CF140" s="448"/>
      <c r="CG140" s="448"/>
      <c r="CH140" s="448"/>
      <c r="CI140" s="448"/>
      <c r="CJ140" s="448"/>
      <c r="CK140" s="448"/>
      <c r="CL140" s="448"/>
      <c r="CM140" s="448"/>
      <c r="CN140" s="448"/>
      <c r="CO140" s="448"/>
      <c r="CP140" s="448"/>
      <c r="CQ140" s="448"/>
      <c r="CR140" s="448"/>
      <c r="CS140" s="448"/>
      <c r="CT140" s="448"/>
      <c r="CU140" s="448"/>
      <c r="CV140" s="448"/>
      <c r="CW140" s="448"/>
    </row>
    <row r="141" spans="1:101" x14ac:dyDescent="0.25">
      <c r="A141" s="449" t="s">
        <v>279</v>
      </c>
      <c r="C141" s="449">
        <v>754.43</v>
      </c>
      <c r="D141" s="449">
        <v>781.6</v>
      </c>
      <c r="E141" s="449">
        <v>777.51</v>
      </c>
      <c r="F141" s="449">
        <v>686.69</v>
      </c>
      <c r="G141" s="449">
        <v>790.88</v>
      </c>
      <c r="H141" s="449">
        <v>1140.81</v>
      </c>
      <c r="I141" s="449">
        <v>1442.45</v>
      </c>
      <c r="J141" s="449">
        <v>1049.68</v>
      </c>
      <c r="K141" s="449">
        <v>1033.92</v>
      </c>
      <c r="Q141" s="467">
        <f t="shared" si="3"/>
        <v>-27.229366702485354</v>
      </c>
      <c r="R141" s="467">
        <f t="shared" si="3"/>
        <v>-1.5014099535096401</v>
      </c>
      <c r="S141" s="467"/>
      <c r="T141" s="467"/>
      <c r="U141" s="467"/>
      <c r="V141" s="448"/>
      <c r="W141" s="448"/>
      <c r="X141" s="448"/>
      <c r="Y141" s="448"/>
      <c r="Z141" s="448"/>
      <c r="AA141" s="448"/>
      <c r="AB141" s="448"/>
      <c r="AC141" s="448"/>
      <c r="AD141" s="448"/>
      <c r="AE141" s="448"/>
      <c r="AF141" s="448"/>
      <c r="AG141" s="448"/>
      <c r="AH141" s="448"/>
      <c r="AI141" s="448"/>
      <c r="AJ141" s="448"/>
      <c r="AK141" s="448"/>
      <c r="AL141" s="448"/>
      <c r="AM141" s="448"/>
      <c r="AN141" s="448"/>
      <c r="AO141" s="448"/>
      <c r="AP141" s="448"/>
      <c r="AQ141" s="448"/>
      <c r="AR141" s="448"/>
      <c r="AS141" s="448"/>
      <c r="AT141" s="448"/>
      <c r="AU141" s="448"/>
      <c r="AV141" s="448"/>
      <c r="AW141" s="448"/>
      <c r="AX141" s="448"/>
      <c r="AY141" s="448"/>
      <c r="AZ141" s="448"/>
      <c r="BA141" s="448"/>
      <c r="BB141" s="448"/>
      <c r="BC141" s="448"/>
      <c r="BD141" s="448"/>
      <c r="BE141" s="448"/>
      <c r="BF141" s="448"/>
      <c r="BG141" s="448"/>
      <c r="BH141" s="448"/>
      <c r="BI141" s="448"/>
      <c r="BJ141" s="448"/>
      <c r="BK141" s="448"/>
      <c r="BL141" s="448"/>
      <c r="BM141" s="448"/>
      <c r="BN141" s="448"/>
      <c r="BO141" s="448"/>
      <c r="BP141" s="448"/>
      <c r="BQ141" s="448"/>
      <c r="BR141" s="448"/>
      <c r="BS141" s="448"/>
      <c r="BT141" s="448"/>
      <c r="BU141" s="448"/>
      <c r="BV141" s="448"/>
      <c r="BW141" s="448"/>
      <c r="BX141" s="448"/>
      <c r="BY141" s="448"/>
      <c r="BZ141" s="448"/>
      <c r="CA141" s="448"/>
      <c r="CB141" s="448"/>
      <c r="CC141" s="448"/>
      <c r="CD141" s="448"/>
      <c r="CE141" s="448"/>
      <c r="CF141" s="448"/>
      <c r="CG141" s="448"/>
      <c r="CH141" s="448"/>
      <c r="CI141" s="448"/>
      <c r="CJ141" s="448"/>
      <c r="CK141" s="448"/>
      <c r="CL141" s="448"/>
      <c r="CM141" s="448"/>
      <c r="CN141" s="448"/>
      <c r="CO141" s="448"/>
      <c r="CP141" s="448"/>
      <c r="CQ141" s="448"/>
      <c r="CR141" s="448"/>
      <c r="CS141" s="448"/>
      <c r="CT141" s="448"/>
      <c r="CU141" s="448"/>
      <c r="CV141" s="448"/>
      <c r="CW141" s="448"/>
    </row>
    <row r="142" spans="1:101" x14ac:dyDescent="0.25">
      <c r="A142" s="449" t="s">
        <v>278</v>
      </c>
      <c r="C142" s="449">
        <v>163.49</v>
      </c>
      <c r="D142" s="449">
        <v>194.29</v>
      </c>
      <c r="E142" s="449">
        <v>212.27</v>
      </c>
      <c r="F142" s="449">
        <v>218.14</v>
      </c>
      <c r="G142" s="449">
        <v>231.33</v>
      </c>
      <c r="H142" s="449">
        <v>293.91000000000003</v>
      </c>
      <c r="I142" s="449">
        <v>404.97</v>
      </c>
      <c r="J142" s="449">
        <v>306.36</v>
      </c>
      <c r="K142" s="449">
        <v>245.55</v>
      </c>
      <c r="Q142" s="467">
        <f t="shared" si="3"/>
        <v>-24.349951848285059</v>
      </c>
      <c r="R142" s="467">
        <f t="shared" si="3"/>
        <v>-19.849197023110065</v>
      </c>
      <c r="S142" s="467"/>
      <c r="T142" s="467"/>
      <c r="U142" s="467"/>
      <c r="V142" s="448"/>
      <c r="W142" s="448"/>
      <c r="X142" s="448"/>
      <c r="Y142" s="448"/>
      <c r="Z142" s="448"/>
      <c r="AA142" s="448"/>
      <c r="AB142" s="448"/>
      <c r="AC142" s="448"/>
      <c r="AD142" s="448"/>
      <c r="AE142" s="448"/>
      <c r="AF142" s="448"/>
      <c r="AG142" s="448"/>
      <c r="AH142" s="448"/>
      <c r="AI142" s="448"/>
      <c r="AJ142" s="448"/>
      <c r="AK142" s="448"/>
      <c r="AL142" s="448"/>
      <c r="AM142" s="448"/>
      <c r="AN142" s="448"/>
      <c r="AO142" s="448"/>
      <c r="AP142" s="448"/>
      <c r="AQ142" s="448"/>
      <c r="AR142" s="448"/>
      <c r="AS142" s="448"/>
      <c r="AT142" s="448"/>
      <c r="AU142" s="448"/>
      <c r="AV142" s="448"/>
      <c r="AW142" s="448"/>
      <c r="AX142" s="448"/>
      <c r="AY142" s="448"/>
      <c r="AZ142" s="448"/>
      <c r="BA142" s="448"/>
      <c r="BB142" s="448"/>
      <c r="BC142" s="448"/>
      <c r="BD142" s="448"/>
      <c r="BE142" s="448"/>
      <c r="BF142" s="448"/>
      <c r="BG142" s="448"/>
      <c r="BH142" s="448"/>
      <c r="BI142" s="448"/>
      <c r="BJ142" s="448"/>
      <c r="BK142" s="448"/>
      <c r="BL142" s="448"/>
      <c r="BM142" s="448"/>
      <c r="BN142" s="448"/>
      <c r="BO142" s="448"/>
      <c r="BP142" s="448"/>
      <c r="BQ142" s="448"/>
      <c r="BR142" s="448"/>
      <c r="BS142" s="448"/>
      <c r="BT142" s="448"/>
      <c r="BU142" s="448"/>
      <c r="BV142" s="448"/>
      <c r="BW142" s="448"/>
      <c r="BX142" s="448"/>
      <c r="BY142" s="448"/>
      <c r="BZ142" s="448"/>
      <c r="CA142" s="448"/>
      <c r="CB142" s="448"/>
      <c r="CC142" s="448"/>
      <c r="CD142" s="448"/>
      <c r="CE142" s="448"/>
      <c r="CF142" s="448"/>
      <c r="CG142" s="448"/>
      <c r="CH142" s="448"/>
      <c r="CI142" s="448"/>
      <c r="CJ142" s="448"/>
      <c r="CK142" s="448"/>
      <c r="CL142" s="448"/>
      <c r="CM142" s="448"/>
      <c r="CN142" s="448"/>
      <c r="CO142" s="448"/>
      <c r="CP142" s="448"/>
      <c r="CQ142" s="448"/>
      <c r="CR142" s="448"/>
      <c r="CS142" s="448"/>
      <c r="CT142" s="448"/>
      <c r="CU142" s="448"/>
      <c r="CV142" s="448"/>
      <c r="CW142" s="448"/>
    </row>
    <row r="143" spans="1:101" x14ac:dyDescent="0.25">
      <c r="A143" s="449" t="s">
        <v>277</v>
      </c>
      <c r="C143" s="449">
        <v>693.25</v>
      </c>
      <c r="D143" s="449">
        <v>677.28</v>
      </c>
      <c r="E143" s="449">
        <v>601.30999999999995</v>
      </c>
      <c r="F143" s="449">
        <v>575.91</v>
      </c>
      <c r="G143" s="449">
        <v>671.34</v>
      </c>
      <c r="H143" s="449">
        <v>893.82</v>
      </c>
      <c r="I143" s="449">
        <v>947.95</v>
      </c>
      <c r="J143" s="449">
        <v>998.77</v>
      </c>
      <c r="K143" s="449">
        <v>1222.9100000000001</v>
      </c>
      <c r="Q143" s="467">
        <f t="shared" si="3"/>
        <v>5.3610422490637619</v>
      </c>
      <c r="R143" s="467">
        <f t="shared" si="3"/>
        <v>22.441603171901452</v>
      </c>
      <c r="S143" s="467"/>
      <c r="T143" s="467"/>
      <c r="U143" s="467"/>
      <c r="V143" s="448"/>
      <c r="W143" s="448"/>
      <c r="X143" s="448"/>
      <c r="Y143" s="448"/>
      <c r="Z143" s="448"/>
      <c r="AA143" s="448"/>
      <c r="AB143" s="448"/>
      <c r="AC143" s="448"/>
      <c r="AD143" s="448"/>
      <c r="AE143" s="448"/>
      <c r="AF143" s="448"/>
      <c r="AG143" s="448"/>
      <c r="AH143" s="448"/>
      <c r="AI143" s="448"/>
      <c r="AJ143" s="448"/>
      <c r="AK143" s="448"/>
      <c r="AL143" s="448"/>
      <c r="AM143" s="448"/>
      <c r="AN143" s="448"/>
      <c r="AO143" s="448"/>
      <c r="AP143" s="448"/>
      <c r="AQ143" s="448"/>
      <c r="AR143" s="448"/>
      <c r="AS143" s="448"/>
      <c r="AT143" s="448"/>
      <c r="AU143" s="448"/>
      <c r="AV143" s="448"/>
      <c r="AW143" s="448"/>
      <c r="AX143" s="448"/>
      <c r="AY143" s="448"/>
      <c r="AZ143" s="448"/>
      <c r="BA143" s="448"/>
      <c r="BB143" s="448"/>
      <c r="BC143" s="448"/>
      <c r="BD143" s="448"/>
      <c r="BE143" s="448"/>
      <c r="BF143" s="448"/>
      <c r="BG143" s="448"/>
      <c r="BH143" s="448"/>
      <c r="BI143" s="448"/>
      <c r="BJ143" s="448"/>
      <c r="BK143" s="448"/>
      <c r="BL143" s="448"/>
      <c r="BM143" s="448"/>
      <c r="BN143" s="448"/>
      <c r="BO143" s="448"/>
      <c r="BP143" s="448"/>
      <c r="BQ143" s="448"/>
      <c r="BR143" s="448"/>
      <c r="BS143" s="448"/>
      <c r="BT143" s="448"/>
      <c r="BU143" s="448"/>
      <c r="BV143" s="448"/>
      <c r="BW143" s="448"/>
      <c r="BX143" s="448"/>
      <c r="BY143" s="448"/>
      <c r="BZ143" s="448"/>
      <c r="CA143" s="448"/>
      <c r="CB143" s="448"/>
      <c r="CC143" s="448"/>
      <c r="CD143" s="448"/>
      <c r="CE143" s="448"/>
      <c r="CF143" s="448"/>
      <c r="CG143" s="448"/>
      <c r="CH143" s="448"/>
      <c r="CI143" s="448"/>
      <c r="CJ143" s="448"/>
      <c r="CK143" s="448"/>
      <c r="CL143" s="448"/>
      <c r="CM143" s="448"/>
      <c r="CN143" s="448"/>
      <c r="CO143" s="448"/>
      <c r="CP143" s="448"/>
      <c r="CQ143" s="448"/>
      <c r="CR143" s="448"/>
      <c r="CS143" s="448"/>
      <c r="CT143" s="448"/>
      <c r="CU143" s="448"/>
      <c r="CV143" s="448"/>
      <c r="CW143" s="448"/>
    </row>
    <row r="144" spans="1:101" x14ac:dyDescent="0.25">
      <c r="A144" s="449" t="s">
        <v>276</v>
      </c>
      <c r="C144" s="449">
        <v>35.409999999999997</v>
      </c>
      <c r="D144" s="449">
        <v>33.25</v>
      </c>
      <c r="E144" s="449">
        <v>41.92</v>
      </c>
      <c r="F144" s="449">
        <v>32.729999999999997</v>
      </c>
      <c r="G144" s="449">
        <v>36.479999999999997</v>
      </c>
      <c r="H144" s="449">
        <v>46.29</v>
      </c>
      <c r="I144" s="449">
        <v>47.29</v>
      </c>
      <c r="J144" s="449">
        <v>45.97</v>
      </c>
      <c r="K144" s="449">
        <v>82</v>
      </c>
      <c r="Q144" s="467">
        <f t="shared" si="3"/>
        <v>-2.7912877986889413</v>
      </c>
      <c r="R144" s="467">
        <f t="shared" si="3"/>
        <v>78.377202523384824</v>
      </c>
      <c r="S144" s="467"/>
      <c r="T144" s="467"/>
      <c r="U144" s="467"/>
      <c r="V144" s="448"/>
      <c r="W144" s="448"/>
      <c r="X144" s="448"/>
      <c r="Y144" s="448"/>
      <c r="Z144" s="448"/>
      <c r="AA144" s="448"/>
      <c r="AB144" s="448"/>
      <c r="AC144" s="448"/>
      <c r="AD144" s="448"/>
      <c r="AE144" s="448"/>
      <c r="AF144" s="448"/>
      <c r="AG144" s="448"/>
      <c r="AH144" s="448"/>
      <c r="AI144" s="448"/>
      <c r="AJ144" s="448"/>
      <c r="AK144" s="448"/>
      <c r="AL144" s="448"/>
      <c r="AM144" s="448"/>
      <c r="AN144" s="448"/>
      <c r="AO144" s="448"/>
      <c r="AP144" s="448"/>
      <c r="AQ144" s="448"/>
      <c r="AR144" s="448"/>
      <c r="AS144" s="448"/>
      <c r="AT144" s="448"/>
      <c r="AU144" s="448"/>
      <c r="AV144" s="448"/>
      <c r="AW144" s="448"/>
      <c r="AX144" s="448"/>
      <c r="AY144" s="448"/>
      <c r="AZ144" s="448"/>
      <c r="BA144" s="448"/>
      <c r="BB144" s="448"/>
      <c r="BC144" s="448"/>
      <c r="BD144" s="448"/>
      <c r="BE144" s="448"/>
      <c r="BF144" s="448"/>
      <c r="BG144" s="448"/>
      <c r="BH144" s="448"/>
      <c r="BI144" s="448"/>
      <c r="BJ144" s="448"/>
      <c r="BK144" s="448"/>
      <c r="BL144" s="448"/>
      <c r="BM144" s="448"/>
      <c r="BN144" s="448"/>
      <c r="BO144" s="448"/>
      <c r="BP144" s="448"/>
      <c r="BQ144" s="448"/>
      <c r="BR144" s="448"/>
      <c r="BS144" s="448"/>
      <c r="BT144" s="448"/>
      <c r="BU144" s="448"/>
      <c r="BV144" s="448"/>
      <c r="BW144" s="448"/>
      <c r="BX144" s="448"/>
      <c r="BY144" s="448"/>
      <c r="BZ144" s="448"/>
      <c r="CA144" s="448"/>
      <c r="CB144" s="448"/>
      <c r="CC144" s="448"/>
      <c r="CD144" s="448"/>
      <c r="CE144" s="448"/>
      <c r="CF144" s="448"/>
      <c r="CG144" s="448"/>
      <c r="CH144" s="448"/>
      <c r="CI144" s="448"/>
      <c r="CJ144" s="448"/>
      <c r="CK144" s="448"/>
      <c r="CL144" s="448"/>
      <c r="CM144" s="448"/>
      <c r="CN144" s="448"/>
      <c r="CO144" s="448"/>
      <c r="CP144" s="448"/>
      <c r="CQ144" s="448"/>
      <c r="CR144" s="448"/>
      <c r="CS144" s="448"/>
      <c r="CT144" s="448"/>
      <c r="CU144" s="448"/>
      <c r="CV144" s="448"/>
      <c r="CW144" s="448"/>
    </row>
    <row r="145" spans="1:101" x14ac:dyDescent="0.25">
      <c r="A145" s="449" t="s">
        <v>275</v>
      </c>
      <c r="C145" s="449">
        <v>6.81</v>
      </c>
      <c r="D145" s="449">
        <v>4.93</v>
      </c>
      <c r="E145" s="449">
        <v>6.9</v>
      </c>
      <c r="F145" s="449">
        <v>7.7</v>
      </c>
      <c r="G145" s="449">
        <v>7.63</v>
      </c>
      <c r="H145" s="449">
        <v>10.43</v>
      </c>
      <c r="I145" s="449">
        <v>11.59</v>
      </c>
      <c r="J145" s="449">
        <v>10.56</v>
      </c>
      <c r="K145" s="449">
        <v>10.66</v>
      </c>
      <c r="Q145" s="467">
        <f t="shared" si="3"/>
        <v>-8.8869715271785967</v>
      </c>
      <c r="R145" s="467">
        <f t="shared" si="3"/>
        <v>0.94696969696969358</v>
      </c>
      <c r="S145" s="467"/>
      <c r="T145" s="467"/>
      <c r="U145" s="467"/>
      <c r="V145" s="448"/>
      <c r="W145" s="448"/>
      <c r="X145" s="448"/>
      <c r="Y145" s="448"/>
      <c r="Z145" s="448"/>
      <c r="AA145" s="448"/>
      <c r="AB145" s="448"/>
      <c r="AC145" s="448"/>
      <c r="AD145" s="448"/>
      <c r="AE145" s="448"/>
      <c r="AF145" s="448"/>
      <c r="AG145" s="448"/>
      <c r="AH145" s="448"/>
      <c r="AI145" s="448"/>
      <c r="AJ145" s="448"/>
      <c r="AK145" s="448"/>
      <c r="AL145" s="448"/>
      <c r="AM145" s="448"/>
      <c r="AN145" s="448"/>
      <c r="AO145" s="448"/>
      <c r="AP145" s="448"/>
      <c r="AQ145" s="448"/>
      <c r="AR145" s="448"/>
      <c r="AS145" s="448"/>
      <c r="AT145" s="448"/>
      <c r="AU145" s="448"/>
      <c r="AV145" s="448"/>
      <c r="AW145" s="448"/>
      <c r="AX145" s="448"/>
      <c r="AY145" s="448"/>
      <c r="AZ145" s="448"/>
      <c r="BA145" s="448"/>
      <c r="BB145" s="448"/>
      <c r="BC145" s="448"/>
      <c r="BD145" s="448"/>
      <c r="BE145" s="448"/>
      <c r="BF145" s="448"/>
      <c r="BG145" s="448"/>
      <c r="BH145" s="448"/>
      <c r="BI145" s="448"/>
      <c r="BJ145" s="448"/>
      <c r="BK145" s="448"/>
      <c r="BL145" s="448"/>
      <c r="BM145" s="448"/>
      <c r="BN145" s="448"/>
      <c r="BO145" s="448"/>
      <c r="BP145" s="448"/>
      <c r="BQ145" s="448"/>
      <c r="BR145" s="448"/>
      <c r="BS145" s="448"/>
      <c r="BT145" s="448"/>
      <c r="BU145" s="448"/>
      <c r="BV145" s="448"/>
      <c r="BW145" s="448"/>
      <c r="BX145" s="448"/>
      <c r="BY145" s="448"/>
      <c r="BZ145" s="448"/>
      <c r="CA145" s="448"/>
      <c r="CB145" s="448"/>
      <c r="CC145" s="448"/>
      <c r="CD145" s="448"/>
      <c r="CE145" s="448"/>
      <c r="CF145" s="448"/>
      <c r="CG145" s="448"/>
      <c r="CH145" s="448"/>
      <c r="CI145" s="448"/>
      <c r="CJ145" s="448"/>
      <c r="CK145" s="448"/>
      <c r="CL145" s="448"/>
      <c r="CM145" s="448"/>
      <c r="CN145" s="448"/>
      <c r="CO145" s="448"/>
      <c r="CP145" s="448"/>
      <c r="CQ145" s="448"/>
      <c r="CR145" s="448"/>
      <c r="CS145" s="448"/>
      <c r="CT145" s="448"/>
      <c r="CU145" s="448"/>
      <c r="CV145" s="448"/>
      <c r="CW145" s="448"/>
    </row>
    <row r="146" spans="1:101" ht="15.75" x14ac:dyDescent="0.25">
      <c r="A146" s="453" t="s">
        <v>292</v>
      </c>
      <c r="B146" s="453"/>
      <c r="C146" s="453">
        <v>763.79</v>
      </c>
      <c r="D146" s="453">
        <v>730.39</v>
      </c>
      <c r="E146" s="453">
        <v>800.47</v>
      </c>
      <c r="F146" s="453">
        <v>789.71</v>
      </c>
      <c r="G146" s="453">
        <v>802.13</v>
      </c>
      <c r="H146" s="453">
        <v>1038.08</v>
      </c>
      <c r="I146" s="453">
        <v>1617.52</v>
      </c>
      <c r="J146" s="453">
        <v>1192.4000000000001</v>
      </c>
      <c r="K146" s="453">
        <v>1180.5</v>
      </c>
      <c r="L146" s="453">
        <v>1748.1</v>
      </c>
      <c r="M146" s="462">
        <f>SUM(AP146:AS146)</f>
        <v>1567.2</v>
      </c>
      <c r="N146" s="462">
        <f>SUM(AU146:AX146)</f>
        <v>1474.8999999999999</v>
      </c>
      <c r="O146" s="468"/>
      <c r="P146" s="471">
        <f>N146*100/$N$129</f>
        <v>0.7161547795526132</v>
      </c>
      <c r="Q146" s="467">
        <f t="shared" si="3"/>
        <v>-26.282209802660855</v>
      </c>
      <c r="R146" s="467">
        <f t="shared" si="3"/>
        <v>-0.99798725259980636</v>
      </c>
      <c r="S146" s="465">
        <f t="shared" si="3"/>
        <v>48.081321473951711</v>
      </c>
      <c r="T146" s="465">
        <f t="shared" si="3"/>
        <v>-10.348378239231158</v>
      </c>
      <c r="U146" s="465">
        <f t="shared" si="3"/>
        <v>-5.8894844308320682</v>
      </c>
      <c r="V146" s="448"/>
      <c r="W146" s="448"/>
      <c r="X146" s="448"/>
      <c r="Y146" s="448"/>
      <c r="Z146" s="448"/>
      <c r="AA146" s="448"/>
      <c r="AB146" s="448"/>
      <c r="AC146" s="448"/>
      <c r="AD146" s="448"/>
      <c r="AE146" s="448"/>
      <c r="AF146" s="448"/>
      <c r="AG146" s="448"/>
      <c r="AH146" s="448"/>
      <c r="AI146" s="448"/>
      <c r="AJ146" s="448"/>
      <c r="AK146" s="448"/>
      <c r="AL146" s="448"/>
      <c r="AM146" s="448"/>
      <c r="AN146" s="448"/>
      <c r="AO146" s="448"/>
      <c r="AP146" s="448">
        <v>372.4</v>
      </c>
      <c r="AQ146" s="448">
        <v>392.9</v>
      </c>
      <c r="AR146" s="448">
        <v>418.7</v>
      </c>
      <c r="AS146" s="448">
        <v>383.2</v>
      </c>
      <c r="AT146" s="448"/>
      <c r="AU146" s="448">
        <v>334.4</v>
      </c>
      <c r="AV146" s="448">
        <v>398.4</v>
      </c>
      <c r="AW146" s="448">
        <v>379.8</v>
      </c>
      <c r="AX146" s="448">
        <v>362.3</v>
      </c>
      <c r="AY146" s="448"/>
      <c r="AZ146" s="448"/>
      <c r="BA146" s="448"/>
      <c r="BB146" s="448"/>
      <c r="BC146" s="448"/>
      <c r="BD146" s="448"/>
      <c r="BE146" s="448"/>
      <c r="BF146" s="448"/>
      <c r="BG146" s="448"/>
      <c r="BH146" s="448"/>
      <c r="BI146" s="448"/>
      <c r="BJ146" s="448"/>
      <c r="BK146" s="448"/>
      <c r="BL146" s="448"/>
      <c r="BM146" s="448"/>
      <c r="BN146" s="448"/>
      <c r="BO146" s="448"/>
      <c r="BP146" s="448"/>
      <c r="BQ146" s="448"/>
      <c r="BR146" s="448"/>
      <c r="BS146" s="448"/>
      <c r="BT146" s="448"/>
      <c r="BU146" s="448"/>
      <c r="BV146" s="448"/>
      <c r="BW146" s="448"/>
      <c r="BX146" s="448"/>
      <c r="BY146" s="448"/>
      <c r="BZ146" s="448"/>
      <c r="CA146" s="448"/>
      <c r="CB146" s="448"/>
      <c r="CC146" s="448"/>
      <c r="CD146" s="448"/>
      <c r="CE146" s="448"/>
      <c r="CF146" s="448"/>
      <c r="CG146" s="448"/>
      <c r="CH146" s="448"/>
      <c r="CI146" s="448"/>
      <c r="CJ146" s="448"/>
      <c r="CK146" s="448"/>
      <c r="CL146" s="448"/>
      <c r="CM146" s="448"/>
      <c r="CN146" s="448"/>
      <c r="CO146" s="448"/>
      <c r="CP146" s="448"/>
      <c r="CQ146" s="448"/>
      <c r="CR146" s="448"/>
      <c r="CS146" s="448"/>
      <c r="CT146" s="448"/>
      <c r="CU146" s="448"/>
      <c r="CV146" s="448"/>
      <c r="CW146" s="448"/>
    </row>
    <row r="147" spans="1:101" x14ac:dyDescent="0.25">
      <c r="A147" s="449" t="s">
        <v>274</v>
      </c>
      <c r="C147" s="449">
        <v>763.79</v>
      </c>
      <c r="D147" s="449">
        <v>730.39</v>
      </c>
      <c r="E147" s="449">
        <v>800.47</v>
      </c>
      <c r="F147" s="449">
        <v>789.71</v>
      </c>
      <c r="G147" s="449">
        <v>802.13</v>
      </c>
      <c r="H147" s="449">
        <v>1038.08</v>
      </c>
      <c r="I147" s="449">
        <v>1617.52</v>
      </c>
      <c r="J147" s="449">
        <v>1201.29</v>
      </c>
      <c r="K147" s="449">
        <v>1192.53</v>
      </c>
      <c r="Q147" s="467">
        <f t="shared" si="3"/>
        <v>-25.732602997180869</v>
      </c>
      <c r="R147" s="467">
        <f t="shared" si="3"/>
        <v>-0.72921609270034637</v>
      </c>
      <c r="S147" s="467"/>
      <c r="T147" s="467"/>
      <c r="U147" s="467"/>
      <c r="V147" s="448"/>
      <c r="W147" s="448"/>
      <c r="X147" s="448"/>
      <c r="Y147" s="448"/>
      <c r="Z147" s="448"/>
      <c r="AA147" s="448"/>
      <c r="AB147" s="448"/>
      <c r="AC147" s="448"/>
      <c r="AD147" s="448"/>
      <c r="AE147" s="448"/>
      <c r="AF147" s="448"/>
      <c r="AG147" s="448"/>
      <c r="AH147" s="448"/>
      <c r="AI147" s="448"/>
      <c r="AJ147" s="448"/>
      <c r="AK147" s="448"/>
      <c r="AL147" s="448"/>
      <c r="AM147" s="448"/>
      <c r="AN147" s="448"/>
      <c r="AO147" s="448"/>
      <c r="AP147" s="448"/>
      <c r="AQ147" s="448"/>
      <c r="AR147" s="448"/>
      <c r="AS147" s="448"/>
      <c r="AT147" s="448"/>
      <c r="AU147" s="448"/>
      <c r="AV147" s="448"/>
      <c r="AW147" s="448"/>
      <c r="AX147" s="448"/>
      <c r="AY147" s="448"/>
      <c r="AZ147" s="448"/>
      <c r="BA147" s="448"/>
      <c r="BB147" s="448"/>
      <c r="BC147" s="448"/>
      <c r="BD147" s="448"/>
      <c r="BE147" s="448"/>
      <c r="BF147" s="448"/>
      <c r="BG147" s="448"/>
      <c r="BH147" s="448"/>
      <c r="BI147" s="448"/>
      <c r="BJ147" s="448"/>
      <c r="BK147" s="448"/>
      <c r="BL147" s="448"/>
      <c r="BM147" s="448"/>
      <c r="BN147" s="448"/>
      <c r="BO147" s="448"/>
      <c r="BP147" s="448"/>
      <c r="BQ147" s="448"/>
      <c r="BR147" s="448"/>
      <c r="BS147" s="448"/>
      <c r="BT147" s="448"/>
      <c r="BU147" s="448"/>
      <c r="BV147" s="448"/>
      <c r="BW147" s="448"/>
      <c r="BX147" s="448"/>
      <c r="BY147" s="448"/>
      <c r="BZ147" s="448"/>
      <c r="CA147" s="448"/>
      <c r="CB147" s="448"/>
      <c r="CC147" s="448"/>
      <c r="CD147" s="448"/>
      <c r="CE147" s="448"/>
      <c r="CF147" s="448"/>
      <c r="CG147" s="448"/>
      <c r="CH147" s="448"/>
      <c r="CI147" s="448"/>
      <c r="CJ147" s="448"/>
      <c r="CK147" s="448"/>
      <c r="CL147" s="448"/>
      <c r="CM147" s="448"/>
      <c r="CN147" s="448"/>
      <c r="CO147" s="448"/>
      <c r="CP147" s="448"/>
      <c r="CQ147" s="448"/>
      <c r="CR147" s="448"/>
      <c r="CS147" s="448"/>
      <c r="CT147" s="448"/>
      <c r="CU147" s="448"/>
      <c r="CV147" s="448"/>
      <c r="CW147" s="448"/>
    </row>
    <row r="148" spans="1:101" ht="15.75" x14ac:dyDescent="0.25">
      <c r="A148" s="453" t="s">
        <v>293</v>
      </c>
      <c r="B148" s="453"/>
      <c r="C148" s="453">
        <v>5201.1000000000004</v>
      </c>
      <c r="D148" s="453">
        <v>5309</v>
      </c>
      <c r="E148" s="453">
        <v>5468.6</v>
      </c>
      <c r="F148" s="453">
        <v>5745.8</v>
      </c>
      <c r="G148" s="453">
        <v>5969.8</v>
      </c>
      <c r="H148" s="453">
        <v>6525.6</v>
      </c>
      <c r="I148" s="453">
        <v>7097.9</v>
      </c>
      <c r="J148" s="453">
        <v>7024.6</v>
      </c>
      <c r="K148" s="453">
        <v>7178.4</v>
      </c>
      <c r="L148" s="453">
        <v>7829.9</v>
      </c>
      <c r="M148" s="462">
        <f>SUM(AP148:AS148)</f>
        <v>8076.6</v>
      </c>
      <c r="N148" s="462">
        <f>SUM(AU148:AX148)</f>
        <v>8089.6</v>
      </c>
      <c r="O148" s="468"/>
      <c r="P148" s="471">
        <f>N148*100/$N$129</f>
        <v>3.9279989861474127</v>
      </c>
      <c r="Q148" s="467">
        <f t="shared" si="3"/>
        <v>-1.0326998126206239</v>
      </c>
      <c r="R148" s="467">
        <f t="shared" si="3"/>
        <v>2.1894485095236638</v>
      </c>
      <c r="S148" s="465">
        <f t="shared" si="3"/>
        <v>9.0758386269920877</v>
      </c>
      <c r="T148" s="465">
        <f t="shared" si="3"/>
        <v>3.1507426659344402</v>
      </c>
      <c r="U148" s="465">
        <f t="shared" si="3"/>
        <v>0.16095881930515316</v>
      </c>
      <c r="V148" s="448"/>
      <c r="W148" s="448"/>
      <c r="X148" s="448"/>
      <c r="Y148" s="448"/>
      <c r="Z148" s="448"/>
      <c r="AA148" s="448"/>
      <c r="AB148" s="448"/>
      <c r="AC148" s="448"/>
      <c r="AD148" s="448"/>
      <c r="AE148" s="448"/>
      <c r="AF148" s="448"/>
      <c r="AG148" s="448"/>
      <c r="AH148" s="448"/>
      <c r="AI148" s="448"/>
      <c r="AJ148" s="448"/>
      <c r="AK148" s="448"/>
      <c r="AL148" s="448"/>
      <c r="AM148" s="448"/>
      <c r="AN148" s="448"/>
      <c r="AO148" s="448"/>
      <c r="AP148" s="448">
        <v>1897.2</v>
      </c>
      <c r="AQ148" s="448">
        <v>1973.9</v>
      </c>
      <c r="AR148" s="448">
        <v>2032.7</v>
      </c>
      <c r="AS148" s="448">
        <v>2172.8000000000002</v>
      </c>
      <c r="AT148" s="448"/>
      <c r="AU148" s="448">
        <v>1920.7</v>
      </c>
      <c r="AV148" s="448">
        <v>2018.6</v>
      </c>
      <c r="AW148" s="448">
        <v>2031.7</v>
      </c>
      <c r="AX148" s="448">
        <v>2118.6</v>
      </c>
      <c r="AY148" s="448"/>
      <c r="AZ148" s="448"/>
      <c r="BA148" s="448"/>
      <c r="BB148" s="448"/>
      <c r="BC148" s="448"/>
      <c r="BD148" s="448"/>
      <c r="BE148" s="448"/>
      <c r="BF148" s="448"/>
      <c r="BG148" s="448"/>
      <c r="BH148" s="448"/>
      <c r="BI148" s="448"/>
      <c r="BJ148" s="448"/>
      <c r="BK148" s="448"/>
      <c r="BL148" s="448"/>
      <c r="BM148" s="448"/>
      <c r="BN148" s="448"/>
      <c r="BO148" s="448"/>
      <c r="BP148" s="448"/>
      <c r="BQ148" s="448"/>
      <c r="BR148" s="448"/>
      <c r="BS148" s="448"/>
      <c r="BT148" s="448"/>
      <c r="BU148" s="448"/>
      <c r="BV148" s="448"/>
      <c r="BW148" s="448"/>
      <c r="BX148" s="448"/>
      <c r="BY148" s="448"/>
      <c r="BZ148" s="448"/>
      <c r="CA148" s="448"/>
      <c r="CB148" s="448"/>
      <c r="CC148" s="448"/>
      <c r="CD148" s="448"/>
      <c r="CE148" s="448"/>
      <c r="CF148" s="448"/>
      <c r="CG148" s="448"/>
      <c r="CH148" s="448"/>
      <c r="CI148" s="448"/>
      <c r="CJ148" s="448"/>
      <c r="CK148" s="448"/>
      <c r="CL148" s="448"/>
      <c r="CM148" s="448"/>
      <c r="CN148" s="448"/>
      <c r="CO148" s="448"/>
      <c r="CP148" s="448"/>
      <c r="CQ148" s="448"/>
      <c r="CR148" s="448"/>
      <c r="CS148" s="448"/>
      <c r="CT148" s="448"/>
      <c r="CU148" s="448"/>
      <c r="CV148" s="448"/>
      <c r="CW148" s="448"/>
    </row>
    <row r="149" spans="1:101" x14ac:dyDescent="0.25">
      <c r="A149" s="449" t="s">
        <v>273</v>
      </c>
      <c r="C149" s="449">
        <v>400.47</v>
      </c>
      <c r="D149" s="449">
        <v>417.26</v>
      </c>
      <c r="E149" s="449">
        <v>433.88</v>
      </c>
      <c r="F149" s="449">
        <v>452.97</v>
      </c>
      <c r="G149" s="449">
        <v>460.3</v>
      </c>
      <c r="H149" s="449">
        <v>496.47</v>
      </c>
      <c r="I149" s="449">
        <v>545.98</v>
      </c>
      <c r="J149" s="449">
        <v>530.37</v>
      </c>
      <c r="K149" s="449">
        <v>537.66999999999996</v>
      </c>
      <c r="Q149" s="467">
        <f t="shared" si="3"/>
        <v>-2.8590790871460516</v>
      </c>
      <c r="R149" s="467">
        <f t="shared" si="3"/>
        <v>1.3763976092161991</v>
      </c>
      <c r="S149" s="467"/>
      <c r="T149" s="467"/>
      <c r="U149" s="467"/>
      <c r="V149" s="448"/>
      <c r="W149" s="448"/>
      <c r="X149" s="448"/>
      <c r="Y149" s="448"/>
      <c r="Z149" s="448"/>
      <c r="AA149" s="448"/>
      <c r="AB149" s="448"/>
      <c r="AC149" s="448"/>
      <c r="AD149" s="448"/>
      <c r="AE149" s="448"/>
      <c r="AF149" s="448"/>
      <c r="AG149" s="448"/>
      <c r="AH149" s="448"/>
      <c r="AI149" s="448"/>
      <c r="AJ149" s="448"/>
      <c r="AK149" s="448"/>
      <c r="AL149" s="448"/>
      <c r="AM149" s="448"/>
      <c r="AN149" s="448"/>
      <c r="AO149" s="448"/>
      <c r="AP149" s="448"/>
      <c r="AQ149" s="448"/>
      <c r="AR149" s="448"/>
      <c r="AS149" s="448"/>
      <c r="AT149" s="448"/>
      <c r="AU149" s="448"/>
      <c r="AV149" s="448"/>
      <c r="AW149" s="448"/>
      <c r="AX149" s="448"/>
      <c r="AY149" s="448"/>
      <c r="AZ149" s="448"/>
      <c r="BA149" s="448"/>
      <c r="BB149" s="448"/>
      <c r="BC149" s="448"/>
      <c r="BD149" s="448"/>
      <c r="BE149" s="448"/>
      <c r="BF149" s="448"/>
      <c r="BG149" s="448"/>
      <c r="BH149" s="448"/>
      <c r="BI149" s="448"/>
      <c r="BJ149" s="448"/>
      <c r="BK149" s="448"/>
      <c r="BL149" s="448"/>
      <c r="BM149" s="448"/>
      <c r="BN149" s="448"/>
      <c r="BO149" s="448"/>
      <c r="BP149" s="448"/>
      <c r="BQ149" s="448"/>
      <c r="BR149" s="448"/>
      <c r="BS149" s="448"/>
      <c r="BT149" s="448"/>
      <c r="BU149" s="448"/>
      <c r="BV149" s="448"/>
      <c r="BW149" s="448"/>
      <c r="BX149" s="448"/>
      <c r="BY149" s="448"/>
      <c r="BZ149" s="448"/>
      <c r="CA149" s="448"/>
      <c r="CB149" s="448"/>
      <c r="CC149" s="448"/>
      <c r="CD149" s="448"/>
      <c r="CE149" s="448"/>
      <c r="CF149" s="448"/>
      <c r="CG149" s="448"/>
      <c r="CH149" s="448"/>
      <c r="CI149" s="448"/>
      <c r="CJ149" s="448"/>
      <c r="CK149" s="448"/>
      <c r="CL149" s="448"/>
      <c r="CM149" s="448"/>
      <c r="CN149" s="448"/>
      <c r="CO149" s="448"/>
      <c r="CP149" s="448"/>
      <c r="CQ149" s="448"/>
      <c r="CR149" s="448"/>
      <c r="CS149" s="448"/>
      <c r="CT149" s="448"/>
      <c r="CU149" s="448"/>
      <c r="CV149" s="448"/>
      <c r="CW149" s="448"/>
    </row>
    <row r="150" spans="1:101" x14ac:dyDescent="0.25">
      <c r="A150" s="449" t="s">
        <v>272</v>
      </c>
      <c r="C150" s="449">
        <v>380.9</v>
      </c>
      <c r="D150" s="449">
        <v>374.06</v>
      </c>
      <c r="E150" s="449">
        <v>406.41</v>
      </c>
      <c r="F150" s="449">
        <v>496.95</v>
      </c>
      <c r="G150" s="449">
        <v>477.55</v>
      </c>
      <c r="H150" s="449">
        <v>422.78</v>
      </c>
      <c r="I150" s="449">
        <v>468.29</v>
      </c>
      <c r="J150" s="449">
        <v>496.26</v>
      </c>
      <c r="K150" s="449">
        <v>451.57</v>
      </c>
      <c r="Q150" s="467">
        <f t="shared" si="3"/>
        <v>5.972794635802595</v>
      </c>
      <c r="R150" s="467">
        <f t="shared" si="3"/>
        <v>-9.0053600934993749</v>
      </c>
      <c r="S150" s="467"/>
      <c r="T150" s="467"/>
      <c r="U150" s="467"/>
      <c r="V150" s="448"/>
      <c r="W150" s="448"/>
      <c r="X150" s="448"/>
      <c r="Y150" s="448"/>
      <c r="Z150" s="448"/>
      <c r="AA150" s="448"/>
      <c r="AB150" s="448"/>
      <c r="AC150" s="448"/>
      <c r="AD150" s="448"/>
      <c r="AE150" s="448"/>
      <c r="AF150" s="448"/>
      <c r="AG150" s="448"/>
      <c r="AH150" s="448"/>
      <c r="AI150" s="448"/>
      <c r="AJ150" s="448"/>
      <c r="AK150" s="448"/>
      <c r="AL150" s="448"/>
      <c r="AM150" s="448"/>
      <c r="AN150" s="448"/>
      <c r="AO150" s="448"/>
      <c r="AP150" s="448"/>
      <c r="AQ150" s="448"/>
      <c r="AR150" s="448"/>
      <c r="AS150" s="448"/>
      <c r="AT150" s="448"/>
      <c r="AU150" s="448"/>
      <c r="AV150" s="448"/>
      <c r="AW150" s="448"/>
      <c r="AX150" s="448"/>
      <c r="AY150" s="448"/>
      <c r="AZ150" s="448"/>
      <c r="BA150" s="448"/>
      <c r="BB150" s="448"/>
      <c r="BC150" s="448"/>
      <c r="BD150" s="448"/>
      <c r="BE150" s="448"/>
      <c r="BF150" s="448"/>
      <c r="BG150" s="448"/>
      <c r="BH150" s="448"/>
      <c r="BI150" s="448"/>
      <c r="BJ150" s="448"/>
      <c r="BK150" s="448"/>
      <c r="BL150" s="448"/>
      <c r="BM150" s="448"/>
      <c r="BN150" s="448"/>
      <c r="BO150" s="448"/>
      <c r="BP150" s="448"/>
      <c r="BQ150" s="448"/>
      <c r="BR150" s="448"/>
      <c r="BS150" s="448"/>
      <c r="BT150" s="448"/>
      <c r="BU150" s="448"/>
      <c r="BV150" s="448"/>
      <c r="BW150" s="448"/>
      <c r="BX150" s="448"/>
      <c r="BY150" s="448"/>
      <c r="BZ150" s="448"/>
      <c r="CA150" s="448"/>
      <c r="CB150" s="448"/>
      <c r="CC150" s="448"/>
      <c r="CD150" s="448"/>
      <c r="CE150" s="448"/>
      <c r="CF150" s="448"/>
      <c r="CG150" s="448"/>
      <c r="CH150" s="448"/>
      <c r="CI150" s="448"/>
      <c r="CJ150" s="448"/>
      <c r="CK150" s="448"/>
      <c r="CL150" s="448"/>
      <c r="CM150" s="448"/>
      <c r="CN150" s="448"/>
      <c r="CO150" s="448"/>
      <c r="CP150" s="448"/>
      <c r="CQ150" s="448"/>
      <c r="CR150" s="448"/>
      <c r="CS150" s="448"/>
      <c r="CT150" s="448"/>
      <c r="CU150" s="448"/>
      <c r="CV150" s="448"/>
      <c r="CW150" s="448"/>
    </row>
    <row r="151" spans="1:101" x14ac:dyDescent="0.25">
      <c r="A151" s="449" t="s">
        <v>271</v>
      </c>
      <c r="C151" s="449">
        <v>497.66</v>
      </c>
      <c r="D151" s="449">
        <v>596.02</v>
      </c>
      <c r="E151" s="449">
        <v>556.34</v>
      </c>
      <c r="F151" s="449">
        <v>583.54</v>
      </c>
      <c r="G151" s="449">
        <v>630.12</v>
      </c>
      <c r="H151" s="449">
        <v>751.31</v>
      </c>
      <c r="I151" s="449">
        <v>799.37</v>
      </c>
      <c r="J151" s="449">
        <v>813.07</v>
      </c>
      <c r="K151" s="449">
        <v>895.54</v>
      </c>
      <c r="Q151" s="467">
        <f t="shared" si="3"/>
        <v>1.7138496566045818</v>
      </c>
      <c r="R151" s="467">
        <f t="shared" si="3"/>
        <v>10.143038114799452</v>
      </c>
      <c r="S151" s="467"/>
      <c r="T151" s="467"/>
      <c r="U151" s="467"/>
      <c r="V151" s="448"/>
      <c r="W151" s="448"/>
      <c r="X151" s="448"/>
      <c r="Y151" s="448"/>
      <c r="Z151" s="448"/>
      <c r="AA151" s="448"/>
      <c r="AB151" s="448"/>
      <c r="AC151" s="448"/>
      <c r="AD151" s="448"/>
      <c r="AE151" s="448"/>
      <c r="AF151" s="448"/>
      <c r="AG151" s="448"/>
      <c r="AH151" s="448"/>
      <c r="AI151" s="448"/>
      <c r="AJ151" s="448"/>
      <c r="AK151" s="448"/>
      <c r="AL151" s="448"/>
      <c r="AM151" s="448"/>
      <c r="AN151" s="448"/>
      <c r="AO151" s="448"/>
      <c r="AP151" s="448"/>
      <c r="AQ151" s="448"/>
      <c r="AR151" s="448"/>
      <c r="AS151" s="448"/>
      <c r="AT151" s="448"/>
      <c r="AU151" s="448"/>
      <c r="AV151" s="448"/>
      <c r="AW151" s="448"/>
      <c r="AX151" s="448"/>
      <c r="AY151" s="448"/>
      <c r="AZ151" s="448"/>
      <c r="BA151" s="448"/>
      <c r="BB151" s="448"/>
      <c r="BC151" s="448"/>
      <c r="BD151" s="448"/>
      <c r="BE151" s="448"/>
      <c r="BF151" s="448"/>
      <c r="BG151" s="448"/>
      <c r="BH151" s="448"/>
      <c r="BI151" s="448"/>
      <c r="BJ151" s="448"/>
      <c r="BK151" s="448"/>
      <c r="BL151" s="448"/>
      <c r="BM151" s="448"/>
      <c r="BN151" s="448"/>
      <c r="BO151" s="448"/>
      <c r="BP151" s="448"/>
      <c r="BQ151" s="448"/>
      <c r="BR151" s="448"/>
      <c r="BS151" s="448"/>
      <c r="BT151" s="448"/>
      <c r="BU151" s="448"/>
      <c r="BV151" s="448"/>
      <c r="BW151" s="448"/>
      <c r="BX151" s="448"/>
      <c r="BY151" s="448"/>
      <c r="BZ151" s="448"/>
      <c r="CA151" s="448"/>
      <c r="CB151" s="448"/>
      <c r="CC151" s="448"/>
      <c r="CD151" s="448"/>
      <c r="CE151" s="448"/>
      <c r="CF151" s="448"/>
      <c r="CG151" s="448"/>
      <c r="CH151" s="448"/>
      <c r="CI151" s="448"/>
      <c r="CJ151" s="448"/>
      <c r="CK151" s="448"/>
      <c r="CL151" s="448"/>
      <c r="CM151" s="448"/>
      <c r="CN151" s="448"/>
      <c r="CO151" s="448"/>
      <c r="CP151" s="448"/>
      <c r="CQ151" s="448"/>
      <c r="CR151" s="448"/>
      <c r="CS151" s="448"/>
      <c r="CT151" s="448"/>
      <c r="CU151" s="448"/>
      <c r="CV151" s="448"/>
      <c r="CW151" s="448"/>
    </row>
    <row r="152" spans="1:101" x14ac:dyDescent="0.25">
      <c r="A152" s="449" t="s">
        <v>270</v>
      </c>
      <c r="C152" s="449">
        <v>664.59</v>
      </c>
      <c r="D152" s="449">
        <v>663.02</v>
      </c>
      <c r="E152" s="449">
        <v>690.23</v>
      </c>
      <c r="F152" s="449">
        <v>682.24</v>
      </c>
      <c r="G152" s="449">
        <v>718.62</v>
      </c>
      <c r="H152" s="449">
        <v>757.42</v>
      </c>
      <c r="I152" s="449">
        <v>863.92</v>
      </c>
      <c r="J152" s="449">
        <v>870.58</v>
      </c>
      <c r="K152" s="449">
        <v>875.99</v>
      </c>
      <c r="Q152" s="467">
        <f t="shared" si="3"/>
        <v>0.77090471339939837</v>
      </c>
      <c r="R152" s="467">
        <f t="shared" si="3"/>
        <v>0.62142479726159205</v>
      </c>
      <c r="S152" s="467"/>
      <c r="T152" s="467"/>
      <c r="U152" s="467"/>
      <c r="V152" s="448"/>
      <c r="W152" s="448"/>
      <c r="X152" s="448"/>
      <c r="Y152" s="448"/>
      <c r="Z152" s="448"/>
      <c r="AA152" s="448"/>
      <c r="AB152" s="448"/>
      <c r="AC152" s="448"/>
      <c r="AD152" s="448"/>
      <c r="AE152" s="448"/>
      <c r="AF152" s="448"/>
      <c r="AG152" s="448"/>
      <c r="AH152" s="448"/>
      <c r="AI152" s="448"/>
      <c r="AJ152" s="448"/>
      <c r="AK152" s="448"/>
      <c r="AL152" s="448"/>
      <c r="AM152" s="448"/>
      <c r="AN152" s="448"/>
      <c r="AO152" s="448"/>
      <c r="AP152" s="448"/>
      <c r="AQ152" s="448"/>
      <c r="AR152" s="448"/>
      <c r="AS152" s="448"/>
      <c r="AT152" s="448"/>
      <c r="AU152" s="448"/>
      <c r="AV152" s="448"/>
      <c r="AW152" s="448"/>
      <c r="AX152" s="448"/>
      <c r="AY152" s="448"/>
      <c r="AZ152" s="448"/>
      <c r="BA152" s="448"/>
      <c r="BB152" s="448"/>
      <c r="BC152" s="448"/>
      <c r="BD152" s="448"/>
      <c r="BE152" s="448"/>
      <c r="BF152" s="448"/>
      <c r="BG152" s="448"/>
      <c r="BH152" s="448"/>
      <c r="BI152" s="448"/>
      <c r="BJ152" s="448"/>
      <c r="BK152" s="448"/>
      <c r="BL152" s="448"/>
      <c r="BM152" s="448"/>
      <c r="BN152" s="448"/>
      <c r="BO152" s="448"/>
      <c r="BP152" s="448"/>
      <c r="BQ152" s="448"/>
      <c r="BR152" s="448"/>
      <c r="BS152" s="448"/>
      <c r="BT152" s="448"/>
      <c r="BU152" s="448"/>
      <c r="BV152" s="448"/>
      <c r="BW152" s="448"/>
      <c r="BX152" s="448"/>
      <c r="BY152" s="448"/>
      <c r="BZ152" s="448"/>
      <c r="CA152" s="448"/>
      <c r="CB152" s="448"/>
      <c r="CC152" s="448"/>
      <c r="CD152" s="448"/>
      <c r="CE152" s="448"/>
      <c r="CF152" s="448"/>
      <c r="CG152" s="448"/>
      <c r="CH152" s="448"/>
      <c r="CI152" s="448"/>
      <c r="CJ152" s="448"/>
      <c r="CK152" s="448"/>
      <c r="CL152" s="448"/>
      <c r="CM152" s="448"/>
      <c r="CN152" s="448"/>
      <c r="CO152" s="448"/>
      <c r="CP152" s="448"/>
      <c r="CQ152" s="448"/>
      <c r="CR152" s="448"/>
      <c r="CS152" s="448"/>
      <c r="CT152" s="448"/>
      <c r="CU152" s="448"/>
      <c r="CV152" s="448"/>
      <c r="CW152" s="448"/>
    </row>
    <row r="153" spans="1:101" x14ac:dyDescent="0.25">
      <c r="A153" s="449" t="s">
        <v>269</v>
      </c>
      <c r="C153" s="449">
        <v>602.14</v>
      </c>
      <c r="D153" s="449">
        <v>682.87</v>
      </c>
      <c r="E153" s="449">
        <v>649.44000000000005</v>
      </c>
      <c r="F153" s="449">
        <v>723.97</v>
      </c>
      <c r="G153" s="449">
        <v>794.63</v>
      </c>
      <c r="H153" s="449">
        <v>902.25</v>
      </c>
      <c r="I153" s="449">
        <v>866.15</v>
      </c>
      <c r="J153" s="449">
        <v>858.37</v>
      </c>
      <c r="K153" s="449">
        <v>900.17</v>
      </c>
      <c r="Q153" s="467">
        <f t="shared" si="3"/>
        <v>-0.89822778964382299</v>
      </c>
      <c r="R153" s="467">
        <f t="shared" si="3"/>
        <v>4.8696948868203638</v>
      </c>
      <c r="S153" s="467"/>
      <c r="T153" s="467"/>
      <c r="U153" s="467"/>
      <c r="V153" s="448"/>
      <c r="W153" s="448"/>
      <c r="X153" s="448"/>
      <c r="Y153" s="448"/>
      <c r="Z153" s="448"/>
      <c r="AA153" s="448"/>
      <c r="AB153" s="448"/>
      <c r="AC153" s="448"/>
      <c r="AD153" s="448"/>
      <c r="AE153" s="448"/>
      <c r="AF153" s="448"/>
      <c r="AG153" s="448"/>
      <c r="AH153" s="448"/>
      <c r="AI153" s="448"/>
      <c r="AJ153" s="448"/>
      <c r="AK153" s="448"/>
      <c r="AL153" s="448"/>
      <c r="AM153" s="448"/>
      <c r="AN153" s="448"/>
      <c r="AO153" s="448"/>
      <c r="AP153" s="448"/>
      <c r="AQ153" s="448"/>
      <c r="AR153" s="448"/>
      <c r="AS153" s="448"/>
      <c r="AT153" s="448"/>
      <c r="AU153" s="448"/>
      <c r="AV153" s="448"/>
      <c r="AW153" s="448"/>
      <c r="AX153" s="448"/>
      <c r="AY153" s="448"/>
      <c r="AZ153" s="448"/>
      <c r="BA153" s="448"/>
      <c r="BB153" s="448"/>
      <c r="BC153" s="448"/>
      <c r="BD153" s="448"/>
      <c r="BE153" s="448"/>
      <c r="BF153" s="448"/>
      <c r="BG153" s="448"/>
      <c r="BH153" s="448"/>
      <c r="BI153" s="448"/>
      <c r="BJ153" s="448"/>
      <c r="BK153" s="448"/>
      <c r="BL153" s="448"/>
      <c r="BM153" s="448"/>
      <c r="BN153" s="448"/>
      <c r="BO153" s="448"/>
      <c r="BP153" s="448"/>
      <c r="BQ153" s="448"/>
      <c r="BR153" s="448"/>
      <c r="BS153" s="448"/>
      <c r="BT153" s="448"/>
      <c r="BU153" s="448"/>
      <c r="BV153" s="448"/>
      <c r="BW153" s="448"/>
      <c r="BX153" s="448"/>
      <c r="BY153" s="448"/>
      <c r="BZ153" s="448"/>
      <c r="CA153" s="448"/>
      <c r="CB153" s="448"/>
      <c r="CC153" s="448"/>
      <c r="CD153" s="448"/>
      <c r="CE153" s="448"/>
      <c r="CF153" s="448"/>
      <c r="CG153" s="448"/>
      <c r="CH153" s="448"/>
      <c r="CI153" s="448"/>
      <c r="CJ153" s="448"/>
      <c r="CK153" s="448"/>
      <c r="CL153" s="448"/>
      <c r="CM153" s="448"/>
      <c r="CN153" s="448"/>
      <c r="CO153" s="448"/>
      <c r="CP153" s="448"/>
      <c r="CQ153" s="448"/>
      <c r="CR153" s="448"/>
      <c r="CS153" s="448"/>
      <c r="CT153" s="448"/>
      <c r="CU153" s="448"/>
      <c r="CV153" s="448"/>
      <c r="CW153" s="448"/>
    </row>
    <row r="154" spans="1:101" x14ac:dyDescent="0.25">
      <c r="A154" s="449" t="s">
        <v>268</v>
      </c>
      <c r="C154" s="449">
        <v>404.56</v>
      </c>
      <c r="D154" s="449">
        <v>420.99</v>
      </c>
      <c r="E154" s="449">
        <v>432.7</v>
      </c>
      <c r="F154" s="449">
        <v>458.16</v>
      </c>
      <c r="G154" s="449">
        <v>477.27</v>
      </c>
      <c r="H154" s="449">
        <v>512.32000000000005</v>
      </c>
      <c r="I154" s="449">
        <v>577.75</v>
      </c>
      <c r="J154" s="449">
        <v>574.29999999999995</v>
      </c>
      <c r="K154" s="449">
        <v>536.27</v>
      </c>
      <c r="Q154" s="467">
        <f t="shared" si="3"/>
        <v>-0.59714409346603992</v>
      </c>
      <c r="R154" s="467">
        <f t="shared" si="3"/>
        <v>-6.6219745777468182</v>
      </c>
      <c r="S154" s="467"/>
      <c r="T154" s="467"/>
      <c r="U154" s="467"/>
      <c r="V154" s="448"/>
      <c r="W154" s="448"/>
      <c r="X154" s="448"/>
      <c r="Y154" s="448"/>
      <c r="Z154" s="448"/>
      <c r="AA154" s="448"/>
      <c r="AB154" s="448"/>
      <c r="AC154" s="448"/>
      <c r="AD154" s="448"/>
      <c r="AE154" s="448"/>
      <c r="AF154" s="448"/>
      <c r="AG154" s="448"/>
      <c r="AH154" s="448"/>
      <c r="AI154" s="448"/>
      <c r="AJ154" s="448"/>
      <c r="AK154" s="448"/>
      <c r="AL154" s="448"/>
      <c r="AM154" s="448"/>
      <c r="AN154" s="448"/>
      <c r="AO154" s="448"/>
      <c r="AP154" s="448"/>
      <c r="AQ154" s="448"/>
      <c r="AR154" s="448"/>
      <c r="AS154" s="448"/>
      <c r="AT154" s="448"/>
      <c r="AU154" s="448"/>
      <c r="AV154" s="448"/>
      <c r="AW154" s="448"/>
      <c r="AX154" s="448"/>
      <c r="AY154" s="448"/>
      <c r="AZ154" s="448"/>
      <c r="BA154" s="448"/>
      <c r="BB154" s="448"/>
      <c r="BC154" s="448"/>
      <c r="BD154" s="448"/>
      <c r="BE154" s="448"/>
      <c r="BF154" s="448"/>
      <c r="BG154" s="448"/>
      <c r="BH154" s="448"/>
      <c r="BI154" s="448"/>
      <c r="BJ154" s="448"/>
      <c r="BK154" s="448"/>
      <c r="BL154" s="448"/>
      <c r="BM154" s="448"/>
      <c r="BN154" s="448"/>
      <c r="BO154" s="448"/>
      <c r="BP154" s="448"/>
      <c r="BQ154" s="448"/>
      <c r="BR154" s="448"/>
      <c r="BS154" s="448"/>
      <c r="BT154" s="448"/>
      <c r="BU154" s="448"/>
      <c r="BV154" s="448"/>
      <c r="BW154" s="448"/>
      <c r="BX154" s="448"/>
      <c r="BY154" s="448"/>
      <c r="BZ154" s="448"/>
      <c r="CA154" s="448"/>
      <c r="CB154" s="448"/>
      <c r="CC154" s="448"/>
      <c r="CD154" s="448"/>
      <c r="CE154" s="448"/>
      <c r="CF154" s="448"/>
      <c r="CG154" s="448"/>
      <c r="CH154" s="448"/>
      <c r="CI154" s="448"/>
      <c r="CJ154" s="448"/>
      <c r="CK154" s="448"/>
      <c r="CL154" s="448"/>
      <c r="CM154" s="448"/>
      <c r="CN154" s="448"/>
      <c r="CO154" s="448"/>
      <c r="CP154" s="448"/>
      <c r="CQ154" s="448"/>
      <c r="CR154" s="448"/>
      <c r="CS154" s="448"/>
      <c r="CT154" s="448"/>
      <c r="CU154" s="448"/>
      <c r="CV154" s="448"/>
      <c r="CW154" s="448"/>
    </row>
    <row r="155" spans="1:101" x14ac:dyDescent="0.25">
      <c r="A155" s="449" t="s">
        <v>267</v>
      </c>
      <c r="C155" s="449">
        <v>1057.6600000000001</v>
      </c>
      <c r="D155" s="449">
        <v>1011.53</v>
      </c>
      <c r="E155" s="449">
        <v>1041.1099999999999</v>
      </c>
      <c r="F155" s="449">
        <v>1087.4000000000001</v>
      </c>
      <c r="G155" s="449">
        <v>1165.17</v>
      </c>
      <c r="H155" s="449">
        <v>1261.5</v>
      </c>
      <c r="I155" s="449">
        <v>1302.81</v>
      </c>
      <c r="J155" s="449">
        <v>1300.3900000000001</v>
      </c>
      <c r="K155" s="449">
        <v>1301.45</v>
      </c>
      <c r="Q155" s="467">
        <f t="shared" si="3"/>
        <v>-0.18575233533668342</v>
      </c>
      <c r="R155" s="467">
        <f t="shared" si="3"/>
        <v>8.1514007336256467E-2</v>
      </c>
      <c r="S155" s="467"/>
      <c r="T155" s="467"/>
      <c r="U155" s="467"/>
      <c r="V155" s="448"/>
      <c r="W155" s="448"/>
      <c r="X155" s="448"/>
      <c r="Y155" s="448"/>
      <c r="Z155" s="448"/>
      <c r="AA155" s="448"/>
      <c r="AB155" s="448"/>
      <c r="AC155" s="448"/>
      <c r="AD155" s="448"/>
      <c r="AE155" s="448"/>
      <c r="AF155" s="448"/>
      <c r="AG155" s="448"/>
      <c r="AH155" s="448"/>
      <c r="AI155" s="448"/>
      <c r="AJ155" s="448"/>
      <c r="AK155" s="448"/>
      <c r="AL155" s="448"/>
      <c r="AM155" s="448"/>
      <c r="AN155" s="448"/>
      <c r="AO155" s="448"/>
      <c r="AP155" s="448"/>
      <c r="AQ155" s="448"/>
      <c r="AR155" s="448"/>
      <c r="AS155" s="448"/>
      <c r="AT155" s="448"/>
      <c r="AU155" s="448"/>
      <c r="AV155" s="448"/>
      <c r="AW155" s="448"/>
      <c r="AX155" s="448"/>
      <c r="AY155" s="448"/>
      <c r="AZ155" s="448"/>
      <c r="BA155" s="448"/>
      <c r="BB155" s="448"/>
      <c r="BC155" s="448"/>
      <c r="BD155" s="448"/>
      <c r="BE155" s="448"/>
      <c r="BF155" s="448"/>
      <c r="BG155" s="448"/>
      <c r="BH155" s="448"/>
      <c r="BI155" s="448"/>
      <c r="BJ155" s="448"/>
      <c r="BK155" s="448"/>
      <c r="BL155" s="448"/>
      <c r="BM155" s="448"/>
      <c r="BN155" s="448"/>
      <c r="BO155" s="448"/>
      <c r="BP155" s="448"/>
      <c r="BQ155" s="448"/>
      <c r="BR155" s="448"/>
      <c r="BS155" s="448"/>
      <c r="BT155" s="448"/>
      <c r="BU155" s="448"/>
      <c r="BV155" s="448"/>
      <c r="BW155" s="448"/>
      <c r="BX155" s="448"/>
      <c r="BY155" s="448"/>
      <c r="BZ155" s="448"/>
      <c r="CA155" s="448"/>
      <c r="CB155" s="448"/>
      <c r="CC155" s="448"/>
      <c r="CD155" s="448"/>
      <c r="CE155" s="448"/>
      <c r="CF155" s="448"/>
      <c r="CG155" s="448"/>
      <c r="CH155" s="448"/>
      <c r="CI155" s="448"/>
      <c r="CJ155" s="448"/>
      <c r="CK155" s="448"/>
      <c r="CL155" s="448"/>
      <c r="CM155" s="448"/>
      <c r="CN155" s="448"/>
      <c r="CO155" s="448"/>
      <c r="CP155" s="448"/>
      <c r="CQ155" s="448"/>
      <c r="CR155" s="448"/>
      <c r="CS155" s="448"/>
      <c r="CT155" s="448"/>
      <c r="CU155" s="448"/>
      <c r="CV155" s="448"/>
      <c r="CW155" s="448"/>
    </row>
    <row r="156" spans="1:101" x14ac:dyDescent="0.25">
      <c r="A156" s="449" t="s">
        <v>266</v>
      </c>
      <c r="C156" s="449">
        <v>810.77</v>
      </c>
      <c r="D156" s="449">
        <v>743.53</v>
      </c>
      <c r="E156" s="449">
        <v>764.8</v>
      </c>
      <c r="F156" s="449">
        <v>740.19</v>
      </c>
      <c r="G156" s="449">
        <v>711.13</v>
      </c>
      <c r="H156" s="449">
        <v>888.35</v>
      </c>
      <c r="I156" s="449">
        <v>1113.05</v>
      </c>
      <c r="J156" s="449">
        <v>944.25</v>
      </c>
      <c r="K156" s="449">
        <v>997.27</v>
      </c>
      <c r="Q156" s="467">
        <f t="shared" si="3"/>
        <v>-15.16553613943668</v>
      </c>
      <c r="R156" s="467">
        <f t="shared" si="3"/>
        <v>5.6150383902568155</v>
      </c>
      <c r="S156" s="467"/>
      <c r="T156" s="467"/>
      <c r="U156" s="467"/>
      <c r="V156" s="448"/>
      <c r="W156" s="448"/>
      <c r="X156" s="448"/>
      <c r="Y156" s="448"/>
      <c r="Z156" s="448"/>
      <c r="AA156" s="448"/>
      <c r="AB156" s="448"/>
      <c r="AC156" s="448"/>
      <c r="AD156" s="448"/>
      <c r="AE156" s="448"/>
      <c r="AF156" s="448"/>
      <c r="AG156" s="448"/>
      <c r="AH156" s="448"/>
      <c r="AI156" s="448"/>
      <c r="AJ156" s="448"/>
      <c r="AK156" s="448"/>
      <c r="AL156" s="448"/>
      <c r="AM156" s="448"/>
      <c r="AN156" s="448"/>
      <c r="AO156" s="448"/>
      <c r="AP156" s="448"/>
      <c r="AQ156" s="448"/>
      <c r="AR156" s="448"/>
      <c r="AS156" s="448"/>
      <c r="AT156" s="448"/>
      <c r="AU156" s="448"/>
      <c r="AV156" s="448"/>
      <c r="AW156" s="448"/>
      <c r="AX156" s="448"/>
      <c r="AY156" s="448"/>
      <c r="AZ156" s="448"/>
      <c r="BA156" s="448"/>
      <c r="BB156" s="448"/>
      <c r="BC156" s="448"/>
      <c r="BD156" s="448"/>
      <c r="BE156" s="448"/>
      <c r="BF156" s="448"/>
      <c r="BG156" s="448"/>
      <c r="BH156" s="448"/>
      <c r="BI156" s="448"/>
      <c r="BJ156" s="448"/>
      <c r="BK156" s="448"/>
      <c r="BL156" s="448"/>
      <c r="BM156" s="448"/>
      <c r="BN156" s="448"/>
      <c r="BO156" s="448"/>
      <c r="BP156" s="448"/>
      <c r="BQ156" s="448"/>
      <c r="BR156" s="448"/>
      <c r="BS156" s="448"/>
      <c r="BT156" s="448"/>
      <c r="BU156" s="448"/>
      <c r="BV156" s="448"/>
      <c r="BW156" s="448"/>
      <c r="BX156" s="448"/>
      <c r="BY156" s="448"/>
      <c r="BZ156" s="448"/>
      <c r="CA156" s="448"/>
      <c r="CB156" s="448"/>
      <c r="CC156" s="448"/>
      <c r="CD156" s="448"/>
      <c r="CE156" s="448"/>
      <c r="CF156" s="448"/>
      <c r="CG156" s="448"/>
      <c r="CH156" s="448"/>
      <c r="CI156" s="448"/>
      <c r="CJ156" s="448"/>
      <c r="CK156" s="448"/>
      <c r="CL156" s="448"/>
      <c r="CM156" s="448"/>
      <c r="CN156" s="448"/>
      <c r="CO156" s="448"/>
      <c r="CP156" s="448"/>
      <c r="CQ156" s="448"/>
      <c r="CR156" s="448"/>
      <c r="CS156" s="448"/>
      <c r="CT156" s="448"/>
      <c r="CU156" s="448"/>
      <c r="CV156" s="448"/>
      <c r="CW156" s="448"/>
    </row>
    <row r="157" spans="1:101" x14ac:dyDescent="0.25">
      <c r="A157" s="449" t="s">
        <v>265</v>
      </c>
      <c r="C157" s="449">
        <v>382.45</v>
      </c>
      <c r="D157" s="449">
        <v>399.85</v>
      </c>
      <c r="E157" s="449">
        <v>493.88</v>
      </c>
      <c r="F157" s="449">
        <v>520.29999999999995</v>
      </c>
      <c r="G157" s="449">
        <v>535</v>
      </c>
      <c r="H157" s="449">
        <v>533.16999999999996</v>
      </c>
      <c r="I157" s="449">
        <v>560.52</v>
      </c>
      <c r="J157" s="449">
        <v>618.86</v>
      </c>
      <c r="K157" s="449">
        <v>720.26</v>
      </c>
      <c r="Q157" s="467">
        <f t="shared" si="3"/>
        <v>10.40819239277814</v>
      </c>
      <c r="R157" s="467">
        <f t="shared" si="3"/>
        <v>16.384965905051217</v>
      </c>
      <c r="S157" s="467"/>
      <c r="T157" s="467"/>
      <c r="U157" s="467"/>
      <c r="V157" s="448"/>
      <c r="W157" s="448"/>
      <c r="X157" s="448"/>
      <c r="Y157" s="448"/>
      <c r="Z157" s="448"/>
      <c r="AA157" s="448"/>
      <c r="AB157" s="448"/>
      <c r="AC157" s="448"/>
      <c r="AD157" s="448"/>
      <c r="AE157" s="448"/>
      <c r="AF157" s="448"/>
      <c r="AG157" s="448"/>
      <c r="AH157" s="448"/>
      <c r="AI157" s="448"/>
      <c r="AJ157" s="448"/>
      <c r="AK157" s="448"/>
      <c r="AL157" s="448"/>
      <c r="AM157" s="448"/>
      <c r="AN157" s="448"/>
      <c r="AO157" s="448"/>
      <c r="AP157" s="448"/>
      <c r="AQ157" s="448"/>
      <c r="AR157" s="448"/>
      <c r="AS157" s="448"/>
      <c r="AT157" s="448"/>
      <c r="AU157" s="448"/>
      <c r="AV157" s="448"/>
      <c r="AW157" s="448"/>
      <c r="AX157" s="448"/>
      <c r="AY157" s="448"/>
      <c r="AZ157" s="448"/>
      <c r="BA157" s="448"/>
      <c r="BB157" s="448"/>
      <c r="BC157" s="448"/>
      <c r="BD157" s="448"/>
      <c r="BE157" s="448"/>
      <c r="BF157" s="448"/>
      <c r="BG157" s="448"/>
      <c r="BH157" s="448"/>
      <c r="BI157" s="448"/>
      <c r="BJ157" s="448"/>
      <c r="BK157" s="448"/>
      <c r="BL157" s="448"/>
      <c r="BM157" s="448"/>
      <c r="BN157" s="448"/>
      <c r="BO157" s="448"/>
      <c r="BP157" s="448"/>
      <c r="BQ157" s="448"/>
      <c r="BR157" s="448"/>
      <c r="BS157" s="448"/>
      <c r="BT157" s="448"/>
      <c r="BU157" s="448"/>
      <c r="BV157" s="448"/>
      <c r="BW157" s="448"/>
      <c r="BX157" s="448"/>
      <c r="BY157" s="448"/>
      <c r="BZ157" s="448"/>
      <c r="CA157" s="448"/>
      <c r="CB157" s="448"/>
      <c r="CC157" s="448"/>
      <c r="CD157" s="448"/>
      <c r="CE157" s="448"/>
      <c r="CF157" s="448"/>
      <c r="CG157" s="448"/>
      <c r="CH157" s="448"/>
      <c r="CI157" s="448"/>
      <c r="CJ157" s="448"/>
      <c r="CK157" s="448"/>
      <c r="CL157" s="448"/>
      <c r="CM157" s="448"/>
      <c r="CN157" s="448"/>
      <c r="CO157" s="448"/>
      <c r="CP157" s="448"/>
      <c r="CQ157" s="448"/>
      <c r="CR157" s="448"/>
      <c r="CS157" s="448"/>
      <c r="CT157" s="448"/>
      <c r="CU157" s="448"/>
      <c r="CV157" s="448"/>
      <c r="CW157" s="448"/>
    </row>
    <row r="158" spans="1:101" ht="15.75" x14ac:dyDescent="0.25">
      <c r="A158" s="453" t="s">
        <v>102</v>
      </c>
      <c r="B158" s="453"/>
      <c r="C158" s="453">
        <v>13209.43</v>
      </c>
      <c r="D158" s="453">
        <v>13577.7</v>
      </c>
      <c r="E158" s="453">
        <v>15929.74</v>
      </c>
      <c r="F158" s="453">
        <v>28803.14</v>
      </c>
      <c r="G158" s="453">
        <v>33760.25</v>
      </c>
      <c r="H158" s="453">
        <v>31527.03</v>
      </c>
      <c r="I158" s="453">
        <v>43111.14</v>
      </c>
      <c r="J158" s="453">
        <v>27745.599999999999</v>
      </c>
      <c r="K158" s="453">
        <v>37258.699999999997</v>
      </c>
      <c r="L158" s="453">
        <v>49382.1</v>
      </c>
      <c r="M158" s="462">
        <f>SUM(AP158:AS158)</f>
        <v>51183.600000000006</v>
      </c>
      <c r="N158" s="462">
        <f>SUM(AU158:AX158)</f>
        <v>51843</v>
      </c>
      <c r="O158" s="468"/>
      <c r="P158" s="471">
        <f>N158*100/$N$129</f>
        <v>25.172969175093989</v>
      </c>
      <c r="Q158" s="467">
        <f t="shared" si="3"/>
        <v>-35.641692611236913</v>
      </c>
      <c r="R158" s="467">
        <f t="shared" si="3"/>
        <v>34.286877919381809</v>
      </c>
      <c r="S158" s="465">
        <f t="shared" si="3"/>
        <v>32.538440686336351</v>
      </c>
      <c r="T158" s="465">
        <f t="shared" si="3"/>
        <v>3.6480830098355628</v>
      </c>
      <c r="U158" s="465">
        <f t="shared" si="3"/>
        <v>1.2883032846458515</v>
      </c>
      <c r="V158" s="448"/>
      <c r="W158" s="448"/>
      <c r="X158" s="448"/>
      <c r="Y158" s="448"/>
      <c r="Z158" s="448"/>
      <c r="AA158" s="448"/>
      <c r="AB158" s="448"/>
      <c r="AC158" s="448"/>
      <c r="AD158" s="448"/>
      <c r="AE158" s="448"/>
      <c r="AF158" s="448"/>
      <c r="AG158" s="448"/>
      <c r="AH158" s="448"/>
      <c r="AI158" s="448"/>
      <c r="AJ158" s="448"/>
      <c r="AK158" s="448"/>
      <c r="AL158" s="448"/>
      <c r="AM158" s="448"/>
      <c r="AN158" s="448"/>
      <c r="AO158" s="448"/>
      <c r="AP158" s="448">
        <v>13705.3</v>
      </c>
      <c r="AQ158" s="448">
        <v>12086.2</v>
      </c>
      <c r="AR158" s="448">
        <v>12342.3</v>
      </c>
      <c r="AS158" s="448">
        <v>13049.8</v>
      </c>
      <c r="AT158" s="448"/>
      <c r="AU158" s="448">
        <v>14314.4</v>
      </c>
      <c r="AV158" s="448">
        <v>12416.8</v>
      </c>
      <c r="AW158" s="448">
        <v>12601.5</v>
      </c>
      <c r="AX158" s="448">
        <v>12510.3</v>
      </c>
      <c r="AY158" s="448"/>
      <c r="AZ158" s="448"/>
      <c r="BA158" s="448"/>
      <c r="BB158" s="448"/>
      <c r="BC158" s="448"/>
      <c r="BD158" s="448"/>
      <c r="BE158" s="448"/>
      <c r="BF158" s="448"/>
      <c r="BG158" s="448"/>
      <c r="BH158" s="448"/>
      <c r="BI158" s="448"/>
      <c r="BJ158" s="448"/>
      <c r="BK158" s="448"/>
      <c r="BL158" s="448"/>
      <c r="BM158" s="448"/>
      <c r="BN158" s="448"/>
      <c r="BO158" s="448"/>
      <c r="BP158" s="448"/>
      <c r="BQ158" s="448"/>
      <c r="BR158" s="448"/>
      <c r="BS158" s="448"/>
      <c r="BT158" s="448"/>
      <c r="BU158" s="448"/>
      <c r="BV158" s="448"/>
      <c r="BW158" s="448"/>
      <c r="BX158" s="448"/>
      <c r="BY158" s="448"/>
      <c r="BZ158" s="448"/>
      <c r="CA158" s="448"/>
      <c r="CB158" s="448"/>
      <c r="CC158" s="448"/>
      <c r="CD158" s="448"/>
      <c r="CE158" s="448"/>
      <c r="CF158" s="448"/>
      <c r="CG158" s="448"/>
      <c r="CH158" s="448"/>
      <c r="CI158" s="448"/>
      <c r="CJ158" s="448"/>
      <c r="CK158" s="448"/>
      <c r="CL158" s="448"/>
      <c r="CM158" s="448"/>
      <c r="CN158" s="448"/>
      <c r="CO158" s="448"/>
      <c r="CP158" s="448"/>
      <c r="CQ158" s="448"/>
      <c r="CR158" s="448"/>
      <c r="CS158" s="448"/>
      <c r="CT158" s="448"/>
      <c r="CU158" s="448"/>
      <c r="CV158" s="448"/>
      <c r="CW158" s="448"/>
    </row>
    <row r="159" spans="1:101" x14ac:dyDescent="0.25">
      <c r="A159" s="449" t="s">
        <v>264</v>
      </c>
      <c r="C159" s="449">
        <v>476.87</v>
      </c>
      <c r="D159" s="449">
        <v>485.15</v>
      </c>
      <c r="E159" s="449">
        <v>533.54</v>
      </c>
      <c r="F159" s="449">
        <v>556.69000000000005</v>
      </c>
      <c r="G159" s="449">
        <v>565.09</v>
      </c>
      <c r="H159" s="449">
        <v>630.82000000000005</v>
      </c>
      <c r="I159" s="449">
        <v>917.44</v>
      </c>
      <c r="J159" s="449">
        <v>557.29</v>
      </c>
      <c r="K159" s="449">
        <v>660</v>
      </c>
      <c r="Q159" s="467">
        <f t="shared" si="3"/>
        <v>-39.255973142657844</v>
      </c>
      <c r="R159" s="467">
        <f t="shared" si="3"/>
        <v>18.430260726013394</v>
      </c>
      <c r="S159" s="467"/>
      <c r="T159" s="467"/>
      <c r="U159" s="467"/>
      <c r="V159" s="448"/>
      <c r="W159" s="448"/>
      <c r="X159" s="448"/>
      <c r="Y159" s="448"/>
      <c r="Z159" s="448"/>
      <c r="AA159" s="448"/>
      <c r="AB159" s="448"/>
      <c r="AC159" s="448"/>
      <c r="AD159" s="448"/>
      <c r="AE159" s="448"/>
      <c r="AF159" s="448"/>
      <c r="AG159" s="448"/>
      <c r="AH159" s="448"/>
      <c r="AI159" s="448"/>
      <c r="AJ159" s="448"/>
      <c r="AK159" s="448"/>
      <c r="AL159" s="448"/>
      <c r="AM159" s="448"/>
      <c r="AN159" s="448"/>
      <c r="AO159" s="448"/>
      <c r="AP159" s="448"/>
      <c r="AQ159" s="448"/>
      <c r="AR159" s="448"/>
      <c r="AS159" s="448"/>
      <c r="AT159" s="448"/>
      <c r="AU159" s="448"/>
      <c r="AV159" s="448"/>
      <c r="AW159" s="448"/>
      <c r="AX159" s="448"/>
      <c r="AY159" s="448"/>
      <c r="AZ159" s="448"/>
      <c r="BA159" s="448"/>
      <c r="BB159" s="448"/>
      <c r="BC159" s="448"/>
      <c r="BD159" s="448"/>
      <c r="BE159" s="448"/>
      <c r="BF159" s="448"/>
      <c r="BG159" s="448"/>
      <c r="BH159" s="448"/>
      <c r="BI159" s="448"/>
      <c r="BJ159" s="448"/>
      <c r="BK159" s="448"/>
      <c r="BL159" s="448"/>
      <c r="BM159" s="448"/>
      <c r="BN159" s="448"/>
      <c r="BO159" s="448"/>
      <c r="BP159" s="448"/>
      <c r="BQ159" s="448"/>
      <c r="BR159" s="448"/>
      <c r="BS159" s="448"/>
      <c r="BT159" s="448"/>
      <c r="BU159" s="448"/>
      <c r="BV159" s="448"/>
      <c r="BW159" s="448"/>
      <c r="BX159" s="448"/>
      <c r="BY159" s="448"/>
      <c r="BZ159" s="448"/>
      <c r="CA159" s="448"/>
      <c r="CB159" s="448"/>
      <c r="CC159" s="448"/>
      <c r="CD159" s="448"/>
      <c r="CE159" s="448"/>
      <c r="CF159" s="448"/>
      <c r="CG159" s="448"/>
      <c r="CH159" s="448"/>
      <c r="CI159" s="448"/>
      <c r="CJ159" s="448"/>
      <c r="CK159" s="448"/>
      <c r="CL159" s="448"/>
      <c r="CM159" s="448"/>
      <c r="CN159" s="448"/>
      <c r="CO159" s="448"/>
      <c r="CP159" s="448"/>
      <c r="CQ159" s="448"/>
      <c r="CR159" s="448"/>
      <c r="CS159" s="448"/>
      <c r="CT159" s="448"/>
      <c r="CU159" s="448"/>
      <c r="CV159" s="448"/>
      <c r="CW159" s="448"/>
    </row>
    <row r="160" spans="1:101" x14ac:dyDescent="0.25">
      <c r="A160" s="449" t="s">
        <v>263</v>
      </c>
      <c r="C160" s="449">
        <v>563.47</v>
      </c>
      <c r="D160" s="449">
        <v>570.19000000000005</v>
      </c>
      <c r="E160" s="449">
        <v>1043.1600000000001</v>
      </c>
      <c r="F160" s="449">
        <v>1519.31</v>
      </c>
      <c r="G160" s="449">
        <v>1785.07</v>
      </c>
      <c r="H160" s="449">
        <v>1675.29</v>
      </c>
      <c r="I160" s="449">
        <v>1373.78</v>
      </c>
      <c r="J160" s="449">
        <v>677.18</v>
      </c>
      <c r="K160" s="449">
        <v>1559.97</v>
      </c>
      <c r="Q160" s="467">
        <f t="shared" si="3"/>
        <v>-50.70680895048698</v>
      </c>
      <c r="R160" s="467">
        <f t="shared" si="3"/>
        <v>130.3626805280723</v>
      </c>
      <c r="S160" s="467"/>
      <c r="T160" s="467"/>
      <c r="U160" s="467"/>
      <c r="V160" s="448"/>
      <c r="W160" s="448"/>
      <c r="X160" s="448"/>
      <c r="Y160" s="448"/>
      <c r="Z160" s="448"/>
      <c r="AA160" s="448"/>
      <c r="AB160" s="448"/>
      <c r="AC160" s="448"/>
      <c r="AD160" s="448"/>
      <c r="AE160" s="448"/>
      <c r="AF160" s="448"/>
      <c r="AG160" s="448"/>
      <c r="AH160" s="448"/>
      <c r="AI160" s="448"/>
      <c r="AJ160" s="448"/>
      <c r="AK160" s="448"/>
      <c r="AL160" s="448"/>
      <c r="AM160" s="448"/>
      <c r="AN160" s="448"/>
      <c r="AO160" s="448"/>
      <c r="AP160" s="448"/>
      <c r="AQ160" s="448"/>
      <c r="AR160" s="448"/>
      <c r="AS160" s="448"/>
      <c r="AT160" s="448"/>
      <c r="AU160" s="448"/>
      <c r="AV160" s="448"/>
      <c r="AW160" s="448"/>
      <c r="AX160" s="448"/>
      <c r="AY160" s="448"/>
      <c r="AZ160" s="448"/>
      <c r="BA160" s="448"/>
      <c r="BB160" s="448"/>
      <c r="BC160" s="448"/>
      <c r="BD160" s="448"/>
      <c r="BE160" s="448"/>
      <c r="BF160" s="448"/>
      <c r="BG160" s="448"/>
      <c r="BH160" s="448"/>
      <c r="BI160" s="448"/>
      <c r="BJ160" s="448"/>
      <c r="BK160" s="448"/>
      <c r="BL160" s="448"/>
      <c r="BM160" s="448"/>
      <c r="BN160" s="448"/>
      <c r="BO160" s="448"/>
      <c r="BP160" s="448"/>
      <c r="BQ160" s="448"/>
      <c r="BR160" s="448"/>
      <c r="BS160" s="448"/>
      <c r="BT160" s="448"/>
      <c r="BU160" s="448"/>
      <c r="BV160" s="448"/>
      <c r="BW160" s="448"/>
      <c r="BX160" s="448"/>
      <c r="BY160" s="448"/>
      <c r="BZ160" s="448"/>
      <c r="CA160" s="448"/>
      <c r="CB160" s="448"/>
      <c r="CC160" s="448"/>
      <c r="CD160" s="448"/>
      <c r="CE160" s="448"/>
      <c r="CF160" s="448"/>
      <c r="CG160" s="448"/>
      <c r="CH160" s="448"/>
      <c r="CI160" s="448"/>
      <c r="CJ160" s="448"/>
      <c r="CK160" s="448"/>
      <c r="CL160" s="448"/>
      <c r="CM160" s="448"/>
      <c r="CN160" s="448"/>
      <c r="CO160" s="448"/>
      <c r="CP160" s="448"/>
      <c r="CQ160" s="448"/>
      <c r="CR160" s="448"/>
      <c r="CS160" s="448"/>
      <c r="CT160" s="448"/>
      <c r="CU160" s="448"/>
      <c r="CV160" s="448"/>
      <c r="CW160" s="448"/>
    </row>
    <row r="161" spans="1:101" x14ac:dyDescent="0.25">
      <c r="A161" s="449" t="s">
        <v>262</v>
      </c>
      <c r="C161" s="449">
        <v>12169.09</v>
      </c>
      <c r="D161" s="449">
        <v>12522.38</v>
      </c>
      <c r="E161" s="449">
        <v>14353.04</v>
      </c>
      <c r="F161" s="449">
        <v>26727.17</v>
      </c>
      <c r="G161" s="449">
        <v>31410.11</v>
      </c>
      <c r="H161" s="449">
        <v>29220.94</v>
      </c>
      <c r="I161" s="449">
        <v>40819.919999999998</v>
      </c>
      <c r="J161" s="449">
        <v>25300.17</v>
      </c>
      <c r="K161" s="449">
        <v>33965.440000000002</v>
      </c>
      <c r="Q161" s="467">
        <f t="shared" si="3"/>
        <v>-38.020040215659421</v>
      </c>
      <c r="R161" s="467">
        <f t="shared" si="3"/>
        <v>34.249848914058703</v>
      </c>
      <c r="S161" s="467"/>
      <c r="T161" s="467"/>
      <c r="U161" s="467"/>
      <c r="V161" s="448"/>
      <c r="W161" s="448"/>
      <c r="X161" s="448"/>
      <c r="Y161" s="448"/>
      <c r="Z161" s="448"/>
      <c r="AA161" s="448"/>
      <c r="AB161" s="448"/>
      <c r="AC161" s="448"/>
      <c r="AD161" s="448"/>
      <c r="AE161" s="448"/>
      <c r="AF161" s="448"/>
      <c r="AG161" s="448"/>
      <c r="AH161" s="448"/>
      <c r="AI161" s="448"/>
      <c r="AJ161" s="448"/>
      <c r="AK161" s="448"/>
      <c r="AL161" s="448"/>
      <c r="AM161" s="448"/>
      <c r="AN161" s="448"/>
      <c r="AO161" s="448"/>
      <c r="AP161" s="448"/>
      <c r="AQ161" s="448"/>
      <c r="AR161" s="448"/>
      <c r="AS161" s="448"/>
      <c r="AT161" s="448"/>
      <c r="AU161" s="448"/>
      <c r="AV161" s="448"/>
      <c r="AW161" s="448"/>
      <c r="AX161" s="448"/>
      <c r="AY161" s="448"/>
      <c r="AZ161" s="448"/>
      <c r="BA161" s="448"/>
      <c r="BB161" s="448"/>
      <c r="BC161" s="448"/>
      <c r="BD161" s="448"/>
      <c r="BE161" s="448"/>
      <c r="BF161" s="448"/>
      <c r="BG161" s="448"/>
      <c r="BH161" s="448"/>
      <c r="BI161" s="448"/>
      <c r="BJ161" s="448"/>
      <c r="BK161" s="448"/>
      <c r="BL161" s="448"/>
      <c r="BM161" s="448"/>
      <c r="BN161" s="448"/>
      <c r="BO161" s="448"/>
      <c r="BP161" s="448"/>
      <c r="BQ161" s="448"/>
      <c r="BR161" s="448"/>
      <c r="BS161" s="448"/>
      <c r="BT161" s="448"/>
      <c r="BU161" s="448"/>
      <c r="BV161" s="448"/>
      <c r="BW161" s="448"/>
      <c r="BX161" s="448"/>
      <c r="BY161" s="448"/>
      <c r="BZ161" s="448"/>
      <c r="CA161" s="448"/>
      <c r="CB161" s="448"/>
      <c r="CC161" s="448"/>
      <c r="CD161" s="448"/>
      <c r="CE161" s="448"/>
      <c r="CF161" s="448"/>
      <c r="CG161" s="448"/>
      <c r="CH161" s="448"/>
      <c r="CI161" s="448"/>
      <c r="CJ161" s="448"/>
      <c r="CK161" s="448"/>
      <c r="CL161" s="448"/>
      <c r="CM161" s="448"/>
      <c r="CN161" s="448"/>
      <c r="CO161" s="448"/>
      <c r="CP161" s="448"/>
      <c r="CQ161" s="448"/>
      <c r="CR161" s="448"/>
      <c r="CS161" s="448"/>
      <c r="CT161" s="448"/>
      <c r="CU161" s="448"/>
      <c r="CV161" s="448"/>
      <c r="CW161" s="448"/>
    </row>
    <row r="162" spans="1:101" ht="15.75" x14ac:dyDescent="0.25">
      <c r="A162" s="453" t="s">
        <v>294</v>
      </c>
      <c r="B162" s="453"/>
      <c r="C162" s="453">
        <v>13919.9</v>
      </c>
      <c r="D162" s="453">
        <v>14676.9</v>
      </c>
      <c r="E162" s="453">
        <v>15656.1</v>
      </c>
      <c r="F162" s="453">
        <v>18257.7</v>
      </c>
      <c r="G162" s="453">
        <v>19547.7</v>
      </c>
      <c r="H162" s="453">
        <v>21429.4</v>
      </c>
      <c r="I162" s="453">
        <v>21900.5</v>
      </c>
      <c r="J162" s="453">
        <v>16750.599999999999</v>
      </c>
      <c r="K162" s="453">
        <v>19744.599999999999</v>
      </c>
      <c r="L162" s="453">
        <v>21769.4</v>
      </c>
      <c r="M162" s="462">
        <f>SUM(AP162:AS162)</f>
        <v>22560.1</v>
      </c>
      <c r="N162" s="462">
        <f>SUM(AU162:AX162)</f>
        <v>25684.5</v>
      </c>
      <c r="O162" s="468"/>
      <c r="P162" s="471">
        <f>N162*100/$N$129</f>
        <v>12.471406492249706</v>
      </c>
      <c r="Q162" s="467">
        <f t="shared" si="3"/>
        <v>-23.514988242277578</v>
      </c>
      <c r="R162" s="467">
        <f t="shared" si="3"/>
        <v>17.873986603464953</v>
      </c>
      <c r="S162" s="465">
        <f t="shared" si="3"/>
        <v>10.254955785379309</v>
      </c>
      <c r="T162" s="465">
        <f t="shared" si="3"/>
        <v>3.6321625768280108</v>
      </c>
      <c r="U162" s="465">
        <f t="shared" si="3"/>
        <v>13.849229391713697</v>
      </c>
      <c r="V162" s="448"/>
      <c r="W162" s="448"/>
      <c r="X162" s="448"/>
      <c r="Y162" s="448"/>
      <c r="Z162" s="448"/>
      <c r="AA162" s="448"/>
      <c r="AB162" s="448"/>
      <c r="AC162" s="448"/>
      <c r="AD162" s="448"/>
      <c r="AE162" s="448"/>
      <c r="AF162" s="448"/>
      <c r="AG162" s="448"/>
      <c r="AH162" s="448"/>
      <c r="AI162" s="448"/>
      <c r="AJ162" s="448"/>
      <c r="AK162" s="448"/>
      <c r="AL162" s="448"/>
      <c r="AM162" s="448"/>
      <c r="AN162" s="448"/>
      <c r="AO162" s="448"/>
      <c r="AP162" s="448">
        <v>5629.1</v>
      </c>
      <c r="AQ162" s="448">
        <v>5860.1</v>
      </c>
      <c r="AR162" s="448">
        <v>5444.4</v>
      </c>
      <c r="AS162" s="448">
        <v>5626.5</v>
      </c>
      <c r="AT162" s="448"/>
      <c r="AU162" s="448">
        <v>6021.3</v>
      </c>
      <c r="AV162" s="448">
        <v>6474.8</v>
      </c>
      <c r="AW162" s="448">
        <v>6553.1</v>
      </c>
      <c r="AX162" s="448">
        <v>6635.3</v>
      </c>
      <c r="AY162" s="448"/>
      <c r="AZ162" s="448"/>
      <c r="BA162" s="448"/>
      <c r="BB162" s="448"/>
      <c r="BC162" s="448"/>
      <c r="BD162" s="448"/>
      <c r="BE162" s="448"/>
      <c r="BF162" s="448"/>
      <c r="BG162" s="448"/>
      <c r="BH162" s="448"/>
      <c r="BI162" s="448"/>
      <c r="BJ162" s="448"/>
      <c r="BK162" s="448"/>
      <c r="BL162" s="448"/>
      <c r="BM162" s="448"/>
      <c r="BN162" s="448"/>
      <c r="BO162" s="448"/>
      <c r="BP162" s="448"/>
      <c r="BQ162" s="448"/>
      <c r="BR162" s="448"/>
      <c r="BS162" s="448"/>
      <c r="BT162" s="448"/>
      <c r="BU162" s="448"/>
      <c r="BV162" s="448"/>
      <c r="BW162" s="448"/>
      <c r="BX162" s="448"/>
      <c r="BY162" s="448"/>
      <c r="BZ162" s="448"/>
      <c r="CA162" s="448"/>
      <c r="CB162" s="448"/>
      <c r="CC162" s="448"/>
      <c r="CD162" s="448"/>
      <c r="CE162" s="448"/>
      <c r="CF162" s="448"/>
      <c r="CG162" s="448"/>
      <c r="CH162" s="448"/>
      <c r="CI162" s="448"/>
      <c r="CJ162" s="448"/>
      <c r="CK162" s="448"/>
      <c r="CL162" s="448"/>
      <c r="CM162" s="448"/>
      <c r="CN162" s="448"/>
      <c r="CO162" s="448"/>
      <c r="CP162" s="448"/>
      <c r="CQ162" s="448"/>
      <c r="CR162" s="448"/>
      <c r="CS162" s="448"/>
      <c r="CT162" s="448"/>
      <c r="CU162" s="448"/>
      <c r="CV162" s="448"/>
      <c r="CW162" s="448"/>
    </row>
    <row r="163" spans="1:101" x14ac:dyDescent="0.25">
      <c r="A163" s="449" t="s">
        <v>261</v>
      </c>
      <c r="C163" s="449">
        <v>1499.86</v>
      </c>
      <c r="D163" s="449">
        <v>1545.68</v>
      </c>
      <c r="E163" s="449">
        <v>1491.78</v>
      </c>
      <c r="F163" s="449">
        <v>1667.84</v>
      </c>
      <c r="G163" s="449">
        <v>1744.54</v>
      </c>
      <c r="H163" s="449">
        <v>1505.51</v>
      </c>
      <c r="I163" s="449">
        <v>1904.06</v>
      </c>
      <c r="J163" s="449">
        <v>1167.94</v>
      </c>
      <c r="K163" s="449">
        <v>1298.93</v>
      </c>
      <c r="Q163" s="467">
        <f t="shared" si="3"/>
        <v>-38.660546411352584</v>
      </c>
      <c r="R163" s="467">
        <f t="shared" si="3"/>
        <v>11.215473397606042</v>
      </c>
      <c r="S163" s="467"/>
      <c r="T163" s="467"/>
      <c r="U163" s="467"/>
      <c r="V163" s="448"/>
      <c r="W163" s="448"/>
      <c r="X163" s="448"/>
      <c r="Y163" s="448"/>
      <c r="Z163" s="448"/>
      <c r="AA163" s="448"/>
      <c r="AB163" s="448"/>
      <c r="AC163" s="448"/>
      <c r="AD163" s="448"/>
      <c r="AE163" s="448"/>
      <c r="AF163" s="448"/>
      <c r="AG163" s="448"/>
      <c r="AH163" s="448"/>
      <c r="AI163" s="448"/>
      <c r="AJ163" s="448"/>
      <c r="AK163" s="448"/>
      <c r="AL163" s="448"/>
      <c r="AM163" s="448"/>
      <c r="AN163" s="448"/>
      <c r="AO163" s="448"/>
      <c r="AP163" s="448"/>
      <c r="AQ163" s="448"/>
      <c r="AR163" s="448"/>
      <c r="AS163" s="448"/>
      <c r="AT163" s="448"/>
      <c r="AU163" s="448"/>
      <c r="AV163" s="448"/>
      <c r="AW163" s="448"/>
      <c r="AX163" s="448"/>
      <c r="AY163" s="448"/>
      <c r="AZ163" s="448"/>
      <c r="BA163" s="448"/>
      <c r="BB163" s="448"/>
      <c r="BC163" s="448"/>
      <c r="BD163" s="448"/>
      <c r="BE163" s="448"/>
      <c r="BF163" s="448"/>
      <c r="BG163" s="448"/>
      <c r="BH163" s="448"/>
      <c r="BI163" s="448"/>
      <c r="BJ163" s="448"/>
      <c r="BK163" s="448"/>
      <c r="BL163" s="448"/>
      <c r="BM163" s="448"/>
      <c r="BN163" s="448"/>
      <c r="BO163" s="448"/>
      <c r="BP163" s="448"/>
      <c r="BQ163" s="448"/>
      <c r="BR163" s="448"/>
      <c r="BS163" s="448"/>
      <c r="BT163" s="448"/>
      <c r="BU163" s="448"/>
      <c r="BV163" s="448"/>
      <c r="BW163" s="448"/>
      <c r="BX163" s="448"/>
      <c r="BY163" s="448"/>
      <c r="BZ163" s="448"/>
      <c r="CA163" s="448"/>
      <c r="CB163" s="448"/>
      <c r="CC163" s="448"/>
      <c r="CD163" s="448"/>
      <c r="CE163" s="448"/>
      <c r="CF163" s="448"/>
      <c r="CG163" s="448"/>
      <c r="CH163" s="448"/>
      <c r="CI163" s="448"/>
      <c r="CJ163" s="448"/>
      <c r="CK163" s="448"/>
      <c r="CL163" s="448"/>
      <c r="CM163" s="448"/>
      <c r="CN163" s="448"/>
      <c r="CO163" s="448"/>
      <c r="CP163" s="448"/>
      <c r="CQ163" s="448"/>
      <c r="CR163" s="448"/>
      <c r="CS163" s="448"/>
      <c r="CT163" s="448"/>
      <c r="CU163" s="448"/>
      <c r="CV163" s="448"/>
      <c r="CW163" s="448"/>
    </row>
    <row r="164" spans="1:101" x14ac:dyDescent="0.25">
      <c r="A164" s="449" t="s">
        <v>260</v>
      </c>
      <c r="C164" s="449">
        <v>5315.65</v>
      </c>
      <c r="D164" s="449">
        <v>5597.83</v>
      </c>
      <c r="E164" s="449">
        <v>6329.57</v>
      </c>
      <c r="F164" s="449">
        <v>7931.79</v>
      </c>
      <c r="G164" s="449">
        <v>8955.74</v>
      </c>
      <c r="H164" s="449">
        <v>10443.51</v>
      </c>
      <c r="I164" s="449">
        <v>9868.5400000000009</v>
      </c>
      <c r="J164" s="449">
        <v>7045.09</v>
      </c>
      <c r="K164" s="449">
        <v>9113.83</v>
      </c>
      <c r="Q164" s="467">
        <f t="shared" si="3"/>
        <v>-28.610615146718771</v>
      </c>
      <c r="R164" s="467">
        <f t="shared" si="3"/>
        <v>29.36428065503776</v>
      </c>
      <c r="S164" s="467"/>
      <c r="T164" s="467"/>
      <c r="U164" s="467"/>
      <c r="V164" s="448"/>
      <c r="W164" s="448"/>
      <c r="X164" s="448"/>
      <c r="Y164" s="448"/>
      <c r="Z164" s="448"/>
      <c r="AA164" s="448"/>
      <c r="AB164" s="448"/>
      <c r="AC164" s="448"/>
      <c r="AD164" s="448"/>
      <c r="AE164" s="448"/>
      <c r="AF164" s="448"/>
      <c r="AG164" s="448"/>
      <c r="AH164" s="448"/>
      <c r="AI164" s="448"/>
      <c r="AJ164" s="448"/>
      <c r="AK164" s="448"/>
      <c r="AL164" s="448"/>
      <c r="AM164" s="448"/>
      <c r="AN164" s="448"/>
      <c r="AO164" s="448"/>
      <c r="AP164" s="448"/>
      <c r="AQ164" s="448"/>
      <c r="AR164" s="448"/>
      <c r="AS164" s="448"/>
      <c r="AT164" s="448"/>
      <c r="AU164" s="448"/>
      <c r="AV164" s="448"/>
      <c r="AW164" s="448"/>
      <c r="AX164" s="448"/>
      <c r="AY164" s="448"/>
      <c r="AZ164" s="448"/>
      <c r="BA164" s="448"/>
      <c r="BB164" s="448"/>
      <c r="BC164" s="448"/>
      <c r="BD164" s="448"/>
      <c r="BE164" s="448"/>
      <c r="BF164" s="448"/>
      <c r="BG164" s="448"/>
      <c r="BH164" s="448"/>
      <c r="BI164" s="448"/>
      <c r="BJ164" s="448"/>
      <c r="BK164" s="448"/>
      <c r="BL164" s="448"/>
      <c r="BM164" s="448"/>
      <c r="BN164" s="448"/>
      <c r="BO164" s="448"/>
      <c r="BP164" s="448"/>
      <c r="BQ164" s="448"/>
      <c r="BR164" s="448"/>
      <c r="BS164" s="448"/>
      <c r="BT164" s="448"/>
      <c r="BU164" s="448"/>
      <c r="BV164" s="448"/>
      <c r="BW164" s="448"/>
      <c r="BX164" s="448"/>
      <c r="BY164" s="448"/>
      <c r="BZ164" s="448"/>
      <c r="CA164" s="448"/>
      <c r="CB164" s="448"/>
      <c r="CC164" s="448"/>
      <c r="CD164" s="448"/>
      <c r="CE164" s="448"/>
      <c r="CF164" s="448"/>
      <c r="CG164" s="448"/>
      <c r="CH164" s="448"/>
      <c r="CI164" s="448"/>
      <c r="CJ164" s="448"/>
      <c r="CK164" s="448"/>
      <c r="CL164" s="448"/>
      <c r="CM164" s="448"/>
      <c r="CN164" s="448"/>
      <c r="CO164" s="448"/>
      <c r="CP164" s="448"/>
      <c r="CQ164" s="448"/>
      <c r="CR164" s="448"/>
      <c r="CS164" s="448"/>
      <c r="CT164" s="448"/>
      <c r="CU164" s="448"/>
      <c r="CV164" s="448"/>
      <c r="CW164" s="448"/>
    </row>
    <row r="165" spans="1:101" x14ac:dyDescent="0.25">
      <c r="A165" s="449" t="s">
        <v>259</v>
      </c>
      <c r="C165" s="449">
        <v>2632.42</v>
      </c>
      <c r="D165" s="449">
        <v>2796.01</v>
      </c>
      <c r="E165" s="449">
        <v>2979.66</v>
      </c>
      <c r="F165" s="449">
        <v>3493.02</v>
      </c>
      <c r="G165" s="449">
        <v>3292.64</v>
      </c>
      <c r="H165" s="449">
        <v>3506.44</v>
      </c>
      <c r="I165" s="449">
        <v>3543.83</v>
      </c>
      <c r="J165" s="449">
        <v>4099.76</v>
      </c>
      <c r="K165" s="449">
        <v>3224.56</v>
      </c>
      <c r="Q165" s="467">
        <f t="shared" si="3"/>
        <v>15.687264908305428</v>
      </c>
      <c r="R165" s="467">
        <f t="shared" si="3"/>
        <v>-21.347591078502163</v>
      </c>
      <c r="S165" s="467"/>
      <c r="T165" s="467"/>
      <c r="U165" s="467"/>
      <c r="V165" s="448"/>
      <c r="W165" s="448"/>
      <c r="X165" s="448"/>
      <c r="Y165" s="448"/>
      <c r="Z165" s="448"/>
      <c r="AA165" s="448"/>
      <c r="AB165" s="448"/>
      <c r="AC165" s="448"/>
      <c r="AD165" s="448"/>
      <c r="AE165" s="448"/>
      <c r="AF165" s="448"/>
      <c r="AG165" s="448"/>
      <c r="AH165" s="448"/>
      <c r="AI165" s="448"/>
      <c r="AJ165" s="448"/>
      <c r="AK165" s="448"/>
      <c r="AL165" s="448"/>
      <c r="AM165" s="448"/>
      <c r="AN165" s="448"/>
      <c r="AO165" s="448"/>
      <c r="AP165" s="448"/>
      <c r="AQ165" s="448"/>
      <c r="AR165" s="448"/>
      <c r="AS165" s="448"/>
      <c r="AT165" s="448"/>
      <c r="AU165" s="448"/>
      <c r="AV165" s="448"/>
      <c r="AW165" s="448"/>
      <c r="AX165" s="448"/>
      <c r="AY165" s="448"/>
      <c r="AZ165" s="448"/>
      <c r="BA165" s="448"/>
      <c r="BB165" s="448"/>
      <c r="BC165" s="448"/>
      <c r="BD165" s="448"/>
      <c r="BE165" s="448"/>
      <c r="BF165" s="448"/>
      <c r="BG165" s="448"/>
      <c r="BH165" s="448"/>
      <c r="BI165" s="448"/>
      <c r="BJ165" s="448"/>
      <c r="BK165" s="448"/>
      <c r="BL165" s="448"/>
      <c r="BM165" s="448"/>
      <c r="BN165" s="448"/>
      <c r="BO165" s="448"/>
      <c r="BP165" s="448"/>
      <c r="BQ165" s="448"/>
      <c r="BR165" s="448"/>
      <c r="BS165" s="448"/>
      <c r="BT165" s="448"/>
      <c r="BU165" s="448"/>
      <c r="BV165" s="448"/>
      <c r="BW165" s="448"/>
      <c r="BX165" s="448"/>
      <c r="BY165" s="448"/>
      <c r="BZ165" s="448"/>
      <c r="CA165" s="448"/>
      <c r="CB165" s="448"/>
      <c r="CC165" s="448"/>
      <c r="CD165" s="448"/>
      <c r="CE165" s="448"/>
      <c r="CF165" s="448"/>
      <c r="CG165" s="448"/>
      <c r="CH165" s="448"/>
      <c r="CI165" s="448"/>
      <c r="CJ165" s="448"/>
      <c r="CK165" s="448"/>
      <c r="CL165" s="448"/>
      <c r="CM165" s="448"/>
      <c r="CN165" s="448"/>
      <c r="CO165" s="448"/>
      <c r="CP165" s="448"/>
      <c r="CQ165" s="448"/>
      <c r="CR165" s="448"/>
      <c r="CS165" s="448"/>
      <c r="CT165" s="448"/>
      <c r="CU165" s="448"/>
      <c r="CV165" s="448"/>
      <c r="CW165" s="448"/>
    </row>
    <row r="166" spans="1:101" x14ac:dyDescent="0.25">
      <c r="A166" s="449" t="s">
        <v>258</v>
      </c>
      <c r="C166" s="449">
        <v>329.58</v>
      </c>
      <c r="D166" s="449">
        <v>366.78</v>
      </c>
      <c r="E166" s="449">
        <v>372.21</v>
      </c>
      <c r="F166" s="449">
        <v>418.1</v>
      </c>
      <c r="G166" s="449">
        <v>465</v>
      </c>
      <c r="H166" s="449">
        <v>531.91999999999996</v>
      </c>
      <c r="I166" s="449">
        <v>1024.94</v>
      </c>
      <c r="J166" s="449">
        <v>568.44000000000005</v>
      </c>
      <c r="K166" s="449">
        <v>727.34</v>
      </c>
      <c r="Q166" s="467">
        <f t="shared" si="3"/>
        <v>-44.539192538099783</v>
      </c>
      <c r="R166" s="467">
        <f t="shared" si="3"/>
        <v>27.953697839701636</v>
      </c>
      <c r="S166" s="467"/>
      <c r="T166" s="467"/>
      <c r="U166" s="467"/>
      <c r="V166" s="448"/>
      <c r="W166" s="448"/>
      <c r="X166" s="448"/>
      <c r="Y166" s="448"/>
      <c r="Z166" s="448"/>
      <c r="AA166" s="448"/>
      <c r="AB166" s="448"/>
      <c r="AC166" s="448"/>
      <c r="AD166" s="448"/>
      <c r="AE166" s="448"/>
      <c r="AF166" s="448"/>
      <c r="AG166" s="448"/>
      <c r="AH166" s="448"/>
      <c r="AI166" s="448"/>
      <c r="AJ166" s="448"/>
      <c r="AK166" s="448"/>
      <c r="AL166" s="448"/>
      <c r="AM166" s="448"/>
      <c r="AN166" s="448"/>
      <c r="AO166" s="448"/>
      <c r="AP166" s="448"/>
      <c r="AQ166" s="448"/>
      <c r="AR166" s="448"/>
      <c r="AS166" s="448"/>
      <c r="AT166" s="448"/>
      <c r="AU166" s="448"/>
      <c r="AV166" s="448"/>
      <c r="AW166" s="448"/>
      <c r="AX166" s="448"/>
      <c r="AY166" s="448"/>
      <c r="AZ166" s="448"/>
      <c r="BA166" s="448"/>
      <c r="BB166" s="448"/>
      <c r="BC166" s="448"/>
      <c r="BD166" s="448"/>
      <c r="BE166" s="448"/>
      <c r="BF166" s="448"/>
      <c r="BG166" s="448"/>
      <c r="BH166" s="448"/>
      <c r="BI166" s="448"/>
      <c r="BJ166" s="448"/>
      <c r="BK166" s="448"/>
      <c r="BL166" s="448"/>
      <c r="BM166" s="448"/>
      <c r="BN166" s="448"/>
      <c r="BO166" s="448"/>
      <c r="BP166" s="448"/>
      <c r="BQ166" s="448"/>
      <c r="BR166" s="448"/>
      <c r="BS166" s="448"/>
      <c r="BT166" s="448"/>
      <c r="BU166" s="448"/>
      <c r="BV166" s="448"/>
      <c r="BW166" s="448"/>
      <c r="BX166" s="448"/>
      <c r="BY166" s="448"/>
      <c r="BZ166" s="448"/>
      <c r="CA166" s="448"/>
      <c r="CB166" s="448"/>
      <c r="CC166" s="448"/>
      <c r="CD166" s="448"/>
      <c r="CE166" s="448"/>
      <c r="CF166" s="448"/>
      <c r="CG166" s="448"/>
      <c r="CH166" s="448"/>
      <c r="CI166" s="448"/>
      <c r="CJ166" s="448"/>
      <c r="CK166" s="448"/>
      <c r="CL166" s="448"/>
      <c r="CM166" s="448"/>
      <c r="CN166" s="448"/>
      <c r="CO166" s="448"/>
      <c r="CP166" s="448"/>
      <c r="CQ166" s="448"/>
      <c r="CR166" s="448"/>
      <c r="CS166" s="448"/>
      <c r="CT166" s="448"/>
      <c r="CU166" s="448"/>
      <c r="CV166" s="448"/>
      <c r="CW166" s="448"/>
    </row>
    <row r="167" spans="1:101" x14ac:dyDescent="0.25">
      <c r="A167" s="449" t="s">
        <v>257</v>
      </c>
      <c r="C167" s="449">
        <v>867.05</v>
      </c>
      <c r="D167" s="449">
        <v>859.31</v>
      </c>
      <c r="E167" s="449">
        <v>943.96</v>
      </c>
      <c r="F167" s="449">
        <v>965.77</v>
      </c>
      <c r="G167" s="449">
        <v>1036.6400000000001</v>
      </c>
      <c r="H167" s="449">
        <v>1004.91</v>
      </c>
      <c r="I167" s="449">
        <v>926.42</v>
      </c>
      <c r="J167" s="449">
        <v>863.38</v>
      </c>
      <c r="K167" s="449">
        <v>831.14</v>
      </c>
      <c r="Q167" s="467">
        <f t="shared" si="3"/>
        <v>-6.8046890179400226</v>
      </c>
      <c r="R167" s="467">
        <f t="shared" si="3"/>
        <v>-3.7341610878176481</v>
      </c>
      <c r="S167" s="467"/>
      <c r="T167" s="467"/>
      <c r="U167" s="467"/>
      <c r="V167" s="448"/>
      <c r="W167" s="448"/>
      <c r="X167" s="448"/>
      <c r="Y167" s="448"/>
      <c r="Z167" s="448"/>
      <c r="AA167" s="448"/>
      <c r="AB167" s="448"/>
      <c r="AC167" s="448"/>
      <c r="AD167" s="448"/>
      <c r="AE167" s="448"/>
      <c r="AF167" s="448"/>
      <c r="AG167" s="448"/>
      <c r="AH167" s="448"/>
      <c r="AI167" s="448"/>
      <c r="AJ167" s="448"/>
      <c r="AK167" s="448"/>
      <c r="AL167" s="448"/>
      <c r="AM167" s="448"/>
      <c r="AN167" s="448"/>
      <c r="AO167" s="448"/>
      <c r="AP167" s="448"/>
      <c r="AQ167" s="448"/>
      <c r="AR167" s="448"/>
      <c r="AS167" s="448"/>
      <c r="AT167" s="448"/>
      <c r="AU167" s="448"/>
      <c r="AV167" s="448"/>
      <c r="AW167" s="448"/>
      <c r="AX167" s="448"/>
      <c r="AY167" s="448"/>
      <c r="AZ167" s="448"/>
      <c r="BA167" s="448"/>
      <c r="BB167" s="448"/>
      <c r="BC167" s="448"/>
      <c r="BD167" s="448"/>
      <c r="BE167" s="448"/>
      <c r="BF167" s="448"/>
      <c r="BG167" s="448"/>
      <c r="BH167" s="448"/>
      <c r="BI167" s="448"/>
      <c r="BJ167" s="448"/>
      <c r="BK167" s="448"/>
      <c r="BL167" s="448"/>
      <c r="BM167" s="448"/>
      <c r="BN167" s="448"/>
      <c r="BO167" s="448"/>
      <c r="BP167" s="448"/>
      <c r="BQ167" s="448"/>
      <c r="BR167" s="448"/>
      <c r="BS167" s="448"/>
      <c r="BT167" s="448"/>
      <c r="BU167" s="448"/>
      <c r="BV167" s="448"/>
      <c r="BW167" s="448"/>
      <c r="BX167" s="448"/>
      <c r="BY167" s="448"/>
      <c r="BZ167" s="448"/>
      <c r="CA167" s="448"/>
      <c r="CB167" s="448"/>
      <c r="CC167" s="448"/>
      <c r="CD167" s="448"/>
      <c r="CE167" s="448"/>
      <c r="CF167" s="448"/>
      <c r="CG167" s="448"/>
      <c r="CH167" s="448"/>
      <c r="CI167" s="448"/>
      <c r="CJ167" s="448"/>
      <c r="CK167" s="448"/>
      <c r="CL167" s="448"/>
      <c r="CM167" s="448"/>
      <c r="CN167" s="448"/>
      <c r="CO167" s="448"/>
      <c r="CP167" s="448"/>
      <c r="CQ167" s="448"/>
      <c r="CR167" s="448"/>
      <c r="CS167" s="448"/>
      <c r="CT167" s="448"/>
      <c r="CU167" s="448"/>
      <c r="CV167" s="448"/>
      <c r="CW167" s="448"/>
    </row>
    <row r="168" spans="1:101" x14ac:dyDescent="0.25">
      <c r="A168" s="449" t="s">
        <v>256</v>
      </c>
      <c r="C168" s="449">
        <v>545.19000000000005</v>
      </c>
      <c r="D168" s="449">
        <v>563.73</v>
      </c>
      <c r="E168" s="449">
        <v>590.88</v>
      </c>
      <c r="F168" s="449">
        <v>632.12</v>
      </c>
      <c r="G168" s="449">
        <v>682.54</v>
      </c>
      <c r="H168" s="449">
        <v>781.53</v>
      </c>
      <c r="I168" s="449">
        <v>853.87</v>
      </c>
      <c r="J168" s="449">
        <v>875.09</v>
      </c>
      <c r="K168" s="449">
        <v>1013.37</v>
      </c>
      <c r="Q168" s="467">
        <f t="shared" si="3"/>
        <v>2.4851558199725985</v>
      </c>
      <c r="R168" s="467">
        <f t="shared" si="3"/>
        <v>15.801803243094991</v>
      </c>
      <c r="S168" s="467"/>
      <c r="T168" s="467"/>
      <c r="U168" s="467"/>
      <c r="V168" s="448"/>
      <c r="W168" s="448"/>
      <c r="X168" s="448"/>
      <c r="Y168" s="448"/>
      <c r="Z168" s="448"/>
      <c r="AA168" s="448"/>
      <c r="AB168" s="448"/>
      <c r="AC168" s="448"/>
      <c r="AD168" s="448"/>
      <c r="AE168" s="448"/>
      <c r="AF168" s="448"/>
      <c r="AG168" s="448"/>
      <c r="AH168" s="448"/>
      <c r="AI168" s="448"/>
      <c r="AJ168" s="448"/>
      <c r="AK168" s="448"/>
      <c r="AL168" s="448"/>
      <c r="AM168" s="448"/>
      <c r="AN168" s="448"/>
      <c r="AO168" s="448"/>
      <c r="AP168" s="448"/>
      <c r="AQ168" s="448"/>
      <c r="AR168" s="448"/>
      <c r="AS168" s="448"/>
      <c r="AT168" s="448"/>
      <c r="AU168" s="448"/>
      <c r="AV168" s="448"/>
      <c r="AW168" s="448"/>
      <c r="AX168" s="448"/>
      <c r="AY168" s="448"/>
      <c r="AZ168" s="448"/>
      <c r="BA168" s="448"/>
      <c r="BB168" s="448"/>
      <c r="BC168" s="448"/>
      <c r="BD168" s="448"/>
      <c r="BE168" s="448"/>
      <c r="BF168" s="448"/>
      <c r="BG168" s="448"/>
      <c r="BH168" s="448"/>
      <c r="BI168" s="448"/>
      <c r="BJ168" s="448"/>
      <c r="BK168" s="448"/>
      <c r="BL168" s="448"/>
      <c r="BM168" s="448"/>
      <c r="BN168" s="448"/>
      <c r="BO168" s="448"/>
      <c r="BP168" s="448"/>
      <c r="BQ168" s="448"/>
      <c r="BR168" s="448"/>
      <c r="BS168" s="448"/>
      <c r="BT168" s="448"/>
      <c r="BU168" s="448"/>
      <c r="BV168" s="448"/>
      <c r="BW168" s="448"/>
      <c r="BX168" s="448"/>
      <c r="BY168" s="448"/>
      <c r="BZ168" s="448"/>
      <c r="CA168" s="448"/>
      <c r="CB168" s="448"/>
      <c r="CC168" s="448"/>
      <c r="CD168" s="448"/>
      <c r="CE168" s="448"/>
      <c r="CF168" s="448"/>
      <c r="CG168" s="448"/>
      <c r="CH168" s="448"/>
      <c r="CI168" s="448"/>
      <c r="CJ168" s="448"/>
      <c r="CK168" s="448"/>
      <c r="CL168" s="448"/>
      <c r="CM168" s="448"/>
      <c r="CN168" s="448"/>
      <c r="CO168" s="448"/>
      <c r="CP168" s="448"/>
      <c r="CQ168" s="448"/>
      <c r="CR168" s="448"/>
      <c r="CS168" s="448"/>
      <c r="CT168" s="448"/>
      <c r="CU168" s="448"/>
      <c r="CV168" s="448"/>
      <c r="CW168" s="448"/>
    </row>
    <row r="169" spans="1:101" x14ac:dyDescent="0.25">
      <c r="A169" s="449" t="s">
        <v>255</v>
      </c>
      <c r="C169" s="449">
        <v>676.36</v>
      </c>
      <c r="D169" s="449">
        <v>664.91</v>
      </c>
      <c r="E169" s="449">
        <v>645.88</v>
      </c>
      <c r="F169" s="449">
        <v>680.66</v>
      </c>
      <c r="G169" s="449">
        <v>677.67</v>
      </c>
      <c r="H169" s="449">
        <v>740.45</v>
      </c>
      <c r="I169" s="449">
        <v>759.32</v>
      </c>
      <c r="J169" s="449">
        <v>717.67</v>
      </c>
      <c r="K169" s="449">
        <v>789.07</v>
      </c>
      <c r="Q169" s="467">
        <f t="shared" si="3"/>
        <v>-5.4851709424221786</v>
      </c>
      <c r="R169" s="467">
        <f t="shared" si="3"/>
        <v>9.9488622904677779</v>
      </c>
      <c r="S169" s="467"/>
      <c r="T169" s="467"/>
      <c r="U169" s="467"/>
      <c r="V169" s="448"/>
      <c r="W169" s="448"/>
      <c r="X169" s="448"/>
      <c r="Y169" s="448"/>
      <c r="Z169" s="448"/>
      <c r="AA169" s="448"/>
      <c r="AB169" s="448"/>
      <c r="AC169" s="448"/>
      <c r="AD169" s="448"/>
      <c r="AE169" s="448"/>
      <c r="AF169" s="448"/>
      <c r="AG169" s="448"/>
      <c r="AH169" s="448"/>
      <c r="AI169" s="448"/>
      <c r="AJ169" s="448"/>
      <c r="AK169" s="448"/>
      <c r="AL169" s="448"/>
      <c r="AM169" s="448"/>
      <c r="AN169" s="448"/>
      <c r="AO169" s="448"/>
      <c r="AP169" s="448"/>
      <c r="AQ169" s="448"/>
      <c r="AR169" s="448"/>
      <c r="AS169" s="448"/>
      <c r="AT169" s="448"/>
      <c r="AU169" s="448"/>
      <c r="AV169" s="448"/>
      <c r="AW169" s="448"/>
      <c r="AX169" s="448"/>
      <c r="AY169" s="448"/>
      <c r="AZ169" s="448"/>
      <c r="BA169" s="448"/>
      <c r="BB169" s="448"/>
      <c r="BC169" s="448"/>
      <c r="BD169" s="448"/>
      <c r="BE169" s="448"/>
      <c r="BF169" s="448"/>
      <c r="BG169" s="448"/>
      <c r="BH169" s="448"/>
      <c r="BI169" s="448"/>
      <c r="BJ169" s="448"/>
      <c r="BK169" s="448"/>
      <c r="BL169" s="448"/>
      <c r="BM169" s="448"/>
      <c r="BN169" s="448"/>
      <c r="BO169" s="448"/>
      <c r="BP169" s="448"/>
      <c r="BQ169" s="448"/>
      <c r="BR169" s="448"/>
      <c r="BS169" s="448"/>
      <c r="BT169" s="448"/>
      <c r="BU169" s="448"/>
      <c r="BV169" s="448"/>
      <c r="BW169" s="448"/>
      <c r="BX169" s="448"/>
      <c r="BY169" s="448"/>
      <c r="BZ169" s="448"/>
      <c r="CA169" s="448"/>
      <c r="CB169" s="448"/>
      <c r="CC169" s="448"/>
      <c r="CD169" s="448"/>
      <c r="CE169" s="448"/>
      <c r="CF169" s="448"/>
      <c r="CG169" s="448"/>
      <c r="CH169" s="448"/>
      <c r="CI169" s="448"/>
      <c r="CJ169" s="448"/>
      <c r="CK169" s="448"/>
      <c r="CL169" s="448"/>
      <c r="CM169" s="448"/>
      <c r="CN169" s="448"/>
      <c r="CO169" s="448"/>
      <c r="CP169" s="448"/>
      <c r="CQ169" s="448"/>
      <c r="CR169" s="448"/>
      <c r="CS169" s="448"/>
      <c r="CT169" s="448"/>
      <c r="CU169" s="448"/>
      <c r="CV169" s="448"/>
      <c r="CW169" s="448"/>
    </row>
    <row r="170" spans="1:101" x14ac:dyDescent="0.25">
      <c r="A170" s="449" t="s">
        <v>254</v>
      </c>
      <c r="C170" s="449">
        <v>260.48</v>
      </c>
      <c r="D170" s="449">
        <v>276.16000000000003</v>
      </c>
      <c r="E170" s="449">
        <v>266.76</v>
      </c>
      <c r="F170" s="449">
        <v>283.75</v>
      </c>
      <c r="G170" s="449">
        <v>305.36</v>
      </c>
      <c r="H170" s="449">
        <v>315.45</v>
      </c>
      <c r="I170" s="449">
        <v>292.19</v>
      </c>
      <c r="J170" s="449">
        <v>283.04000000000002</v>
      </c>
      <c r="K170" s="449">
        <v>296.73</v>
      </c>
      <c r="Q170" s="467">
        <f t="shared" si="3"/>
        <v>-3.131524008350723</v>
      </c>
      <c r="R170" s="467">
        <f t="shared" si="3"/>
        <v>4.8367721876766527</v>
      </c>
      <c r="S170" s="467"/>
      <c r="T170" s="467"/>
      <c r="U170" s="467"/>
      <c r="V170" s="448"/>
      <c r="W170" s="448"/>
      <c r="X170" s="448"/>
      <c r="Y170" s="448"/>
      <c r="Z170" s="448"/>
      <c r="AA170" s="448"/>
      <c r="AB170" s="448"/>
      <c r="AC170" s="448"/>
      <c r="AD170" s="448"/>
      <c r="AE170" s="448"/>
      <c r="AF170" s="448"/>
      <c r="AG170" s="448"/>
      <c r="AH170" s="448"/>
      <c r="AI170" s="448"/>
      <c r="AJ170" s="448"/>
      <c r="AK170" s="448"/>
      <c r="AL170" s="448"/>
      <c r="AM170" s="448"/>
      <c r="AN170" s="448"/>
      <c r="AO170" s="448"/>
      <c r="AP170" s="448"/>
      <c r="AQ170" s="448"/>
      <c r="AR170" s="448"/>
      <c r="AS170" s="448"/>
      <c r="AT170" s="448"/>
      <c r="AU170" s="448"/>
      <c r="AV170" s="448"/>
      <c r="AW170" s="448"/>
      <c r="AX170" s="448"/>
      <c r="AY170" s="448"/>
      <c r="AZ170" s="448"/>
      <c r="BA170" s="448"/>
      <c r="BB170" s="448"/>
      <c r="BC170" s="448"/>
      <c r="BD170" s="448"/>
      <c r="BE170" s="448"/>
      <c r="BF170" s="448"/>
      <c r="BG170" s="448"/>
      <c r="BH170" s="448"/>
      <c r="BI170" s="448"/>
      <c r="BJ170" s="448"/>
      <c r="BK170" s="448"/>
      <c r="BL170" s="448"/>
      <c r="BM170" s="448"/>
      <c r="BN170" s="448"/>
      <c r="BO170" s="448"/>
      <c r="BP170" s="448"/>
      <c r="BQ170" s="448"/>
      <c r="BR170" s="448"/>
      <c r="BS170" s="448"/>
      <c r="BT170" s="448"/>
      <c r="BU170" s="448"/>
      <c r="BV170" s="448"/>
      <c r="BW170" s="448"/>
      <c r="BX170" s="448"/>
      <c r="BY170" s="448"/>
      <c r="BZ170" s="448"/>
      <c r="CA170" s="448"/>
      <c r="CB170" s="448"/>
      <c r="CC170" s="448"/>
      <c r="CD170" s="448"/>
      <c r="CE170" s="448"/>
      <c r="CF170" s="448"/>
      <c r="CG170" s="448"/>
      <c r="CH170" s="448"/>
      <c r="CI170" s="448"/>
      <c r="CJ170" s="448"/>
      <c r="CK170" s="448"/>
      <c r="CL170" s="448"/>
      <c r="CM170" s="448"/>
      <c r="CN170" s="448"/>
      <c r="CO170" s="448"/>
      <c r="CP170" s="448"/>
      <c r="CQ170" s="448"/>
      <c r="CR170" s="448"/>
      <c r="CS170" s="448"/>
      <c r="CT170" s="448"/>
      <c r="CU170" s="448"/>
      <c r="CV170" s="448"/>
      <c r="CW170" s="448"/>
    </row>
    <row r="171" spans="1:101" x14ac:dyDescent="0.25">
      <c r="A171" s="449" t="s">
        <v>253</v>
      </c>
      <c r="C171" s="449">
        <v>8.85</v>
      </c>
      <c r="D171" s="449">
        <v>8.23</v>
      </c>
      <c r="E171" s="449">
        <v>9.6999999999999993</v>
      </c>
      <c r="F171" s="449">
        <v>11.78</v>
      </c>
      <c r="G171" s="449">
        <v>12.8</v>
      </c>
      <c r="H171" s="449">
        <v>13.11</v>
      </c>
      <c r="I171" s="449">
        <v>14.51</v>
      </c>
      <c r="J171" s="449">
        <v>13.63</v>
      </c>
      <c r="K171" s="449">
        <v>14.06</v>
      </c>
      <c r="Q171" s="467">
        <f t="shared" si="3"/>
        <v>-6.0647829083390699</v>
      </c>
      <c r="R171" s="467">
        <f t="shared" si="3"/>
        <v>3.1548055759354341</v>
      </c>
      <c r="S171" s="467"/>
      <c r="T171" s="467"/>
      <c r="U171" s="467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48"/>
      <c r="AH171" s="448"/>
      <c r="AI171" s="448"/>
      <c r="AJ171" s="448"/>
      <c r="AK171" s="448"/>
      <c r="AL171" s="448"/>
      <c r="AM171" s="448"/>
      <c r="AN171" s="448"/>
      <c r="AO171" s="448"/>
      <c r="AP171" s="448"/>
      <c r="AQ171" s="448"/>
      <c r="AR171" s="448"/>
      <c r="AS171" s="448"/>
      <c r="AT171" s="448"/>
      <c r="AU171" s="448"/>
      <c r="AV171" s="448"/>
      <c r="AW171" s="448"/>
      <c r="AX171" s="448"/>
      <c r="AY171" s="448"/>
      <c r="AZ171" s="448"/>
      <c r="BA171" s="448"/>
      <c r="BB171" s="448"/>
      <c r="BC171" s="448"/>
      <c r="BD171" s="448"/>
      <c r="BE171" s="448"/>
      <c r="BF171" s="448"/>
      <c r="BG171" s="448"/>
      <c r="BH171" s="448"/>
      <c r="BI171" s="448"/>
      <c r="BJ171" s="448"/>
      <c r="BK171" s="448"/>
      <c r="BL171" s="448"/>
      <c r="BM171" s="448"/>
      <c r="BN171" s="448"/>
      <c r="BO171" s="448"/>
      <c r="BP171" s="448"/>
      <c r="BQ171" s="448"/>
      <c r="BR171" s="448"/>
      <c r="BS171" s="448"/>
      <c r="BT171" s="448"/>
      <c r="BU171" s="448"/>
      <c r="BV171" s="448"/>
      <c r="BW171" s="448"/>
      <c r="BX171" s="448"/>
      <c r="BY171" s="448"/>
      <c r="BZ171" s="448"/>
      <c r="CA171" s="448"/>
      <c r="CB171" s="448"/>
      <c r="CC171" s="448"/>
      <c r="CD171" s="448"/>
      <c r="CE171" s="448"/>
      <c r="CF171" s="448"/>
      <c r="CG171" s="448"/>
      <c r="CH171" s="448"/>
      <c r="CI171" s="448"/>
      <c r="CJ171" s="448"/>
      <c r="CK171" s="448"/>
      <c r="CL171" s="448"/>
      <c r="CM171" s="448"/>
      <c r="CN171" s="448"/>
      <c r="CO171" s="448"/>
      <c r="CP171" s="448"/>
      <c r="CQ171" s="448"/>
      <c r="CR171" s="448"/>
      <c r="CS171" s="448"/>
      <c r="CT171" s="448"/>
      <c r="CU171" s="448"/>
      <c r="CV171" s="448"/>
      <c r="CW171" s="448"/>
    </row>
    <row r="172" spans="1:101" x14ac:dyDescent="0.25">
      <c r="A172" s="449" t="s">
        <v>252</v>
      </c>
      <c r="C172" s="449">
        <v>418.59</v>
      </c>
      <c r="D172" s="449">
        <v>584.78</v>
      </c>
      <c r="E172" s="449">
        <v>527.96</v>
      </c>
      <c r="F172" s="449">
        <v>584.46</v>
      </c>
      <c r="G172" s="449">
        <v>598.21</v>
      </c>
      <c r="H172" s="449">
        <v>652.30999999999995</v>
      </c>
      <c r="I172" s="449">
        <v>476.76</v>
      </c>
      <c r="J172" s="449">
        <v>397.66</v>
      </c>
      <c r="K172" s="449">
        <v>400.63</v>
      </c>
      <c r="Q172" s="467">
        <f t="shared" si="3"/>
        <v>-16.591156976256389</v>
      </c>
      <c r="R172" s="467">
        <f t="shared" si="3"/>
        <v>0.74686918473066699</v>
      </c>
      <c r="S172" s="467"/>
      <c r="T172" s="467"/>
      <c r="U172" s="467"/>
      <c r="V172" s="448"/>
      <c r="W172" s="448"/>
      <c r="X172" s="448"/>
      <c r="Y172" s="448"/>
      <c r="Z172" s="448"/>
      <c r="AA172" s="448"/>
      <c r="AB172" s="448"/>
      <c r="AC172" s="448"/>
      <c r="AD172" s="448"/>
      <c r="AE172" s="448"/>
      <c r="AF172" s="448"/>
      <c r="AG172" s="448"/>
      <c r="AH172" s="448"/>
      <c r="AI172" s="448"/>
      <c r="AJ172" s="448"/>
      <c r="AK172" s="448"/>
      <c r="AL172" s="448"/>
      <c r="AM172" s="448"/>
      <c r="AN172" s="448"/>
      <c r="AO172" s="448"/>
      <c r="AP172" s="448"/>
      <c r="AQ172" s="448"/>
      <c r="AR172" s="448"/>
      <c r="AS172" s="448"/>
      <c r="AT172" s="448"/>
      <c r="AU172" s="448"/>
      <c r="AV172" s="448"/>
      <c r="AW172" s="448"/>
      <c r="AX172" s="448"/>
      <c r="AY172" s="448"/>
      <c r="AZ172" s="448"/>
      <c r="BA172" s="448"/>
      <c r="BB172" s="448"/>
      <c r="BC172" s="448"/>
      <c r="BD172" s="448"/>
      <c r="BE172" s="448"/>
      <c r="BF172" s="448"/>
      <c r="BG172" s="448"/>
      <c r="BH172" s="448"/>
      <c r="BI172" s="448"/>
      <c r="BJ172" s="448"/>
      <c r="BK172" s="448"/>
      <c r="BL172" s="448"/>
      <c r="BM172" s="448"/>
      <c r="BN172" s="448"/>
      <c r="BO172" s="448"/>
      <c r="BP172" s="448"/>
      <c r="BQ172" s="448"/>
      <c r="BR172" s="448"/>
      <c r="BS172" s="448"/>
      <c r="BT172" s="448"/>
      <c r="BU172" s="448"/>
      <c r="BV172" s="448"/>
      <c r="BW172" s="448"/>
      <c r="BX172" s="448"/>
      <c r="BY172" s="448"/>
      <c r="BZ172" s="448"/>
      <c r="CA172" s="448"/>
      <c r="CB172" s="448"/>
      <c r="CC172" s="448"/>
      <c r="CD172" s="448"/>
      <c r="CE172" s="448"/>
      <c r="CF172" s="448"/>
      <c r="CG172" s="448"/>
      <c r="CH172" s="448"/>
      <c r="CI172" s="448"/>
      <c r="CJ172" s="448"/>
      <c r="CK172" s="448"/>
      <c r="CL172" s="448"/>
      <c r="CM172" s="448"/>
      <c r="CN172" s="448"/>
      <c r="CO172" s="448"/>
      <c r="CP172" s="448"/>
      <c r="CQ172" s="448"/>
      <c r="CR172" s="448"/>
      <c r="CS172" s="448"/>
      <c r="CT172" s="448"/>
      <c r="CU172" s="448"/>
      <c r="CV172" s="448"/>
      <c r="CW172" s="448"/>
    </row>
    <row r="173" spans="1:101" x14ac:dyDescent="0.25">
      <c r="A173" s="449" t="s">
        <v>251</v>
      </c>
      <c r="C173" s="449">
        <v>1365.89</v>
      </c>
      <c r="D173" s="449">
        <v>1413.52</v>
      </c>
      <c r="E173" s="449">
        <v>1497.84</v>
      </c>
      <c r="F173" s="449">
        <v>1588.49</v>
      </c>
      <c r="G173" s="449">
        <v>1776.67</v>
      </c>
      <c r="H173" s="449">
        <v>1934.31</v>
      </c>
      <c r="I173" s="449">
        <v>2235.9</v>
      </c>
      <c r="J173" s="449">
        <v>2074.61</v>
      </c>
      <c r="K173" s="449">
        <v>2258.0300000000002</v>
      </c>
      <c r="Q173" s="467">
        <f t="shared" si="3"/>
        <v>-7.213649984346346</v>
      </c>
      <c r="R173" s="467">
        <f t="shared" si="3"/>
        <v>8.8411797880083522</v>
      </c>
      <c r="S173" s="467"/>
      <c r="T173" s="467"/>
      <c r="U173" s="467"/>
      <c r="V173" s="448"/>
      <c r="W173" s="448"/>
      <c r="X173" s="448"/>
      <c r="Y173" s="448"/>
      <c r="Z173" s="448"/>
      <c r="AA173" s="448"/>
      <c r="AB173" s="448"/>
      <c r="AC173" s="448"/>
      <c r="AD173" s="448"/>
      <c r="AE173" s="448"/>
      <c r="AF173" s="448"/>
      <c r="AG173" s="448"/>
      <c r="AH173" s="448"/>
      <c r="AI173" s="448"/>
      <c r="AJ173" s="448"/>
      <c r="AK173" s="448"/>
      <c r="AL173" s="448"/>
      <c r="AM173" s="448"/>
      <c r="AN173" s="448"/>
      <c r="AO173" s="448"/>
      <c r="AP173" s="448"/>
      <c r="AQ173" s="448"/>
      <c r="AR173" s="448"/>
      <c r="AS173" s="448"/>
      <c r="AT173" s="448"/>
      <c r="AU173" s="448"/>
      <c r="AV173" s="448"/>
      <c r="AW173" s="448"/>
      <c r="AX173" s="448"/>
      <c r="AY173" s="448"/>
      <c r="AZ173" s="448"/>
      <c r="BA173" s="448"/>
      <c r="BB173" s="448"/>
      <c r="BC173" s="448"/>
      <c r="BD173" s="448"/>
      <c r="BE173" s="448"/>
      <c r="BF173" s="448"/>
      <c r="BG173" s="448"/>
      <c r="BH173" s="448"/>
      <c r="BI173" s="448"/>
      <c r="BJ173" s="448"/>
      <c r="BK173" s="448"/>
      <c r="BL173" s="448"/>
      <c r="BM173" s="448"/>
      <c r="BN173" s="448"/>
      <c r="BO173" s="448"/>
      <c r="BP173" s="448"/>
      <c r="BQ173" s="448"/>
      <c r="BR173" s="448"/>
      <c r="BS173" s="448"/>
      <c r="BT173" s="448"/>
      <c r="BU173" s="448"/>
      <c r="BV173" s="448"/>
      <c r="BW173" s="448"/>
      <c r="BX173" s="448"/>
      <c r="BY173" s="448"/>
      <c r="BZ173" s="448"/>
      <c r="CA173" s="448"/>
      <c r="CB173" s="448"/>
      <c r="CC173" s="448"/>
      <c r="CD173" s="448"/>
      <c r="CE173" s="448"/>
      <c r="CF173" s="448"/>
      <c r="CG173" s="448"/>
      <c r="CH173" s="448"/>
      <c r="CI173" s="448"/>
      <c r="CJ173" s="448"/>
      <c r="CK173" s="448"/>
      <c r="CL173" s="448"/>
      <c r="CM173" s="448"/>
      <c r="CN173" s="448"/>
      <c r="CO173" s="448"/>
      <c r="CP173" s="448"/>
      <c r="CQ173" s="448"/>
      <c r="CR173" s="448"/>
      <c r="CS173" s="448"/>
      <c r="CT173" s="448"/>
      <c r="CU173" s="448"/>
      <c r="CV173" s="448"/>
      <c r="CW173" s="448"/>
    </row>
    <row r="174" spans="1:101" ht="15.75" x14ac:dyDescent="0.25">
      <c r="A174" s="453" t="s">
        <v>295</v>
      </c>
      <c r="B174" s="453"/>
      <c r="C174" s="453">
        <v>7029.75</v>
      </c>
      <c r="D174" s="453">
        <v>6986.97</v>
      </c>
      <c r="E174" s="453">
        <v>7605.31</v>
      </c>
      <c r="F174" s="453">
        <v>8377.94</v>
      </c>
      <c r="G174" s="453">
        <v>8899.08</v>
      </c>
      <c r="H174" s="453">
        <v>9900.51</v>
      </c>
      <c r="I174" s="453">
        <v>9807.36</v>
      </c>
      <c r="J174" s="453">
        <v>7542.9</v>
      </c>
      <c r="K174" s="453">
        <v>9096.2000000000007</v>
      </c>
      <c r="L174" s="453">
        <v>9909.6</v>
      </c>
      <c r="M174" s="462">
        <f>SUM(AP174:AS174)</f>
        <v>10358.1</v>
      </c>
      <c r="N174" s="462">
        <f>SUM(AU174:AX174)</f>
        <v>10248.4</v>
      </c>
      <c r="O174" s="468"/>
      <c r="P174" s="471">
        <f>N174*100/$N$129</f>
        <v>4.9762293326781482</v>
      </c>
      <c r="Q174" s="467">
        <f t="shared" si="3"/>
        <v>-23.089394087705568</v>
      </c>
      <c r="R174" s="467">
        <f t="shared" si="3"/>
        <v>20.592875419268466</v>
      </c>
      <c r="S174" s="465">
        <f t="shared" si="3"/>
        <v>8.9421956421362712</v>
      </c>
      <c r="T174" s="465">
        <f t="shared" si="3"/>
        <v>4.5259142649551949</v>
      </c>
      <c r="U174" s="465">
        <f t="shared" si="3"/>
        <v>-1.0590745406976254</v>
      </c>
      <c r="V174" s="448"/>
      <c r="W174" s="448"/>
      <c r="X174" s="448"/>
      <c r="Y174" s="448"/>
      <c r="Z174" s="448"/>
      <c r="AA174" s="448"/>
      <c r="AB174" s="448"/>
      <c r="AC174" s="448"/>
      <c r="AD174" s="448"/>
      <c r="AE174" s="448"/>
      <c r="AF174" s="448"/>
      <c r="AG174" s="448"/>
      <c r="AH174" s="448"/>
      <c r="AI174" s="448"/>
      <c r="AJ174" s="448"/>
      <c r="AK174" s="448"/>
      <c r="AL174" s="448"/>
      <c r="AM174" s="448"/>
      <c r="AN174" s="448"/>
      <c r="AO174" s="448"/>
      <c r="AP174" s="448">
        <v>2602.9</v>
      </c>
      <c r="AQ174" s="448">
        <v>2671.7</v>
      </c>
      <c r="AR174" s="448">
        <v>2553</v>
      </c>
      <c r="AS174" s="448">
        <v>2530.5</v>
      </c>
      <c r="AT174" s="448"/>
      <c r="AU174" s="448">
        <v>2509.1999999999998</v>
      </c>
      <c r="AV174" s="448">
        <v>2673.7</v>
      </c>
      <c r="AW174" s="448">
        <v>2483.8000000000002</v>
      </c>
      <c r="AX174" s="448">
        <v>2581.6999999999998</v>
      </c>
      <c r="AY174" s="448"/>
      <c r="AZ174" s="448"/>
      <c r="BA174" s="448"/>
      <c r="BB174" s="448"/>
      <c r="BC174" s="448"/>
      <c r="BD174" s="448"/>
      <c r="BE174" s="448"/>
      <c r="BF174" s="448"/>
      <c r="BG174" s="448"/>
      <c r="BH174" s="448"/>
      <c r="BI174" s="448"/>
      <c r="BJ174" s="448"/>
      <c r="BK174" s="448"/>
      <c r="BL174" s="448"/>
      <c r="BM174" s="448"/>
      <c r="BN174" s="448"/>
      <c r="BO174" s="448"/>
      <c r="BP174" s="448"/>
      <c r="BQ174" s="448"/>
      <c r="BR174" s="448"/>
      <c r="BS174" s="448"/>
      <c r="BT174" s="448"/>
      <c r="BU174" s="448"/>
      <c r="BV174" s="448"/>
      <c r="BW174" s="448"/>
      <c r="BX174" s="448"/>
      <c r="BY174" s="448"/>
      <c r="BZ174" s="448"/>
      <c r="CA174" s="448"/>
      <c r="CB174" s="448"/>
      <c r="CC174" s="448"/>
      <c r="CD174" s="448"/>
      <c r="CE174" s="448"/>
      <c r="CF174" s="448"/>
      <c r="CG174" s="448"/>
      <c r="CH174" s="448"/>
      <c r="CI174" s="448"/>
      <c r="CJ174" s="448"/>
      <c r="CK174" s="448"/>
      <c r="CL174" s="448"/>
      <c r="CM174" s="448"/>
      <c r="CN174" s="448"/>
      <c r="CO174" s="448"/>
      <c r="CP174" s="448"/>
      <c r="CQ174" s="448"/>
      <c r="CR174" s="448"/>
      <c r="CS174" s="448"/>
      <c r="CT174" s="448"/>
      <c r="CU174" s="448"/>
      <c r="CV174" s="448"/>
      <c r="CW174" s="448"/>
    </row>
    <row r="175" spans="1:101" x14ac:dyDescent="0.25">
      <c r="A175" s="449" t="s">
        <v>250</v>
      </c>
      <c r="C175" s="449">
        <v>5416.72</v>
      </c>
      <c r="D175" s="449">
        <v>5279.73</v>
      </c>
      <c r="E175" s="449">
        <v>5704.21</v>
      </c>
      <c r="F175" s="449">
        <v>6367.91</v>
      </c>
      <c r="G175" s="449">
        <v>6726.91</v>
      </c>
      <c r="H175" s="449">
        <v>7376.03</v>
      </c>
      <c r="I175" s="449">
        <v>7371.68</v>
      </c>
      <c r="J175" s="449">
        <v>5994.37</v>
      </c>
      <c r="K175" s="449">
        <v>6867.28</v>
      </c>
      <c r="Q175" s="467">
        <f t="shared" si="3"/>
        <v>-18.683800707572772</v>
      </c>
      <c r="R175" s="467">
        <f t="shared" si="3"/>
        <v>14.562164164040588</v>
      </c>
      <c r="S175" s="467"/>
      <c r="T175" s="467"/>
      <c r="U175" s="467"/>
      <c r="V175" s="448"/>
      <c r="W175" s="448"/>
      <c r="X175" s="448"/>
      <c r="Y175" s="448"/>
      <c r="Z175" s="448"/>
      <c r="AA175" s="448"/>
      <c r="AB175" s="448"/>
      <c r="AC175" s="448"/>
      <c r="AD175" s="448"/>
      <c r="AE175" s="448"/>
      <c r="AF175" s="448"/>
      <c r="AG175" s="448"/>
      <c r="AH175" s="448"/>
      <c r="AI175" s="448"/>
      <c r="AJ175" s="448"/>
      <c r="AK175" s="448"/>
      <c r="AL175" s="448"/>
      <c r="AM175" s="448"/>
      <c r="AN175" s="448"/>
      <c r="AO175" s="448"/>
      <c r="AP175" s="448"/>
      <c r="AQ175" s="448"/>
      <c r="AR175" s="448"/>
      <c r="AS175" s="448"/>
      <c r="AT175" s="448"/>
      <c r="AU175" s="448"/>
      <c r="AV175" s="448"/>
      <c r="AW175" s="448"/>
      <c r="AX175" s="448"/>
      <c r="AY175" s="448"/>
      <c r="AZ175" s="448"/>
      <c r="BA175" s="448"/>
      <c r="BB175" s="448"/>
      <c r="BC175" s="448"/>
      <c r="BD175" s="448"/>
      <c r="BE175" s="448"/>
      <c r="BF175" s="448"/>
      <c r="BG175" s="448"/>
      <c r="BH175" s="448"/>
      <c r="BI175" s="448"/>
      <c r="BJ175" s="448"/>
      <c r="BK175" s="448"/>
      <c r="BL175" s="448"/>
      <c r="BM175" s="448"/>
      <c r="BN175" s="448"/>
      <c r="BO175" s="448"/>
      <c r="BP175" s="448"/>
      <c r="BQ175" s="448"/>
      <c r="BR175" s="448"/>
      <c r="BS175" s="448"/>
      <c r="BT175" s="448"/>
      <c r="BU175" s="448"/>
      <c r="BV175" s="448"/>
      <c r="BW175" s="448"/>
      <c r="BX175" s="448"/>
      <c r="BY175" s="448"/>
      <c r="BZ175" s="448"/>
      <c r="CA175" s="448"/>
      <c r="CB175" s="448"/>
      <c r="CC175" s="448"/>
      <c r="CD175" s="448"/>
      <c r="CE175" s="448"/>
      <c r="CF175" s="448"/>
      <c r="CG175" s="448"/>
      <c r="CH175" s="448"/>
      <c r="CI175" s="448"/>
      <c r="CJ175" s="448"/>
      <c r="CK175" s="448"/>
      <c r="CL175" s="448"/>
      <c r="CM175" s="448"/>
      <c r="CN175" s="448"/>
      <c r="CO175" s="448"/>
      <c r="CP175" s="448"/>
      <c r="CQ175" s="448"/>
      <c r="CR175" s="448"/>
      <c r="CS175" s="448"/>
      <c r="CT175" s="448"/>
      <c r="CU175" s="448"/>
      <c r="CV175" s="448"/>
      <c r="CW175" s="448"/>
    </row>
    <row r="176" spans="1:101" x14ac:dyDescent="0.25">
      <c r="A176" s="449" t="s">
        <v>249</v>
      </c>
      <c r="C176" s="449">
        <v>1613.03</v>
      </c>
      <c r="D176" s="449">
        <v>1707.23</v>
      </c>
      <c r="E176" s="449">
        <v>1901.09</v>
      </c>
      <c r="F176" s="449">
        <v>2010.04</v>
      </c>
      <c r="G176" s="449">
        <v>2172.1799999999998</v>
      </c>
      <c r="H176" s="449">
        <v>2524.5100000000002</v>
      </c>
      <c r="I176" s="449">
        <v>2435.6799999999998</v>
      </c>
      <c r="J176" s="449">
        <v>1846.85</v>
      </c>
      <c r="K176" s="449">
        <v>2362.44</v>
      </c>
      <c r="Q176" s="467">
        <f t="shared" si="3"/>
        <v>-24.175179005452275</v>
      </c>
      <c r="R176" s="467">
        <f t="shared" si="3"/>
        <v>27.91726453149959</v>
      </c>
      <c r="S176" s="467"/>
      <c r="T176" s="467"/>
      <c r="U176" s="467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48"/>
      <c r="AH176" s="448"/>
      <c r="AI176" s="448"/>
      <c r="AJ176" s="448"/>
      <c r="AK176" s="448"/>
      <c r="AL176" s="448"/>
      <c r="AM176" s="448"/>
      <c r="AN176" s="448"/>
      <c r="AO176" s="448"/>
      <c r="AP176" s="448"/>
      <c r="AQ176" s="448"/>
      <c r="AR176" s="448"/>
      <c r="AS176" s="448"/>
      <c r="AT176" s="448"/>
      <c r="AU176" s="448"/>
      <c r="AV176" s="448"/>
      <c r="AW176" s="448"/>
      <c r="AX176" s="448"/>
      <c r="AY176" s="448"/>
      <c r="AZ176" s="448"/>
      <c r="BA176" s="448"/>
      <c r="BB176" s="448"/>
      <c r="BC176" s="448"/>
      <c r="BD176" s="448"/>
      <c r="BE176" s="448"/>
      <c r="BF176" s="448"/>
      <c r="BG176" s="448"/>
      <c r="BH176" s="448"/>
      <c r="BI176" s="448"/>
      <c r="BJ176" s="448"/>
      <c r="BK176" s="448"/>
      <c r="BL176" s="448"/>
      <c r="BM176" s="448"/>
      <c r="BN176" s="448"/>
      <c r="BO176" s="448"/>
      <c r="BP176" s="448"/>
      <c r="BQ176" s="448"/>
      <c r="BR176" s="448"/>
      <c r="BS176" s="448"/>
      <c r="BT176" s="448"/>
      <c r="BU176" s="448"/>
      <c r="BV176" s="448"/>
      <c r="BW176" s="448"/>
      <c r="BX176" s="448"/>
      <c r="BY176" s="448"/>
      <c r="BZ176" s="448"/>
      <c r="CA176" s="448"/>
      <c r="CB176" s="448"/>
      <c r="CC176" s="448"/>
      <c r="CD176" s="448"/>
      <c r="CE176" s="448"/>
      <c r="CF176" s="448"/>
      <c r="CG176" s="448"/>
      <c r="CH176" s="448"/>
      <c r="CI176" s="448"/>
      <c r="CJ176" s="448"/>
      <c r="CK176" s="448"/>
      <c r="CL176" s="448"/>
      <c r="CM176" s="448"/>
      <c r="CN176" s="448"/>
      <c r="CO176" s="448"/>
      <c r="CP176" s="448"/>
      <c r="CQ176" s="448"/>
      <c r="CR176" s="448"/>
      <c r="CS176" s="448"/>
      <c r="CT176" s="448"/>
      <c r="CU176" s="448"/>
      <c r="CV176" s="448"/>
      <c r="CW176" s="448"/>
    </row>
    <row r="177" spans="1:101" ht="15.75" x14ac:dyDescent="0.25">
      <c r="A177" s="453" t="s">
        <v>296</v>
      </c>
      <c r="B177" s="453"/>
      <c r="C177" s="453">
        <v>465.88</v>
      </c>
      <c r="D177" s="453">
        <v>438.51</v>
      </c>
      <c r="E177" s="453">
        <v>426.09</v>
      </c>
      <c r="F177" s="453">
        <v>435.52</v>
      </c>
      <c r="G177" s="453">
        <v>445.52</v>
      </c>
      <c r="H177" s="453">
        <v>458.55</v>
      </c>
      <c r="I177" s="453">
        <v>407.02</v>
      </c>
      <c r="J177" s="453">
        <v>362.4</v>
      </c>
      <c r="K177" s="453">
        <v>436.3</v>
      </c>
      <c r="L177" s="453">
        <v>497.5</v>
      </c>
      <c r="M177" s="462">
        <f>SUM(AP177:AS177)</f>
        <v>480.59999999999997</v>
      </c>
      <c r="N177" s="462">
        <f>SUM(AU177:AX177)</f>
        <v>451</v>
      </c>
      <c r="O177" s="468"/>
      <c r="P177" s="471">
        <f>N177*100/$N$129</f>
        <v>0.21898827417331923</v>
      </c>
      <c r="Q177" s="467">
        <f t="shared" si="3"/>
        <v>-10.962606260134638</v>
      </c>
      <c r="R177" s="467">
        <f t="shared" si="3"/>
        <v>20.391832229580583</v>
      </c>
      <c r="S177" s="465">
        <f t="shared" si="3"/>
        <v>14.027045610818242</v>
      </c>
      <c r="T177" s="465">
        <f t="shared" si="3"/>
        <v>-3.3969849246231227</v>
      </c>
      <c r="U177" s="465">
        <f t="shared" si="3"/>
        <v>-6.1589679567207591</v>
      </c>
      <c r="V177" s="448"/>
      <c r="W177" s="448"/>
      <c r="X177" s="448"/>
      <c r="Y177" s="448"/>
      <c r="Z177" s="448"/>
      <c r="AA177" s="448"/>
      <c r="AB177" s="448"/>
      <c r="AC177" s="448"/>
      <c r="AD177" s="448"/>
      <c r="AE177" s="448"/>
      <c r="AF177" s="448"/>
      <c r="AG177" s="448"/>
      <c r="AH177" s="448"/>
      <c r="AI177" s="448"/>
      <c r="AJ177" s="448"/>
      <c r="AK177" s="448"/>
      <c r="AL177" s="448"/>
      <c r="AM177" s="448"/>
      <c r="AN177" s="448"/>
      <c r="AO177" s="448"/>
      <c r="AP177" s="448">
        <v>112.8</v>
      </c>
      <c r="AQ177" s="448">
        <v>117.1</v>
      </c>
      <c r="AR177" s="448">
        <v>131.9</v>
      </c>
      <c r="AS177" s="448">
        <v>118.8</v>
      </c>
      <c r="AT177" s="448"/>
      <c r="AU177" s="448">
        <v>115.5</v>
      </c>
      <c r="AV177" s="448">
        <v>107.1</v>
      </c>
      <c r="AW177" s="448">
        <v>118.1</v>
      </c>
      <c r="AX177" s="448">
        <v>110.3</v>
      </c>
      <c r="AY177" s="448"/>
      <c r="AZ177" s="448"/>
      <c r="BA177" s="448"/>
      <c r="BB177" s="448"/>
      <c r="BC177" s="448"/>
      <c r="BD177" s="448"/>
      <c r="BE177" s="448"/>
      <c r="BF177" s="448"/>
      <c r="BG177" s="448"/>
      <c r="BH177" s="448"/>
      <c r="BI177" s="448"/>
      <c r="BJ177" s="448"/>
      <c r="BK177" s="448"/>
      <c r="BL177" s="448"/>
      <c r="BM177" s="448"/>
      <c r="BN177" s="448"/>
      <c r="BO177" s="448"/>
      <c r="BP177" s="448"/>
      <c r="BQ177" s="448"/>
      <c r="BR177" s="448"/>
      <c r="BS177" s="448"/>
      <c r="BT177" s="448"/>
      <c r="BU177" s="448"/>
      <c r="BV177" s="448"/>
      <c r="BW177" s="448"/>
      <c r="BX177" s="448"/>
      <c r="BY177" s="448"/>
      <c r="BZ177" s="448"/>
      <c r="CA177" s="448"/>
      <c r="CB177" s="448"/>
      <c r="CC177" s="448"/>
      <c r="CD177" s="448"/>
      <c r="CE177" s="448"/>
      <c r="CF177" s="448"/>
      <c r="CG177" s="448"/>
      <c r="CH177" s="448"/>
      <c r="CI177" s="448"/>
      <c r="CJ177" s="448"/>
      <c r="CK177" s="448"/>
      <c r="CL177" s="448"/>
      <c r="CM177" s="448"/>
      <c r="CN177" s="448"/>
      <c r="CO177" s="448"/>
      <c r="CP177" s="448"/>
      <c r="CQ177" s="448"/>
      <c r="CR177" s="448"/>
      <c r="CS177" s="448"/>
      <c r="CT177" s="448"/>
      <c r="CU177" s="448"/>
      <c r="CV177" s="448"/>
      <c r="CW177" s="448"/>
    </row>
    <row r="178" spans="1:101" x14ac:dyDescent="0.25">
      <c r="A178" s="449" t="s">
        <v>248</v>
      </c>
      <c r="C178" s="449">
        <v>120.13</v>
      </c>
      <c r="D178" s="449">
        <v>100.88</v>
      </c>
      <c r="E178" s="449">
        <v>90.97</v>
      </c>
      <c r="F178" s="449">
        <v>78.319999999999993</v>
      </c>
      <c r="G178" s="449">
        <v>76.900000000000006</v>
      </c>
      <c r="H178" s="449">
        <v>63.53</v>
      </c>
      <c r="I178" s="449">
        <v>60.51</v>
      </c>
      <c r="J178" s="449">
        <v>44.16</v>
      </c>
      <c r="K178" s="449">
        <v>48.44</v>
      </c>
      <c r="Q178" s="467">
        <f t="shared" si="3"/>
        <v>-27.020327218641548</v>
      </c>
      <c r="R178" s="467">
        <f t="shared" si="3"/>
        <v>9.6920289855072497</v>
      </c>
      <c r="S178" s="467"/>
      <c r="T178" s="467"/>
      <c r="U178" s="467"/>
      <c r="V178" s="448"/>
      <c r="W178" s="448"/>
      <c r="X178" s="448"/>
      <c r="Y178" s="448"/>
      <c r="Z178" s="448"/>
      <c r="AA178" s="448"/>
      <c r="AB178" s="448"/>
      <c r="AC178" s="448"/>
      <c r="AD178" s="448"/>
      <c r="AE178" s="448"/>
      <c r="AF178" s="448"/>
      <c r="AG178" s="448"/>
      <c r="AH178" s="448"/>
      <c r="AI178" s="448"/>
      <c r="AJ178" s="448"/>
      <c r="AK178" s="448"/>
      <c r="AL178" s="448"/>
      <c r="AM178" s="448"/>
      <c r="AN178" s="448"/>
      <c r="AO178" s="448"/>
      <c r="AP178" s="448"/>
      <c r="AQ178" s="448"/>
      <c r="AR178" s="448"/>
      <c r="AS178" s="448"/>
      <c r="AT178" s="448"/>
      <c r="AU178" s="448"/>
      <c r="AV178" s="448"/>
      <c r="AW178" s="448"/>
      <c r="AX178" s="448"/>
      <c r="AY178" s="448"/>
      <c r="AZ178" s="448"/>
      <c r="BA178" s="448"/>
      <c r="BB178" s="448"/>
      <c r="BC178" s="448"/>
      <c r="BD178" s="448"/>
      <c r="BE178" s="448"/>
      <c r="BF178" s="448"/>
      <c r="BG178" s="448"/>
      <c r="BH178" s="448"/>
      <c r="BI178" s="448"/>
      <c r="BJ178" s="448"/>
      <c r="BK178" s="448"/>
      <c r="BL178" s="448"/>
      <c r="BM178" s="448"/>
      <c r="BN178" s="448"/>
      <c r="BO178" s="448"/>
      <c r="BP178" s="448"/>
      <c r="BQ178" s="448"/>
      <c r="BR178" s="448"/>
      <c r="BS178" s="448"/>
      <c r="BT178" s="448"/>
      <c r="BU178" s="448"/>
      <c r="BV178" s="448"/>
      <c r="BW178" s="448"/>
      <c r="BX178" s="448"/>
      <c r="BY178" s="448"/>
      <c r="BZ178" s="448"/>
      <c r="CA178" s="448"/>
      <c r="CB178" s="448"/>
      <c r="CC178" s="448"/>
      <c r="CD178" s="448"/>
      <c r="CE178" s="448"/>
      <c r="CF178" s="448"/>
      <c r="CG178" s="448"/>
      <c r="CH178" s="448"/>
      <c r="CI178" s="448"/>
      <c r="CJ178" s="448"/>
      <c r="CK178" s="448"/>
      <c r="CL178" s="448"/>
      <c r="CM178" s="448"/>
      <c r="CN178" s="448"/>
      <c r="CO178" s="448"/>
      <c r="CP178" s="448"/>
      <c r="CQ178" s="448"/>
      <c r="CR178" s="448"/>
      <c r="CS178" s="448"/>
      <c r="CT178" s="448"/>
      <c r="CU178" s="448"/>
      <c r="CV178" s="448"/>
      <c r="CW178" s="448"/>
    </row>
    <row r="179" spans="1:101" x14ac:dyDescent="0.25">
      <c r="A179" s="449" t="s">
        <v>247</v>
      </c>
      <c r="C179" s="449">
        <v>338.24</v>
      </c>
      <c r="D179" s="449">
        <v>329.81</v>
      </c>
      <c r="E179" s="449">
        <v>326.68</v>
      </c>
      <c r="F179" s="449">
        <v>345.48</v>
      </c>
      <c r="G179" s="449">
        <v>354.81</v>
      </c>
      <c r="H179" s="449">
        <v>380.9</v>
      </c>
      <c r="I179" s="449">
        <v>339.98</v>
      </c>
      <c r="J179" s="449">
        <v>305.49</v>
      </c>
      <c r="K179" s="449">
        <v>374.7</v>
      </c>
      <c r="Q179" s="467">
        <f t="shared" si="3"/>
        <v>-10.144714394964412</v>
      </c>
      <c r="R179" s="467">
        <f t="shared" si="3"/>
        <v>22.655406068938419</v>
      </c>
      <c r="S179" s="467"/>
      <c r="T179" s="467"/>
      <c r="U179" s="467"/>
      <c r="V179" s="448"/>
      <c r="W179" s="448"/>
      <c r="X179" s="448"/>
      <c r="Y179" s="448"/>
      <c r="Z179" s="448"/>
      <c r="AA179" s="448"/>
      <c r="AB179" s="448"/>
      <c r="AC179" s="448"/>
      <c r="AD179" s="448"/>
      <c r="AE179" s="448"/>
      <c r="AF179" s="448"/>
      <c r="AG179" s="448"/>
      <c r="AH179" s="448"/>
      <c r="AI179" s="448"/>
      <c r="AJ179" s="448"/>
      <c r="AK179" s="448"/>
      <c r="AL179" s="448"/>
      <c r="AM179" s="448"/>
      <c r="AN179" s="448"/>
      <c r="AO179" s="448"/>
      <c r="AP179" s="448"/>
      <c r="AQ179" s="448"/>
      <c r="AR179" s="448"/>
      <c r="AS179" s="448"/>
      <c r="AT179" s="448"/>
      <c r="AU179" s="448"/>
      <c r="AV179" s="448"/>
      <c r="AW179" s="448"/>
      <c r="AX179" s="448"/>
      <c r="AY179" s="448"/>
      <c r="AZ179" s="448"/>
      <c r="BA179" s="448"/>
      <c r="BB179" s="448"/>
      <c r="BC179" s="448"/>
      <c r="BD179" s="448"/>
      <c r="BE179" s="448"/>
      <c r="BF179" s="448"/>
      <c r="BG179" s="448"/>
      <c r="BH179" s="448"/>
      <c r="BI179" s="448"/>
      <c r="BJ179" s="448"/>
      <c r="BK179" s="448"/>
      <c r="BL179" s="448"/>
      <c r="BM179" s="448"/>
      <c r="BN179" s="448"/>
      <c r="BO179" s="448"/>
      <c r="BP179" s="448"/>
      <c r="BQ179" s="448"/>
      <c r="BR179" s="448"/>
      <c r="BS179" s="448"/>
      <c r="BT179" s="448"/>
      <c r="BU179" s="448"/>
      <c r="BV179" s="448"/>
      <c r="BW179" s="448"/>
      <c r="BX179" s="448"/>
      <c r="BY179" s="448"/>
      <c r="BZ179" s="448"/>
      <c r="CA179" s="448"/>
      <c r="CB179" s="448"/>
      <c r="CC179" s="448"/>
      <c r="CD179" s="448"/>
      <c r="CE179" s="448"/>
      <c r="CF179" s="448"/>
      <c r="CG179" s="448"/>
      <c r="CH179" s="448"/>
      <c r="CI179" s="448"/>
      <c r="CJ179" s="448"/>
      <c r="CK179" s="448"/>
      <c r="CL179" s="448"/>
      <c r="CM179" s="448"/>
      <c r="CN179" s="448"/>
      <c r="CO179" s="448"/>
      <c r="CP179" s="448"/>
      <c r="CQ179" s="448"/>
      <c r="CR179" s="448"/>
      <c r="CS179" s="448"/>
      <c r="CT179" s="448"/>
      <c r="CU179" s="448"/>
      <c r="CV179" s="448"/>
      <c r="CW179" s="448"/>
    </row>
    <row r="180" spans="1:101" x14ac:dyDescent="0.25">
      <c r="A180" s="449" t="s">
        <v>246</v>
      </c>
      <c r="C180" s="449">
        <v>7.53</v>
      </c>
      <c r="D180" s="449">
        <v>7.83</v>
      </c>
      <c r="E180" s="449">
        <v>8.44</v>
      </c>
      <c r="F180" s="449">
        <v>11.73</v>
      </c>
      <c r="G180" s="449">
        <v>13.82</v>
      </c>
      <c r="H180" s="449">
        <v>14.09</v>
      </c>
      <c r="I180" s="449">
        <v>6.53</v>
      </c>
      <c r="J180" s="449">
        <v>8.07</v>
      </c>
      <c r="K180" s="449">
        <v>11.01</v>
      </c>
      <c r="Q180" s="467">
        <f t="shared" si="3"/>
        <v>23.583460949464012</v>
      </c>
      <c r="R180" s="467">
        <f t="shared" si="3"/>
        <v>36.431226765799252</v>
      </c>
      <c r="S180" s="467"/>
      <c r="T180" s="467"/>
      <c r="U180" s="467"/>
      <c r="V180" s="448"/>
      <c r="W180" s="448"/>
      <c r="X180" s="448"/>
      <c r="Y180" s="448"/>
      <c r="Z180" s="448"/>
      <c r="AA180" s="448"/>
      <c r="AB180" s="448"/>
      <c r="AC180" s="448"/>
      <c r="AD180" s="448"/>
      <c r="AE180" s="448"/>
      <c r="AF180" s="448"/>
      <c r="AG180" s="448"/>
      <c r="AH180" s="448"/>
      <c r="AI180" s="448"/>
      <c r="AJ180" s="448"/>
      <c r="AK180" s="448"/>
      <c r="AL180" s="448"/>
      <c r="AM180" s="448"/>
      <c r="AN180" s="448"/>
      <c r="AO180" s="448"/>
      <c r="AP180" s="448"/>
      <c r="AQ180" s="448"/>
      <c r="AR180" s="448"/>
      <c r="AS180" s="448"/>
      <c r="AT180" s="448"/>
      <c r="AU180" s="448"/>
      <c r="AV180" s="448"/>
      <c r="AW180" s="448"/>
      <c r="AX180" s="448"/>
      <c r="AY180" s="448"/>
      <c r="AZ180" s="448"/>
      <c r="BA180" s="448"/>
      <c r="BB180" s="448"/>
      <c r="BC180" s="448"/>
      <c r="BD180" s="448"/>
      <c r="BE180" s="448"/>
      <c r="BF180" s="448"/>
      <c r="BG180" s="448"/>
      <c r="BH180" s="448"/>
      <c r="BI180" s="448"/>
      <c r="BJ180" s="448"/>
      <c r="BK180" s="448"/>
      <c r="BL180" s="448"/>
      <c r="BM180" s="448"/>
      <c r="BN180" s="448"/>
      <c r="BO180" s="448"/>
      <c r="BP180" s="448"/>
      <c r="BQ180" s="448"/>
      <c r="BR180" s="448"/>
      <c r="BS180" s="448"/>
      <c r="BT180" s="448"/>
      <c r="BU180" s="448"/>
      <c r="BV180" s="448"/>
      <c r="BW180" s="448"/>
      <c r="BX180" s="448"/>
      <c r="BY180" s="448"/>
      <c r="BZ180" s="448"/>
      <c r="CA180" s="448"/>
      <c r="CB180" s="448"/>
      <c r="CC180" s="448"/>
      <c r="CD180" s="448"/>
      <c r="CE180" s="448"/>
      <c r="CF180" s="448"/>
      <c r="CG180" s="448"/>
      <c r="CH180" s="448"/>
      <c r="CI180" s="448"/>
      <c r="CJ180" s="448"/>
      <c r="CK180" s="448"/>
      <c r="CL180" s="448"/>
      <c r="CM180" s="448"/>
      <c r="CN180" s="448"/>
      <c r="CO180" s="448"/>
      <c r="CP180" s="448"/>
      <c r="CQ180" s="448"/>
      <c r="CR180" s="448"/>
      <c r="CS180" s="448"/>
      <c r="CT180" s="448"/>
      <c r="CU180" s="448"/>
      <c r="CV180" s="448"/>
      <c r="CW180" s="448"/>
    </row>
    <row r="181" spans="1:101" ht="15.75" x14ac:dyDescent="0.25">
      <c r="A181" s="453" t="s">
        <v>297</v>
      </c>
      <c r="B181" s="453"/>
      <c r="C181" s="453">
        <v>1286.8499999999999</v>
      </c>
      <c r="D181" s="453">
        <v>1272.6199999999999</v>
      </c>
      <c r="E181" s="453">
        <v>1317.54</v>
      </c>
      <c r="F181" s="453">
        <v>1367.09</v>
      </c>
      <c r="G181" s="453">
        <v>1478.7</v>
      </c>
      <c r="H181" s="453">
        <v>1743.85</v>
      </c>
      <c r="I181" s="453">
        <v>1552.87</v>
      </c>
      <c r="J181" s="453">
        <v>1374.3</v>
      </c>
      <c r="K181" s="453">
        <v>1478.1</v>
      </c>
      <c r="L181" s="453">
        <v>1615</v>
      </c>
      <c r="M181" s="462">
        <f>SUM(AP181:AS181)</f>
        <v>1674.1999999999998</v>
      </c>
      <c r="N181" s="462">
        <f>SUM(AU181:AX181)</f>
        <v>1565.7</v>
      </c>
      <c r="O181" s="468"/>
      <c r="P181" s="471">
        <f>N181*100/$N$129</f>
        <v>0.76024377133739673</v>
      </c>
      <c r="Q181" s="467">
        <f t="shared" si="3"/>
        <v>-11.49935281124627</v>
      </c>
      <c r="R181" s="467">
        <f t="shared" si="3"/>
        <v>7.5529360401658998</v>
      </c>
      <c r="S181" s="465">
        <f t="shared" si="3"/>
        <v>9.2618902645287946</v>
      </c>
      <c r="T181" s="465">
        <f t="shared" si="3"/>
        <v>3.6656346749225897</v>
      </c>
      <c r="U181" s="465">
        <f t="shared" si="3"/>
        <v>-6.4807072034404358</v>
      </c>
      <c r="V181" s="448"/>
      <c r="W181" s="448"/>
      <c r="X181" s="448"/>
      <c r="Y181" s="448"/>
      <c r="Z181" s="448"/>
      <c r="AA181" s="448"/>
      <c r="AB181" s="448"/>
      <c r="AC181" s="448"/>
      <c r="AD181" s="448"/>
      <c r="AE181" s="448"/>
      <c r="AF181" s="448"/>
      <c r="AG181" s="448"/>
      <c r="AH181" s="448"/>
      <c r="AI181" s="448"/>
      <c r="AJ181" s="448"/>
      <c r="AK181" s="448"/>
      <c r="AL181" s="448"/>
      <c r="AM181" s="448"/>
      <c r="AN181" s="448"/>
      <c r="AO181" s="448"/>
      <c r="AP181" s="448">
        <v>443.6</v>
      </c>
      <c r="AQ181" s="448">
        <v>464.7</v>
      </c>
      <c r="AR181" s="448">
        <v>390.4</v>
      </c>
      <c r="AS181" s="448">
        <v>375.5</v>
      </c>
      <c r="AT181" s="448"/>
      <c r="AU181" s="448">
        <v>407.1</v>
      </c>
      <c r="AV181" s="448">
        <v>414.1</v>
      </c>
      <c r="AW181" s="448">
        <v>370.7</v>
      </c>
      <c r="AX181" s="448">
        <v>373.8</v>
      </c>
      <c r="AY181" s="448"/>
      <c r="AZ181" s="448"/>
      <c r="BA181" s="448"/>
      <c r="BB181" s="448"/>
      <c r="BC181" s="448"/>
      <c r="BD181" s="448"/>
      <c r="BE181" s="448"/>
      <c r="BF181" s="448"/>
      <c r="BG181" s="448"/>
      <c r="BH181" s="448"/>
      <c r="BI181" s="448"/>
      <c r="BJ181" s="448"/>
      <c r="BK181" s="448"/>
      <c r="BL181" s="448"/>
      <c r="BM181" s="448"/>
      <c r="BN181" s="448"/>
      <c r="BO181" s="448"/>
      <c r="BP181" s="448"/>
      <c r="BQ181" s="448"/>
      <c r="BR181" s="448"/>
      <c r="BS181" s="448"/>
      <c r="BT181" s="448"/>
      <c r="BU181" s="448"/>
      <c r="BV181" s="448"/>
      <c r="BW181" s="448"/>
      <c r="BX181" s="448"/>
      <c r="BY181" s="448"/>
      <c r="BZ181" s="448"/>
      <c r="CA181" s="448"/>
      <c r="CB181" s="448"/>
      <c r="CC181" s="448"/>
      <c r="CD181" s="448"/>
      <c r="CE181" s="448"/>
      <c r="CF181" s="448"/>
      <c r="CG181" s="448"/>
      <c r="CH181" s="448"/>
      <c r="CI181" s="448"/>
      <c r="CJ181" s="448"/>
      <c r="CK181" s="448"/>
      <c r="CL181" s="448"/>
      <c r="CM181" s="448"/>
      <c r="CN181" s="448"/>
      <c r="CO181" s="448"/>
      <c r="CP181" s="448"/>
      <c r="CQ181" s="448"/>
      <c r="CR181" s="448"/>
      <c r="CS181" s="448"/>
      <c r="CT181" s="448"/>
      <c r="CU181" s="448"/>
      <c r="CV181" s="448"/>
      <c r="CW181" s="448"/>
    </row>
    <row r="182" spans="1:101" x14ac:dyDescent="0.25">
      <c r="A182" s="449" t="s">
        <v>245</v>
      </c>
      <c r="C182" s="449">
        <v>1258.28</v>
      </c>
      <c r="D182" s="449">
        <v>1244.28</v>
      </c>
      <c r="E182" s="449">
        <v>1285.06</v>
      </c>
      <c r="F182" s="449">
        <v>1335.55</v>
      </c>
      <c r="G182" s="449">
        <v>1446.54</v>
      </c>
      <c r="H182" s="449">
        <v>1709.68</v>
      </c>
      <c r="I182" s="449">
        <v>1523.34</v>
      </c>
      <c r="J182" s="449">
        <v>1356.42</v>
      </c>
      <c r="K182" s="449">
        <v>1462.42</v>
      </c>
      <c r="Q182" s="467">
        <f t="shared" si="3"/>
        <v>-10.957501280081916</v>
      </c>
      <c r="R182" s="467">
        <f t="shared" si="3"/>
        <v>7.8146886657524952</v>
      </c>
      <c r="S182" s="467"/>
      <c r="T182" s="467"/>
      <c r="U182" s="467"/>
      <c r="V182" s="448"/>
      <c r="W182" s="448"/>
      <c r="X182" s="448"/>
      <c r="Y182" s="448"/>
      <c r="Z182" s="448"/>
      <c r="AA182" s="448"/>
      <c r="AB182" s="448"/>
      <c r="AC182" s="448"/>
      <c r="AD182" s="448"/>
      <c r="AE182" s="448"/>
      <c r="AF182" s="448"/>
      <c r="AG182" s="448"/>
      <c r="AH182" s="448"/>
      <c r="AI182" s="448"/>
      <c r="AJ182" s="448"/>
      <c r="AK182" s="448"/>
      <c r="AL182" s="448"/>
      <c r="AM182" s="448"/>
      <c r="AN182" s="448"/>
      <c r="AO182" s="448"/>
      <c r="AP182" s="448"/>
      <c r="AQ182" s="448"/>
      <c r="AR182" s="448"/>
      <c r="AS182" s="448"/>
      <c r="AT182" s="448"/>
      <c r="AU182" s="448"/>
      <c r="AV182" s="448"/>
      <c r="AW182" s="448"/>
      <c r="AX182" s="448"/>
      <c r="AY182" s="448"/>
      <c r="AZ182" s="448"/>
      <c r="BA182" s="448"/>
      <c r="BB182" s="448"/>
      <c r="BC182" s="448"/>
      <c r="BD182" s="448"/>
      <c r="BE182" s="448"/>
      <c r="BF182" s="448"/>
      <c r="BG182" s="448"/>
      <c r="BH182" s="448"/>
      <c r="BI182" s="448"/>
      <c r="BJ182" s="448"/>
      <c r="BK182" s="448"/>
      <c r="BL182" s="448"/>
      <c r="BM182" s="448"/>
      <c r="BN182" s="448"/>
      <c r="BO182" s="448"/>
      <c r="BP182" s="448"/>
      <c r="BQ182" s="448"/>
      <c r="BR182" s="448"/>
      <c r="BS182" s="448"/>
      <c r="BT182" s="448"/>
      <c r="BU182" s="448"/>
      <c r="BV182" s="448"/>
      <c r="BW182" s="448"/>
      <c r="BX182" s="448"/>
      <c r="BY182" s="448"/>
      <c r="BZ182" s="448"/>
      <c r="CA182" s="448"/>
      <c r="CB182" s="448"/>
      <c r="CC182" s="448"/>
      <c r="CD182" s="448"/>
      <c r="CE182" s="448"/>
      <c r="CF182" s="448"/>
      <c r="CG182" s="448"/>
      <c r="CH182" s="448"/>
      <c r="CI182" s="448"/>
      <c r="CJ182" s="448"/>
      <c r="CK182" s="448"/>
      <c r="CL182" s="448"/>
      <c r="CM182" s="448"/>
      <c r="CN182" s="448"/>
      <c r="CO182" s="448"/>
      <c r="CP182" s="448"/>
      <c r="CQ182" s="448"/>
      <c r="CR182" s="448"/>
      <c r="CS182" s="448"/>
      <c r="CT182" s="448"/>
      <c r="CU182" s="448"/>
      <c r="CV182" s="448"/>
      <c r="CW182" s="448"/>
    </row>
    <row r="183" spans="1:101" x14ac:dyDescent="0.25">
      <c r="A183" s="449" t="s">
        <v>244</v>
      </c>
      <c r="C183" s="449">
        <v>8.2899999999999991</v>
      </c>
      <c r="D183" s="449">
        <v>8.3800000000000008</v>
      </c>
      <c r="E183" s="449">
        <v>8.3800000000000008</v>
      </c>
      <c r="F183" s="449">
        <v>8.4700000000000006</v>
      </c>
      <c r="G183" s="449">
        <v>8.51</v>
      </c>
      <c r="H183" s="449">
        <v>8.06</v>
      </c>
      <c r="I183" s="449">
        <v>6.26</v>
      </c>
      <c r="J183" s="449">
        <v>5.87</v>
      </c>
      <c r="K183" s="449">
        <v>5.82</v>
      </c>
      <c r="Q183" s="467">
        <f t="shared" si="3"/>
        <v>-6.2300319488817841</v>
      </c>
      <c r="R183" s="467">
        <f t="shared" si="3"/>
        <v>-0.85178875638841267</v>
      </c>
      <c r="S183" s="467"/>
      <c r="T183" s="467"/>
      <c r="U183" s="467"/>
      <c r="V183" s="448"/>
      <c r="W183" s="448"/>
      <c r="X183" s="448"/>
      <c r="Y183" s="448"/>
      <c r="Z183" s="448"/>
      <c r="AA183" s="448"/>
      <c r="AB183" s="448"/>
      <c r="AC183" s="448"/>
      <c r="AD183" s="448"/>
      <c r="AE183" s="448"/>
      <c r="AF183" s="448"/>
      <c r="AG183" s="448"/>
      <c r="AH183" s="448"/>
      <c r="AI183" s="448"/>
      <c r="AJ183" s="448"/>
      <c r="AK183" s="448"/>
      <c r="AL183" s="448"/>
      <c r="AM183" s="448"/>
      <c r="AN183" s="448"/>
      <c r="AO183" s="448"/>
      <c r="AP183" s="448"/>
      <c r="AQ183" s="448"/>
      <c r="AR183" s="448"/>
      <c r="AS183" s="448"/>
      <c r="AT183" s="448"/>
      <c r="AU183" s="448"/>
      <c r="AV183" s="448"/>
      <c r="AW183" s="448"/>
      <c r="AX183" s="448"/>
      <c r="AY183" s="448"/>
      <c r="AZ183" s="448"/>
      <c r="BA183" s="448"/>
      <c r="BB183" s="448"/>
      <c r="BC183" s="448"/>
      <c r="BD183" s="448"/>
      <c r="BE183" s="448"/>
      <c r="BF183" s="448"/>
      <c r="BG183" s="448"/>
      <c r="BH183" s="448"/>
      <c r="BI183" s="448"/>
      <c r="BJ183" s="448"/>
      <c r="BK183" s="448"/>
      <c r="BL183" s="448"/>
      <c r="BM183" s="448"/>
      <c r="BN183" s="448"/>
      <c r="BO183" s="448"/>
      <c r="BP183" s="448"/>
      <c r="BQ183" s="448"/>
      <c r="BR183" s="448"/>
      <c r="BS183" s="448"/>
      <c r="BT183" s="448"/>
      <c r="BU183" s="448"/>
      <c r="BV183" s="448"/>
      <c r="BW183" s="448"/>
      <c r="BX183" s="448"/>
      <c r="BY183" s="448"/>
      <c r="BZ183" s="448"/>
      <c r="CA183" s="448"/>
      <c r="CB183" s="448"/>
      <c r="CC183" s="448"/>
      <c r="CD183" s="448"/>
      <c r="CE183" s="448"/>
      <c r="CF183" s="448"/>
      <c r="CG183" s="448"/>
      <c r="CH183" s="448"/>
      <c r="CI183" s="448"/>
      <c r="CJ183" s="448"/>
      <c r="CK183" s="448"/>
      <c r="CL183" s="448"/>
      <c r="CM183" s="448"/>
      <c r="CN183" s="448"/>
      <c r="CO183" s="448"/>
      <c r="CP183" s="448"/>
      <c r="CQ183" s="448"/>
      <c r="CR183" s="448"/>
      <c r="CS183" s="448"/>
      <c r="CT183" s="448"/>
      <c r="CU183" s="448"/>
      <c r="CV183" s="448"/>
      <c r="CW183" s="448"/>
    </row>
    <row r="184" spans="1:101" x14ac:dyDescent="0.25">
      <c r="A184" s="449" t="s">
        <v>243</v>
      </c>
      <c r="C184" s="449">
        <v>20.260000000000002</v>
      </c>
      <c r="D184" s="449">
        <v>19.96</v>
      </c>
      <c r="E184" s="449">
        <v>24.09</v>
      </c>
      <c r="F184" s="449">
        <v>23.08</v>
      </c>
      <c r="G184" s="449">
        <v>23.64</v>
      </c>
      <c r="H184" s="449">
        <v>26.08</v>
      </c>
      <c r="I184" s="449">
        <v>23.28</v>
      </c>
      <c r="J184" s="449">
        <v>17.940000000000001</v>
      </c>
      <c r="K184" s="449">
        <v>20.309999999999999</v>
      </c>
      <c r="Q184" s="467">
        <f t="shared" si="3"/>
        <v>-22.938144329896907</v>
      </c>
      <c r="R184" s="467">
        <f t="shared" si="3"/>
        <v>13.210702341137109</v>
      </c>
      <c r="S184" s="467"/>
      <c r="T184" s="467"/>
      <c r="U184" s="467"/>
      <c r="V184" s="448"/>
      <c r="W184" s="448"/>
      <c r="X184" s="448"/>
      <c r="Y184" s="448"/>
      <c r="Z184" s="448"/>
      <c r="AA184" s="448"/>
      <c r="AB184" s="448"/>
      <c r="AC184" s="448"/>
      <c r="AD184" s="448"/>
      <c r="AE184" s="448"/>
      <c r="AF184" s="448"/>
      <c r="AG184" s="448"/>
      <c r="AH184" s="448"/>
      <c r="AI184" s="448"/>
      <c r="AJ184" s="448"/>
      <c r="AK184" s="448"/>
      <c r="AL184" s="448"/>
      <c r="AM184" s="448"/>
      <c r="AN184" s="448"/>
      <c r="AO184" s="448"/>
      <c r="AP184" s="448"/>
      <c r="AQ184" s="448"/>
      <c r="AR184" s="448"/>
      <c r="AS184" s="448"/>
      <c r="AT184" s="448"/>
      <c r="AU184" s="448"/>
      <c r="AV184" s="448"/>
      <c r="AW184" s="448"/>
      <c r="AX184" s="448"/>
      <c r="AY184" s="448"/>
      <c r="AZ184" s="448"/>
      <c r="BA184" s="448"/>
      <c r="BB184" s="448"/>
      <c r="BC184" s="448"/>
      <c r="BD184" s="448"/>
      <c r="BE184" s="448"/>
      <c r="BF184" s="448"/>
      <c r="BG184" s="448"/>
      <c r="BH184" s="448"/>
      <c r="BI184" s="448"/>
      <c r="BJ184" s="448"/>
      <c r="BK184" s="448"/>
      <c r="BL184" s="448"/>
      <c r="BM184" s="448"/>
      <c r="BN184" s="448"/>
      <c r="BO184" s="448"/>
      <c r="BP184" s="448"/>
      <c r="BQ184" s="448"/>
      <c r="BR184" s="448"/>
      <c r="BS184" s="448"/>
      <c r="BT184" s="448"/>
      <c r="BU184" s="448"/>
      <c r="BV184" s="448"/>
      <c r="BW184" s="448"/>
      <c r="BX184" s="448"/>
      <c r="BY184" s="448"/>
      <c r="BZ184" s="448"/>
      <c r="CA184" s="448"/>
      <c r="CB184" s="448"/>
      <c r="CC184" s="448"/>
      <c r="CD184" s="448"/>
      <c r="CE184" s="448"/>
      <c r="CF184" s="448"/>
      <c r="CG184" s="448"/>
      <c r="CH184" s="448"/>
      <c r="CI184" s="448"/>
      <c r="CJ184" s="448"/>
      <c r="CK184" s="448"/>
      <c r="CL184" s="448"/>
      <c r="CM184" s="448"/>
      <c r="CN184" s="448"/>
      <c r="CO184" s="448"/>
      <c r="CP184" s="448"/>
      <c r="CQ184" s="448"/>
      <c r="CR184" s="448"/>
      <c r="CS184" s="448"/>
      <c r="CT184" s="448"/>
      <c r="CU184" s="448"/>
      <c r="CV184" s="448"/>
      <c r="CW184" s="448"/>
    </row>
    <row r="185" spans="1:101" ht="15.75" x14ac:dyDescent="0.25">
      <c r="A185" s="453" t="s">
        <v>298</v>
      </c>
      <c r="B185" s="453"/>
      <c r="C185" s="453">
        <v>2972.22</v>
      </c>
      <c r="D185" s="453">
        <v>2893.01</v>
      </c>
      <c r="E185" s="453">
        <v>2957.67</v>
      </c>
      <c r="F185" s="453">
        <v>2970.2</v>
      </c>
      <c r="G185" s="453">
        <v>3048.49</v>
      </c>
      <c r="H185" s="453">
        <v>3246.62</v>
      </c>
      <c r="I185" s="453">
        <v>3324.33</v>
      </c>
      <c r="J185" s="453">
        <v>2969.7</v>
      </c>
      <c r="K185" s="453">
        <v>3274.1</v>
      </c>
      <c r="L185" s="453">
        <v>3566.4</v>
      </c>
      <c r="M185" s="462">
        <f>SUM(AP185:AS185)</f>
        <v>3075.6000000000004</v>
      </c>
      <c r="N185" s="462">
        <f>SUM(AU185:AX185)</f>
        <v>2953.8</v>
      </c>
      <c r="O185" s="468"/>
      <c r="P185" s="471">
        <f>N185*100/$N$129</f>
        <v>1.4342518054393578</v>
      </c>
      <c r="Q185" s="467">
        <f t="shared" si="3"/>
        <v>-10.667713494147696</v>
      </c>
      <c r="R185" s="467">
        <f t="shared" si="3"/>
        <v>10.250193622251409</v>
      </c>
      <c r="S185" s="465">
        <f t="shared" si="3"/>
        <v>8.9276442381112435</v>
      </c>
      <c r="T185" s="465">
        <f t="shared" si="3"/>
        <v>-13.761776581426641</v>
      </c>
      <c r="U185" s="465">
        <f t="shared" si="3"/>
        <v>-3.9602028872415191</v>
      </c>
      <c r="V185" s="448"/>
      <c r="W185" s="448"/>
      <c r="X185" s="448"/>
      <c r="Y185" s="448"/>
      <c r="Z185" s="448"/>
      <c r="AA185" s="448"/>
      <c r="AB185" s="448"/>
      <c r="AC185" s="448"/>
      <c r="AD185" s="448"/>
      <c r="AE185" s="448"/>
      <c r="AF185" s="448"/>
      <c r="AG185" s="448"/>
      <c r="AH185" s="448"/>
      <c r="AI185" s="448"/>
      <c r="AJ185" s="448"/>
      <c r="AK185" s="448"/>
      <c r="AL185" s="448"/>
      <c r="AM185" s="448"/>
      <c r="AN185" s="448"/>
      <c r="AO185" s="448"/>
      <c r="AP185" s="448">
        <v>796.5</v>
      </c>
      <c r="AQ185" s="448">
        <v>783.4</v>
      </c>
      <c r="AR185" s="448">
        <v>731</v>
      </c>
      <c r="AS185" s="448">
        <v>764.7</v>
      </c>
      <c r="AT185" s="448"/>
      <c r="AU185" s="448">
        <v>743</v>
      </c>
      <c r="AV185" s="448">
        <v>736.2</v>
      </c>
      <c r="AW185" s="448">
        <v>715.8</v>
      </c>
      <c r="AX185" s="448">
        <v>758.8</v>
      </c>
      <c r="AY185" s="448"/>
      <c r="AZ185" s="448"/>
      <c r="BA185" s="448"/>
      <c r="BB185" s="448"/>
      <c r="BC185" s="448"/>
      <c r="BD185" s="448"/>
      <c r="BE185" s="448"/>
      <c r="BF185" s="448"/>
      <c r="BG185" s="448"/>
      <c r="BH185" s="448"/>
      <c r="BI185" s="448"/>
      <c r="BJ185" s="448"/>
      <c r="BK185" s="448"/>
      <c r="BL185" s="448"/>
      <c r="BM185" s="448"/>
      <c r="BN185" s="448"/>
      <c r="BO185" s="448"/>
      <c r="BP185" s="448"/>
      <c r="BQ185" s="448"/>
      <c r="BR185" s="448"/>
      <c r="BS185" s="448"/>
      <c r="BT185" s="448"/>
      <c r="BU185" s="448"/>
      <c r="BV185" s="448"/>
      <c r="BW185" s="448"/>
      <c r="BX185" s="448"/>
      <c r="BY185" s="448"/>
      <c r="BZ185" s="448"/>
      <c r="CA185" s="448"/>
      <c r="CB185" s="448"/>
      <c r="CC185" s="448"/>
      <c r="CD185" s="448"/>
      <c r="CE185" s="448"/>
      <c r="CF185" s="448"/>
      <c r="CG185" s="448"/>
      <c r="CH185" s="448"/>
      <c r="CI185" s="448"/>
      <c r="CJ185" s="448"/>
      <c r="CK185" s="448"/>
      <c r="CL185" s="448"/>
      <c r="CM185" s="448"/>
      <c r="CN185" s="448"/>
      <c r="CO185" s="448"/>
      <c r="CP185" s="448"/>
      <c r="CQ185" s="448"/>
      <c r="CR185" s="448"/>
      <c r="CS185" s="448"/>
      <c r="CT185" s="448"/>
      <c r="CU185" s="448"/>
      <c r="CV185" s="448"/>
      <c r="CW185" s="448"/>
    </row>
    <row r="186" spans="1:101" x14ac:dyDescent="0.25">
      <c r="A186" s="449" t="s">
        <v>242</v>
      </c>
      <c r="C186" s="449">
        <v>197.67</v>
      </c>
      <c r="D186" s="449">
        <v>176.48</v>
      </c>
      <c r="E186" s="449">
        <v>223.67</v>
      </c>
      <c r="F186" s="449">
        <v>231.02</v>
      </c>
      <c r="G186" s="449">
        <v>244.2</v>
      </c>
      <c r="H186" s="449">
        <v>245.4</v>
      </c>
      <c r="I186" s="449">
        <v>191.46</v>
      </c>
      <c r="J186" s="449">
        <v>142.94</v>
      </c>
      <c r="K186" s="449">
        <v>239.86</v>
      </c>
      <c r="Q186" s="467">
        <f t="shared" si="3"/>
        <v>-25.342108012117421</v>
      </c>
      <c r="R186" s="467">
        <f t="shared" si="3"/>
        <v>67.804673289492115</v>
      </c>
      <c r="S186" s="467"/>
      <c r="T186" s="467"/>
      <c r="U186" s="467"/>
      <c r="V186" s="448"/>
      <c r="W186" s="448"/>
      <c r="X186" s="448"/>
      <c r="Y186" s="448"/>
      <c r="Z186" s="448"/>
      <c r="AA186" s="448"/>
      <c r="AB186" s="448"/>
      <c r="AC186" s="448"/>
      <c r="AD186" s="448"/>
      <c r="AE186" s="448"/>
      <c r="AF186" s="448"/>
      <c r="AG186" s="448"/>
      <c r="AH186" s="448"/>
      <c r="AI186" s="448"/>
      <c r="AJ186" s="448"/>
      <c r="AK186" s="448"/>
      <c r="AL186" s="448"/>
      <c r="AM186" s="448"/>
      <c r="AN186" s="448"/>
      <c r="AO186" s="448"/>
      <c r="AP186" s="448"/>
      <c r="AQ186" s="448"/>
      <c r="AR186" s="448"/>
      <c r="AS186" s="448"/>
      <c r="AT186" s="448"/>
      <c r="AU186" s="448"/>
      <c r="AV186" s="448"/>
      <c r="AW186" s="448"/>
      <c r="AX186" s="448"/>
      <c r="AY186" s="448"/>
      <c r="AZ186" s="448"/>
      <c r="BA186" s="448"/>
      <c r="BB186" s="448"/>
      <c r="BC186" s="448"/>
      <c r="BD186" s="448"/>
      <c r="BE186" s="448"/>
      <c r="BF186" s="448"/>
      <c r="BG186" s="448"/>
      <c r="BH186" s="448"/>
      <c r="BI186" s="448"/>
      <c r="BJ186" s="448"/>
      <c r="BK186" s="448"/>
      <c r="BL186" s="448"/>
      <c r="BM186" s="448"/>
      <c r="BN186" s="448"/>
      <c r="BO186" s="448"/>
      <c r="BP186" s="448"/>
      <c r="BQ186" s="448"/>
      <c r="BR186" s="448"/>
      <c r="BS186" s="448"/>
      <c r="BT186" s="448"/>
      <c r="BU186" s="448"/>
      <c r="BV186" s="448"/>
      <c r="BW186" s="448"/>
      <c r="BX186" s="448"/>
      <c r="BY186" s="448"/>
      <c r="BZ186" s="448"/>
      <c r="CA186" s="448"/>
      <c r="CB186" s="448"/>
      <c r="CC186" s="448"/>
      <c r="CD186" s="448"/>
      <c r="CE186" s="448"/>
      <c r="CF186" s="448"/>
      <c r="CG186" s="448"/>
      <c r="CH186" s="448"/>
      <c r="CI186" s="448"/>
      <c r="CJ186" s="448"/>
      <c r="CK186" s="448"/>
      <c r="CL186" s="448"/>
      <c r="CM186" s="448"/>
      <c r="CN186" s="448"/>
      <c r="CO186" s="448"/>
      <c r="CP186" s="448"/>
      <c r="CQ186" s="448"/>
      <c r="CR186" s="448"/>
      <c r="CS186" s="448"/>
      <c r="CT186" s="448"/>
      <c r="CU186" s="448"/>
      <c r="CV186" s="448"/>
      <c r="CW186" s="448"/>
    </row>
    <row r="187" spans="1:101" x14ac:dyDescent="0.25">
      <c r="A187" s="449" t="s">
        <v>241</v>
      </c>
      <c r="C187" s="449">
        <v>2435.56</v>
      </c>
      <c r="D187" s="449">
        <v>2319.96</v>
      </c>
      <c r="E187" s="449">
        <v>2353.13</v>
      </c>
      <c r="F187" s="449">
        <v>2337.11</v>
      </c>
      <c r="G187" s="449">
        <v>2392.7399999999998</v>
      </c>
      <c r="H187" s="449">
        <v>2600.06</v>
      </c>
      <c r="I187" s="449">
        <v>2733.43</v>
      </c>
      <c r="J187" s="449">
        <v>2488.37</v>
      </c>
      <c r="K187" s="449">
        <v>2656.25</v>
      </c>
      <c r="Q187" s="467">
        <f t="shared" si="3"/>
        <v>-8.9652926908682478</v>
      </c>
      <c r="R187" s="467">
        <f t="shared" si="3"/>
        <v>6.7465851139501005</v>
      </c>
      <c r="S187" s="467"/>
      <c r="T187" s="467"/>
      <c r="U187" s="467"/>
      <c r="V187" s="448"/>
      <c r="W187" s="448"/>
      <c r="X187" s="448"/>
      <c r="Y187" s="448"/>
      <c r="Z187" s="448"/>
      <c r="AA187" s="448"/>
      <c r="AB187" s="448"/>
      <c r="AC187" s="448"/>
      <c r="AD187" s="448"/>
      <c r="AE187" s="448"/>
      <c r="AF187" s="448"/>
      <c r="AG187" s="448"/>
      <c r="AH187" s="448"/>
      <c r="AI187" s="448"/>
      <c r="AJ187" s="448"/>
      <c r="AK187" s="448"/>
      <c r="AL187" s="448"/>
      <c r="AM187" s="448"/>
      <c r="AN187" s="448"/>
      <c r="AO187" s="448"/>
      <c r="AP187" s="448"/>
      <c r="AQ187" s="448"/>
      <c r="AR187" s="448"/>
      <c r="AS187" s="448"/>
      <c r="AT187" s="448"/>
      <c r="AU187" s="448"/>
      <c r="AV187" s="448"/>
      <c r="AW187" s="448"/>
      <c r="AX187" s="448"/>
      <c r="AY187" s="448"/>
      <c r="AZ187" s="448"/>
      <c r="BA187" s="448"/>
      <c r="BB187" s="448"/>
      <c r="BC187" s="448"/>
      <c r="BD187" s="448"/>
      <c r="BE187" s="448"/>
      <c r="BF187" s="448"/>
      <c r="BG187" s="448"/>
      <c r="BH187" s="448"/>
      <c r="BI187" s="448"/>
      <c r="BJ187" s="448"/>
      <c r="BK187" s="448"/>
      <c r="BL187" s="448"/>
      <c r="BM187" s="448"/>
      <c r="BN187" s="448"/>
      <c r="BO187" s="448"/>
      <c r="BP187" s="448"/>
      <c r="BQ187" s="448"/>
      <c r="BR187" s="448"/>
      <c r="BS187" s="448"/>
      <c r="BT187" s="448"/>
      <c r="BU187" s="448"/>
      <c r="BV187" s="448"/>
      <c r="BW187" s="448"/>
      <c r="BX187" s="448"/>
      <c r="BY187" s="448"/>
      <c r="BZ187" s="448"/>
      <c r="CA187" s="448"/>
      <c r="CB187" s="448"/>
      <c r="CC187" s="448"/>
      <c r="CD187" s="448"/>
      <c r="CE187" s="448"/>
      <c r="CF187" s="448"/>
      <c r="CG187" s="448"/>
      <c r="CH187" s="448"/>
      <c r="CI187" s="448"/>
      <c r="CJ187" s="448"/>
      <c r="CK187" s="448"/>
      <c r="CL187" s="448"/>
      <c r="CM187" s="448"/>
      <c r="CN187" s="448"/>
      <c r="CO187" s="448"/>
      <c r="CP187" s="448"/>
      <c r="CQ187" s="448"/>
      <c r="CR187" s="448"/>
      <c r="CS187" s="448"/>
      <c r="CT187" s="448"/>
      <c r="CU187" s="448"/>
      <c r="CV187" s="448"/>
      <c r="CW187" s="448"/>
    </row>
    <row r="188" spans="1:101" x14ac:dyDescent="0.25">
      <c r="A188" s="449" t="s">
        <v>240</v>
      </c>
      <c r="C188" s="449">
        <v>339</v>
      </c>
      <c r="D188" s="449">
        <v>396.55</v>
      </c>
      <c r="E188" s="449">
        <v>380.89</v>
      </c>
      <c r="F188" s="449">
        <v>402.09</v>
      </c>
      <c r="G188" s="449">
        <v>411.56</v>
      </c>
      <c r="H188" s="449">
        <v>401.13</v>
      </c>
      <c r="I188" s="449">
        <v>399.45</v>
      </c>
      <c r="J188" s="449">
        <v>386.39</v>
      </c>
      <c r="K188" s="449">
        <v>423.14</v>
      </c>
      <c r="Q188" s="467">
        <f t="shared" si="3"/>
        <v>-3.2694955563900368</v>
      </c>
      <c r="R188" s="467">
        <f t="shared" si="3"/>
        <v>9.5111157121043508</v>
      </c>
      <c r="S188" s="467"/>
      <c r="T188" s="467"/>
      <c r="U188" s="467"/>
      <c r="V188" s="448"/>
      <c r="W188" s="448"/>
      <c r="X188" s="448"/>
      <c r="Y188" s="448"/>
      <c r="Z188" s="448"/>
      <c r="AA188" s="448"/>
      <c r="AB188" s="448"/>
      <c r="AC188" s="448"/>
      <c r="AD188" s="448"/>
      <c r="AE188" s="448"/>
      <c r="AF188" s="448"/>
      <c r="AG188" s="448"/>
      <c r="AH188" s="448"/>
      <c r="AI188" s="448"/>
      <c r="AJ188" s="448"/>
      <c r="AK188" s="448"/>
      <c r="AL188" s="448"/>
      <c r="AM188" s="448"/>
      <c r="AN188" s="448"/>
      <c r="AO188" s="448"/>
      <c r="AP188" s="448"/>
      <c r="AQ188" s="448"/>
      <c r="AR188" s="448"/>
      <c r="AS188" s="448"/>
      <c r="AT188" s="448"/>
      <c r="AU188" s="448"/>
      <c r="AV188" s="448"/>
      <c r="AW188" s="448"/>
      <c r="AX188" s="448"/>
      <c r="AY188" s="448"/>
      <c r="AZ188" s="448"/>
      <c r="BA188" s="448"/>
      <c r="BB188" s="448"/>
      <c r="BC188" s="448"/>
      <c r="BD188" s="448"/>
      <c r="BE188" s="448"/>
      <c r="BF188" s="448"/>
      <c r="BG188" s="448"/>
      <c r="BH188" s="448"/>
      <c r="BI188" s="448"/>
      <c r="BJ188" s="448"/>
      <c r="BK188" s="448"/>
      <c r="BL188" s="448"/>
      <c r="BM188" s="448"/>
      <c r="BN188" s="448"/>
      <c r="BO188" s="448"/>
      <c r="BP188" s="448"/>
      <c r="BQ188" s="448"/>
      <c r="BR188" s="448"/>
      <c r="BS188" s="448"/>
      <c r="BT188" s="448"/>
      <c r="BU188" s="448"/>
      <c r="BV188" s="448"/>
      <c r="BW188" s="448"/>
      <c r="BX188" s="448"/>
      <c r="BY188" s="448"/>
      <c r="BZ188" s="448"/>
      <c r="CA188" s="448"/>
      <c r="CB188" s="448"/>
      <c r="CC188" s="448"/>
      <c r="CD188" s="448"/>
      <c r="CE188" s="448"/>
      <c r="CF188" s="448"/>
      <c r="CG188" s="448"/>
      <c r="CH188" s="448"/>
      <c r="CI188" s="448"/>
      <c r="CJ188" s="448"/>
      <c r="CK188" s="448"/>
      <c r="CL188" s="448"/>
      <c r="CM188" s="448"/>
      <c r="CN188" s="448"/>
      <c r="CO188" s="448"/>
      <c r="CP188" s="448"/>
      <c r="CQ188" s="448"/>
      <c r="CR188" s="448"/>
      <c r="CS188" s="448"/>
      <c r="CT188" s="448"/>
      <c r="CU188" s="448"/>
      <c r="CV188" s="448"/>
      <c r="CW188" s="448"/>
    </row>
    <row r="189" spans="1:101" ht="15.75" x14ac:dyDescent="0.25">
      <c r="A189" s="453" t="s">
        <v>299</v>
      </c>
      <c r="B189" s="453"/>
      <c r="C189" s="453">
        <v>5327.6</v>
      </c>
      <c r="D189" s="453">
        <v>4945.2</v>
      </c>
      <c r="E189" s="453">
        <v>4865.2</v>
      </c>
      <c r="F189" s="453">
        <v>4985.7</v>
      </c>
      <c r="G189" s="453">
        <v>5099.1000000000004</v>
      </c>
      <c r="H189" s="453">
        <v>5331.2</v>
      </c>
      <c r="I189" s="453">
        <v>5197.3999999999996</v>
      </c>
      <c r="J189" s="453">
        <v>4629.8</v>
      </c>
      <c r="K189" s="453">
        <v>4878.8</v>
      </c>
      <c r="L189" s="453">
        <v>5035</v>
      </c>
      <c r="M189" s="462">
        <f>SUM(AP189:AS189)</f>
        <v>4636.7</v>
      </c>
      <c r="N189" s="462">
        <f>SUM(AU189:AX189)</f>
        <v>4713.5</v>
      </c>
      <c r="O189" s="468"/>
      <c r="P189" s="471">
        <f>N189*100/$N$129</f>
        <v>2.2886945239821288</v>
      </c>
      <c r="Q189" s="467">
        <f t="shared" si="3"/>
        <v>-10.920845037903558</v>
      </c>
      <c r="R189" s="467">
        <f t="shared" si="3"/>
        <v>5.3782020821633765</v>
      </c>
      <c r="S189" s="465">
        <f t="shared" si="3"/>
        <v>3.2016069525293069</v>
      </c>
      <c r="T189" s="465">
        <f t="shared" si="3"/>
        <v>-7.9106256206554164</v>
      </c>
      <c r="U189" s="465">
        <f t="shared" si="3"/>
        <v>1.6563504216360814</v>
      </c>
      <c r="V189" s="448"/>
      <c r="W189" s="448"/>
      <c r="X189" s="448"/>
      <c r="Y189" s="448"/>
      <c r="Z189" s="448"/>
      <c r="AA189" s="448"/>
      <c r="AB189" s="448"/>
      <c r="AC189" s="448"/>
      <c r="AD189" s="448"/>
      <c r="AE189" s="448"/>
      <c r="AF189" s="448"/>
      <c r="AG189" s="448"/>
      <c r="AH189" s="448"/>
      <c r="AI189" s="448"/>
      <c r="AJ189" s="448"/>
      <c r="AK189" s="448"/>
      <c r="AL189" s="448"/>
      <c r="AM189" s="448"/>
      <c r="AN189" s="448"/>
      <c r="AO189" s="448"/>
      <c r="AP189" s="448">
        <v>1278.5999999999999</v>
      </c>
      <c r="AQ189" s="448">
        <v>1038.3</v>
      </c>
      <c r="AR189" s="448">
        <v>1222.8</v>
      </c>
      <c r="AS189" s="448">
        <v>1097</v>
      </c>
      <c r="AT189" s="448"/>
      <c r="AU189" s="448">
        <v>1227.5</v>
      </c>
      <c r="AV189" s="448">
        <v>1067</v>
      </c>
      <c r="AW189" s="448">
        <v>1270.7</v>
      </c>
      <c r="AX189" s="448">
        <v>1148.3</v>
      </c>
      <c r="AY189" s="448"/>
      <c r="AZ189" s="448"/>
      <c r="BA189" s="448"/>
      <c r="BB189" s="448"/>
      <c r="BC189" s="448"/>
      <c r="BD189" s="448"/>
      <c r="BE189" s="448"/>
      <c r="BF189" s="448"/>
      <c r="BG189" s="448"/>
      <c r="BH189" s="448"/>
      <c r="BI189" s="448"/>
      <c r="BJ189" s="448"/>
      <c r="BK189" s="448"/>
      <c r="BL189" s="448"/>
      <c r="BM189" s="448"/>
      <c r="BN189" s="448"/>
      <c r="BO189" s="448"/>
      <c r="BP189" s="448"/>
      <c r="BQ189" s="448"/>
      <c r="BR189" s="448"/>
      <c r="BS189" s="448"/>
      <c r="BT189" s="448"/>
      <c r="BU189" s="448"/>
      <c r="BV189" s="448"/>
      <c r="BW189" s="448"/>
      <c r="BX189" s="448"/>
      <c r="BY189" s="448"/>
      <c r="BZ189" s="448"/>
      <c r="CA189" s="448"/>
      <c r="CB189" s="448"/>
      <c r="CC189" s="448"/>
      <c r="CD189" s="448"/>
      <c r="CE189" s="448"/>
      <c r="CF189" s="448"/>
      <c r="CG189" s="448"/>
      <c r="CH189" s="448"/>
      <c r="CI189" s="448"/>
      <c r="CJ189" s="448"/>
      <c r="CK189" s="448"/>
      <c r="CL189" s="448"/>
      <c r="CM189" s="448"/>
      <c r="CN189" s="448"/>
      <c r="CO189" s="448"/>
      <c r="CP189" s="448"/>
      <c r="CQ189" s="448"/>
      <c r="CR189" s="448"/>
      <c r="CS189" s="448"/>
      <c r="CT189" s="448"/>
      <c r="CU189" s="448"/>
      <c r="CV189" s="448"/>
      <c r="CW189" s="448"/>
    </row>
    <row r="190" spans="1:101" x14ac:dyDescent="0.25">
      <c r="A190" s="449" t="s">
        <v>239</v>
      </c>
      <c r="C190" s="449">
        <v>5.15</v>
      </c>
      <c r="D190" s="449">
        <v>7.43</v>
      </c>
      <c r="E190" s="449">
        <v>9.33</v>
      </c>
      <c r="F190" s="449">
        <v>10.02</v>
      </c>
      <c r="G190" s="449">
        <v>11.56</v>
      </c>
      <c r="H190" s="449">
        <v>11.55</v>
      </c>
      <c r="I190" s="449">
        <v>10.46</v>
      </c>
      <c r="J190" s="449">
        <v>7.36</v>
      </c>
      <c r="K190" s="449">
        <v>6.94</v>
      </c>
      <c r="Q190" s="467">
        <f t="shared" si="3"/>
        <v>-29.636711281070749</v>
      </c>
      <c r="R190" s="467">
        <f t="shared" si="3"/>
        <v>-5.7065217391304337</v>
      </c>
      <c r="S190" s="467"/>
      <c r="T190" s="467"/>
      <c r="U190" s="467"/>
      <c r="V190" s="448"/>
      <c r="W190" s="448"/>
      <c r="X190" s="448"/>
      <c r="Y190" s="448"/>
      <c r="Z190" s="448"/>
      <c r="AA190" s="448"/>
      <c r="AB190" s="448"/>
      <c r="AC190" s="448"/>
      <c r="AD190" s="448"/>
      <c r="AE190" s="448"/>
      <c r="AF190" s="448"/>
      <c r="AG190" s="448"/>
      <c r="AH190" s="448"/>
      <c r="AI190" s="448"/>
      <c r="AJ190" s="448"/>
      <c r="AK190" s="448"/>
      <c r="AL190" s="448"/>
      <c r="AM190" s="448"/>
      <c r="AN190" s="448"/>
      <c r="AO190" s="448"/>
      <c r="AP190" s="448"/>
      <c r="AQ190" s="448"/>
      <c r="AR190" s="448"/>
      <c r="AS190" s="448"/>
      <c r="AT190" s="448"/>
      <c r="AU190" s="448"/>
      <c r="AV190" s="448"/>
      <c r="AW190" s="448"/>
      <c r="AX190" s="448"/>
      <c r="AY190" s="448"/>
      <c r="AZ190" s="448"/>
      <c r="BA190" s="448"/>
      <c r="BB190" s="448"/>
      <c r="BC190" s="448"/>
      <c r="BD190" s="448"/>
      <c r="BE190" s="448"/>
      <c r="BF190" s="448"/>
      <c r="BG190" s="448"/>
      <c r="BH190" s="448"/>
      <c r="BI190" s="448"/>
      <c r="BJ190" s="448"/>
      <c r="BK190" s="448"/>
      <c r="BL190" s="448"/>
      <c r="BM190" s="448"/>
      <c r="BN190" s="448"/>
      <c r="BO190" s="448"/>
      <c r="BP190" s="448"/>
      <c r="BQ190" s="448"/>
      <c r="BR190" s="448"/>
      <c r="BS190" s="448"/>
      <c r="BT190" s="448"/>
      <c r="BU190" s="448"/>
      <c r="BV190" s="448"/>
      <c r="BW190" s="448"/>
      <c r="BX190" s="448"/>
      <c r="BY190" s="448"/>
      <c r="BZ190" s="448"/>
      <c r="CA190" s="448"/>
      <c r="CB190" s="448"/>
      <c r="CC190" s="448"/>
      <c r="CD190" s="448"/>
      <c r="CE190" s="448"/>
      <c r="CF190" s="448"/>
      <c r="CG190" s="448"/>
      <c r="CH190" s="448"/>
      <c r="CI190" s="448"/>
      <c r="CJ190" s="448"/>
      <c r="CK190" s="448"/>
      <c r="CL190" s="448"/>
      <c r="CM190" s="448"/>
      <c r="CN190" s="448"/>
      <c r="CO190" s="448"/>
      <c r="CP190" s="448"/>
      <c r="CQ190" s="448"/>
      <c r="CR190" s="448"/>
      <c r="CS190" s="448"/>
      <c r="CT190" s="448"/>
      <c r="CU190" s="448"/>
      <c r="CV190" s="448"/>
      <c r="CW190" s="448"/>
    </row>
    <row r="191" spans="1:101" x14ac:dyDescent="0.25">
      <c r="A191" s="449" t="s">
        <v>238</v>
      </c>
      <c r="C191" s="449">
        <v>127.48</v>
      </c>
      <c r="D191" s="449">
        <v>126.44</v>
      </c>
      <c r="E191" s="449">
        <v>137.28</v>
      </c>
      <c r="F191" s="449">
        <v>122.69</v>
      </c>
      <c r="G191" s="449">
        <v>128.38</v>
      </c>
      <c r="H191" s="449">
        <v>119.41</v>
      </c>
      <c r="I191" s="449">
        <v>87.43</v>
      </c>
      <c r="J191" s="449">
        <v>73.11</v>
      </c>
      <c r="K191" s="449">
        <v>78.86</v>
      </c>
      <c r="Q191" s="467">
        <f t="shared" si="3"/>
        <v>-16.378817339585961</v>
      </c>
      <c r="R191" s="467">
        <f t="shared" si="3"/>
        <v>7.8648611681028591</v>
      </c>
      <c r="S191" s="467"/>
      <c r="T191" s="467"/>
      <c r="U191" s="467"/>
      <c r="V191" s="448"/>
      <c r="W191" s="448"/>
      <c r="X191" s="448"/>
      <c r="Y191" s="448"/>
      <c r="Z191" s="448"/>
      <c r="AA191" s="448"/>
      <c r="AB191" s="448"/>
      <c r="AC191" s="448"/>
      <c r="AD191" s="448"/>
      <c r="AE191" s="448"/>
      <c r="AF191" s="448"/>
      <c r="AG191" s="448"/>
      <c r="AH191" s="448"/>
      <c r="AI191" s="448"/>
      <c r="AJ191" s="448"/>
      <c r="AK191" s="448"/>
      <c r="AL191" s="448"/>
      <c r="AM191" s="448"/>
      <c r="AN191" s="448"/>
      <c r="AO191" s="448"/>
      <c r="AP191" s="448"/>
      <c r="AQ191" s="448"/>
      <c r="AR191" s="448"/>
      <c r="AS191" s="448"/>
      <c r="AT191" s="448"/>
      <c r="AU191" s="448"/>
      <c r="AV191" s="448"/>
      <c r="AW191" s="448"/>
      <c r="AX191" s="448"/>
      <c r="AY191" s="448"/>
      <c r="AZ191" s="448"/>
      <c r="BA191" s="448"/>
      <c r="BB191" s="448"/>
      <c r="BC191" s="448"/>
      <c r="BD191" s="448"/>
      <c r="BE191" s="448"/>
      <c r="BF191" s="448"/>
      <c r="BG191" s="448"/>
      <c r="BH191" s="448"/>
      <c r="BI191" s="448"/>
      <c r="BJ191" s="448"/>
      <c r="BK191" s="448"/>
      <c r="BL191" s="448"/>
      <c r="BM191" s="448"/>
      <c r="BN191" s="448"/>
      <c r="BO191" s="448"/>
      <c r="BP191" s="448"/>
      <c r="BQ191" s="448"/>
      <c r="BR191" s="448"/>
      <c r="BS191" s="448"/>
      <c r="BT191" s="448"/>
      <c r="BU191" s="448"/>
      <c r="BV191" s="448"/>
      <c r="BW191" s="448"/>
      <c r="BX191" s="448"/>
      <c r="BY191" s="448"/>
      <c r="BZ191" s="448"/>
      <c r="CA191" s="448"/>
      <c r="CB191" s="448"/>
      <c r="CC191" s="448"/>
      <c r="CD191" s="448"/>
      <c r="CE191" s="448"/>
      <c r="CF191" s="448"/>
      <c r="CG191" s="448"/>
      <c r="CH191" s="448"/>
      <c r="CI191" s="448"/>
      <c r="CJ191" s="448"/>
      <c r="CK191" s="448"/>
      <c r="CL191" s="448"/>
      <c r="CM191" s="448"/>
      <c r="CN191" s="448"/>
      <c r="CO191" s="448"/>
      <c r="CP191" s="448"/>
      <c r="CQ191" s="448"/>
      <c r="CR191" s="448"/>
      <c r="CS191" s="448"/>
      <c r="CT191" s="448"/>
      <c r="CU191" s="448"/>
      <c r="CV191" s="448"/>
      <c r="CW191" s="448"/>
    </row>
    <row r="192" spans="1:101" x14ac:dyDescent="0.25">
      <c r="A192" s="449" t="s">
        <v>237</v>
      </c>
      <c r="C192" s="449">
        <v>453.77</v>
      </c>
      <c r="D192" s="449">
        <v>357.22</v>
      </c>
      <c r="E192" s="449">
        <v>303.02999999999997</v>
      </c>
      <c r="F192" s="449">
        <v>259.49</v>
      </c>
      <c r="G192" s="449">
        <v>258.22000000000003</v>
      </c>
      <c r="H192" s="449">
        <v>269.44</v>
      </c>
      <c r="I192" s="449">
        <v>260.8</v>
      </c>
      <c r="J192" s="449">
        <v>195.99</v>
      </c>
      <c r="K192" s="449">
        <v>195.89</v>
      </c>
      <c r="Q192" s="467">
        <f t="shared" si="3"/>
        <v>-24.850460122699385</v>
      </c>
      <c r="R192" s="467">
        <f t="shared" si="3"/>
        <v>-5.1023011378143142E-2</v>
      </c>
      <c r="S192" s="467"/>
      <c r="T192" s="467"/>
      <c r="U192" s="467"/>
      <c r="V192" s="448"/>
      <c r="W192" s="448"/>
      <c r="X192" s="448"/>
      <c r="Y192" s="448"/>
      <c r="Z192" s="448"/>
      <c r="AA192" s="448"/>
      <c r="AB192" s="448"/>
      <c r="AC192" s="448"/>
      <c r="AD192" s="448"/>
      <c r="AE192" s="448"/>
      <c r="AF192" s="448"/>
      <c r="AG192" s="448"/>
      <c r="AH192" s="448"/>
      <c r="AI192" s="448"/>
      <c r="AJ192" s="448"/>
      <c r="AK192" s="448"/>
      <c r="AL192" s="448"/>
      <c r="AM192" s="448"/>
      <c r="AN192" s="448"/>
      <c r="AO192" s="448"/>
      <c r="AP192" s="448"/>
      <c r="AQ192" s="448"/>
      <c r="AR192" s="448"/>
      <c r="AS192" s="448"/>
      <c r="AT192" s="448"/>
      <c r="AU192" s="448"/>
      <c r="AV192" s="448"/>
      <c r="AW192" s="448"/>
      <c r="AX192" s="448"/>
      <c r="AY192" s="448"/>
      <c r="AZ192" s="448"/>
      <c r="BA192" s="448"/>
      <c r="BB192" s="448"/>
      <c r="BC192" s="448"/>
      <c r="BD192" s="448"/>
      <c r="BE192" s="448"/>
      <c r="BF192" s="448"/>
      <c r="BG192" s="448"/>
      <c r="BH192" s="448"/>
      <c r="BI192" s="448"/>
      <c r="BJ192" s="448"/>
      <c r="BK192" s="448"/>
      <c r="BL192" s="448"/>
      <c r="BM192" s="448"/>
      <c r="BN192" s="448"/>
      <c r="BO192" s="448"/>
      <c r="BP192" s="448"/>
      <c r="BQ192" s="448"/>
      <c r="BR192" s="448"/>
      <c r="BS192" s="448"/>
      <c r="BT192" s="448"/>
      <c r="BU192" s="448"/>
      <c r="BV192" s="448"/>
      <c r="BW192" s="448"/>
      <c r="BX192" s="448"/>
      <c r="BY192" s="448"/>
      <c r="BZ192" s="448"/>
      <c r="CA192" s="448"/>
      <c r="CB192" s="448"/>
      <c r="CC192" s="448"/>
      <c r="CD192" s="448"/>
      <c r="CE192" s="448"/>
      <c r="CF192" s="448"/>
      <c r="CG192" s="448"/>
      <c r="CH192" s="448"/>
      <c r="CI192" s="448"/>
      <c r="CJ192" s="448"/>
      <c r="CK192" s="448"/>
      <c r="CL192" s="448"/>
      <c r="CM192" s="448"/>
      <c r="CN192" s="448"/>
      <c r="CO192" s="448"/>
      <c r="CP192" s="448"/>
      <c r="CQ192" s="448"/>
      <c r="CR192" s="448"/>
      <c r="CS192" s="448"/>
      <c r="CT192" s="448"/>
      <c r="CU192" s="448"/>
      <c r="CV192" s="448"/>
      <c r="CW192" s="448"/>
    </row>
    <row r="193" spans="1:101" x14ac:dyDescent="0.25">
      <c r="A193" s="449" t="s">
        <v>236</v>
      </c>
      <c r="C193" s="449">
        <v>170.4</v>
      </c>
      <c r="D193" s="449">
        <v>177.02</v>
      </c>
      <c r="E193" s="449">
        <v>163.83000000000001</v>
      </c>
      <c r="F193" s="449">
        <v>144.22</v>
      </c>
      <c r="G193" s="449">
        <v>133.93</v>
      </c>
      <c r="H193" s="449">
        <v>131.41</v>
      </c>
      <c r="I193" s="449">
        <v>99.56</v>
      </c>
      <c r="J193" s="449">
        <v>87.89</v>
      </c>
      <c r="K193" s="449">
        <v>118.14</v>
      </c>
      <c r="Q193" s="467">
        <f t="shared" si="3"/>
        <v>-11.72157492969064</v>
      </c>
      <c r="R193" s="467">
        <f t="shared" si="3"/>
        <v>34.418022528160201</v>
      </c>
      <c r="S193" s="467"/>
      <c r="T193" s="467"/>
      <c r="U193" s="467"/>
      <c r="V193" s="448"/>
      <c r="W193" s="448"/>
      <c r="X193" s="448"/>
      <c r="Y193" s="448"/>
      <c r="Z193" s="448"/>
      <c r="AA193" s="448"/>
      <c r="AB193" s="448"/>
      <c r="AC193" s="448"/>
      <c r="AD193" s="448"/>
      <c r="AE193" s="448"/>
      <c r="AF193" s="448"/>
      <c r="AG193" s="448"/>
      <c r="AH193" s="448"/>
      <c r="AI193" s="448"/>
      <c r="AJ193" s="448"/>
      <c r="AK193" s="448"/>
      <c r="AL193" s="448"/>
      <c r="AM193" s="448"/>
      <c r="AN193" s="448"/>
      <c r="AO193" s="448"/>
      <c r="AP193" s="448"/>
      <c r="AQ193" s="448"/>
      <c r="AR193" s="448"/>
      <c r="AS193" s="448"/>
      <c r="AT193" s="448"/>
      <c r="AU193" s="448"/>
      <c r="AV193" s="448"/>
      <c r="AW193" s="448"/>
      <c r="AX193" s="448"/>
      <c r="AY193" s="448"/>
      <c r="AZ193" s="448"/>
      <c r="BA193" s="448"/>
      <c r="BB193" s="448"/>
      <c r="BC193" s="448"/>
      <c r="BD193" s="448"/>
      <c r="BE193" s="448"/>
      <c r="BF193" s="448"/>
      <c r="BG193" s="448"/>
      <c r="BH193" s="448"/>
      <c r="BI193" s="448"/>
      <c r="BJ193" s="448"/>
      <c r="BK193" s="448"/>
      <c r="BL193" s="448"/>
      <c r="BM193" s="448"/>
      <c r="BN193" s="448"/>
      <c r="BO193" s="448"/>
      <c r="BP193" s="448"/>
      <c r="BQ193" s="448"/>
      <c r="BR193" s="448"/>
      <c r="BS193" s="448"/>
      <c r="BT193" s="448"/>
      <c r="BU193" s="448"/>
      <c r="BV193" s="448"/>
      <c r="BW193" s="448"/>
      <c r="BX193" s="448"/>
      <c r="BY193" s="448"/>
      <c r="BZ193" s="448"/>
      <c r="CA193" s="448"/>
      <c r="CB193" s="448"/>
      <c r="CC193" s="448"/>
      <c r="CD193" s="448"/>
      <c r="CE193" s="448"/>
      <c r="CF193" s="448"/>
      <c r="CG193" s="448"/>
      <c r="CH193" s="448"/>
      <c r="CI193" s="448"/>
      <c r="CJ193" s="448"/>
      <c r="CK193" s="448"/>
      <c r="CL193" s="448"/>
      <c r="CM193" s="448"/>
      <c r="CN193" s="448"/>
      <c r="CO193" s="448"/>
      <c r="CP193" s="448"/>
      <c r="CQ193" s="448"/>
      <c r="CR193" s="448"/>
      <c r="CS193" s="448"/>
      <c r="CT193" s="448"/>
      <c r="CU193" s="448"/>
      <c r="CV193" s="448"/>
      <c r="CW193" s="448"/>
    </row>
    <row r="194" spans="1:101" x14ac:dyDescent="0.25">
      <c r="A194" s="449" t="s">
        <v>235</v>
      </c>
      <c r="C194" s="449">
        <v>562.5</v>
      </c>
      <c r="D194" s="449">
        <v>460.16</v>
      </c>
      <c r="E194" s="449">
        <v>457.94</v>
      </c>
      <c r="F194" s="449">
        <v>491.42</v>
      </c>
      <c r="G194" s="449">
        <v>544.15</v>
      </c>
      <c r="H194" s="449">
        <v>564.87</v>
      </c>
      <c r="I194" s="449">
        <v>469.87</v>
      </c>
      <c r="J194" s="449">
        <v>324.36</v>
      </c>
      <c r="K194" s="449">
        <v>391.18</v>
      </c>
      <c r="Q194" s="467">
        <f t="shared" si="3"/>
        <v>-30.968140123864046</v>
      </c>
      <c r="R194" s="467">
        <f t="shared" si="3"/>
        <v>20.600567270933528</v>
      </c>
      <c r="S194" s="467"/>
      <c r="T194" s="467"/>
      <c r="U194" s="467"/>
      <c r="V194" s="448"/>
      <c r="W194" s="448"/>
      <c r="X194" s="448"/>
      <c r="Y194" s="448"/>
      <c r="Z194" s="448"/>
      <c r="AA194" s="448"/>
      <c r="AB194" s="448"/>
      <c r="AC194" s="448"/>
      <c r="AD194" s="448"/>
      <c r="AE194" s="448"/>
      <c r="AF194" s="448"/>
      <c r="AG194" s="448"/>
      <c r="AH194" s="448"/>
      <c r="AI194" s="448"/>
      <c r="AJ194" s="448"/>
      <c r="AK194" s="448"/>
      <c r="AL194" s="448"/>
      <c r="AM194" s="448"/>
      <c r="AN194" s="448"/>
      <c r="AO194" s="448"/>
      <c r="AP194" s="448"/>
      <c r="AQ194" s="448"/>
      <c r="AR194" s="448"/>
      <c r="AS194" s="448"/>
      <c r="AT194" s="448"/>
      <c r="AU194" s="448"/>
      <c r="AV194" s="448"/>
      <c r="AW194" s="448"/>
      <c r="AX194" s="448"/>
      <c r="AY194" s="448"/>
      <c r="AZ194" s="448"/>
      <c r="BA194" s="448"/>
      <c r="BB194" s="448"/>
      <c r="BC194" s="448"/>
      <c r="BD194" s="448"/>
      <c r="BE194" s="448"/>
      <c r="BF194" s="448"/>
      <c r="BG194" s="448"/>
      <c r="BH194" s="448"/>
      <c r="BI194" s="448"/>
      <c r="BJ194" s="448"/>
      <c r="BK194" s="448"/>
      <c r="BL194" s="448"/>
      <c r="BM194" s="448"/>
      <c r="BN194" s="448"/>
      <c r="BO194" s="448"/>
      <c r="BP194" s="448"/>
      <c r="BQ194" s="448"/>
      <c r="BR194" s="448"/>
      <c r="BS194" s="448"/>
      <c r="BT194" s="448"/>
      <c r="BU194" s="448"/>
      <c r="BV194" s="448"/>
      <c r="BW194" s="448"/>
      <c r="BX194" s="448"/>
      <c r="BY194" s="448"/>
      <c r="BZ194" s="448"/>
      <c r="CA194" s="448"/>
      <c r="CB194" s="448"/>
      <c r="CC194" s="448"/>
      <c r="CD194" s="448"/>
      <c r="CE194" s="448"/>
      <c r="CF194" s="448"/>
      <c r="CG194" s="448"/>
      <c r="CH194" s="448"/>
      <c r="CI194" s="448"/>
      <c r="CJ194" s="448"/>
      <c r="CK194" s="448"/>
      <c r="CL194" s="448"/>
      <c r="CM194" s="448"/>
      <c r="CN194" s="448"/>
      <c r="CO194" s="448"/>
      <c r="CP194" s="448"/>
      <c r="CQ194" s="448"/>
      <c r="CR194" s="448"/>
      <c r="CS194" s="448"/>
      <c r="CT194" s="448"/>
      <c r="CU194" s="448"/>
      <c r="CV194" s="448"/>
      <c r="CW194" s="448"/>
    </row>
    <row r="195" spans="1:101" x14ac:dyDescent="0.25">
      <c r="A195" s="449" t="s">
        <v>234</v>
      </c>
      <c r="C195" s="449">
        <v>423.14</v>
      </c>
      <c r="D195" s="449">
        <v>348.37</v>
      </c>
      <c r="E195" s="449">
        <v>340.51</v>
      </c>
      <c r="F195" s="449">
        <v>322.33</v>
      </c>
      <c r="G195" s="449">
        <v>337.14</v>
      </c>
      <c r="H195" s="449">
        <v>350.65</v>
      </c>
      <c r="I195" s="449">
        <v>320.06</v>
      </c>
      <c r="J195" s="449">
        <v>287.63</v>
      </c>
      <c r="K195" s="449">
        <v>294.01</v>
      </c>
      <c r="Q195" s="467">
        <f t="shared" si="3"/>
        <v>-10.132475160907333</v>
      </c>
      <c r="R195" s="467">
        <f t="shared" si="3"/>
        <v>2.2181274554114649</v>
      </c>
      <c r="S195" s="467"/>
      <c r="T195" s="467"/>
      <c r="U195" s="467"/>
      <c r="V195" s="448"/>
      <c r="W195" s="448"/>
      <c r="X195" s="448"/>
      <c r="Y195" s="448"/>
      <c r="Z195" s="448"/>
      <c r="AA195" s="448"/>
      <c r="AB195" s="448"/>
      <c r="AC195" s="448"/>
      <c r="AD195" s="448"/>
      <c r="AE195" s="448"/>
      <c r="AF195" s="448"/>
      <c r="AG195" s="448"/>
      <c r="AH195" s="448"/>
      <c r="AI195" s="448"/>
      <c r="AJ195" s="448"/>
      <c r="AK195" s="448"/>
      <c r="AL195" s="448"/>
      <c r="AM195" s="448"/>
      <c r="AN195" s="448"/>
      <c r="AO195" s="448"/>
      <c r="AP195" s="448"/>
      <c r="AQ195" s="448"/>
      <c r="AR195" s="448"/>
      <c r="AS195" s="448"/>
      <c r="AT195" s="448"/>
      <c r="AU195" s="448"/>
      <c r="AV195" s="448"/>
      <c r="AW195" s="448"/>
      <c r="AX195" s="448"/>
      <c r="AY195" s="448"/>
      <c r="AZ195" s="448"/>
      <c r="BA195" s="448"/>
      <c r="BB195" s="448"/>
      <c r="BC195" s="448"/>
      <c r="BD195" s="448"/>
      <c r="BE195" s="448"/>
      <c r="BF195" s="448"/>
      <c r="BG195" s="448"/>
      <c r="BH195" s="448"/>
      <c r="BI195" s="448"/>
      <c r="BJ195" s="448"/>
      <c r="BK195" s="448"/>
      <c r="BL195" s="448"/>
      <c r="BM195" s="448"/>
      <c r="BN195" s="448"/>
      <c r="BO195" s="448"/>
      <c r="BP195" s="448"/>
      <c r="BQ195" s="448"/>
      <c r="BR195" s="448"/>
      <c r="BS195" s="448"/>
      <c r="BT195" s="448"/>
      <c r="BU195" s="448"/>
      <c r="BV195" s="448"/>
      <c r="BW195" s="448"/>
      <c r="BX195" s="448"/>
      <c r="BY195" s="448"/>
      <c r="BZ195" s="448"/>
      <c r="CA195" s="448"/>
      <c r="CB195" s="448"/>
      <c r="CC195" s="448"/>
      <c r="CD195" s="448"/>
      <c r="CE195" s="448"/>
      <c r="CF195" s="448"/>
      <c r="CG195" s="448"/>
      <c r="CH195" s="448"/>
      <c r="CI195" s="448"/>
      <c r="CJ195" s="448"/>
      <c r="CK195" s="448"/>
      <c r="CL195" s="448"/>
      <c r="CM195" s="448"/>
      <c r="CN195" s="448"/>
      <c r="CO195" s="448"/>
      <c r="CP195" s="448"/>
      <c r="CQ195" s="448"/>
      <c r="CR195" s="448"/>
      <c r="CS195" s="448"/>
      <c r="CT195" s="448"/>
      <c r="CU195" s="448"/>
      <c r="CV195" s="448"/>
      <c r="CW195" s="448"/>
    </row>
    <row r="196" spans="1:101" x14ac:dyDescent="0.25">
      <c r="A196" s="449" t="s">
        <v>233</v>
      </c>
      <c r="C196" s="449">
        <v>214.36</v>
      </c>
      <c r="D196" s="449">
        <v>193.76</v>
      </c>
      <c r="E196" s="449">
        <v>215.12</v>
      </c>
      <c r="F196" s="449">
        <v>223.53</v>
      </c>
      <c r="G196" s="449">
        <v>249.6</v>
      </c>
      <c r="H196" s="449">
        <v>257.35000000000002</v>
      </c>
      <c r="I196" s="449">
        <v>225.21</v>
      </c>
      <c r="J196" s="449">
        <v>198.86</v>
      </c>
      <c r="K196" s="449">
        <v>223.81</v>
      </c>
      <c r="Q196" s="467">
        <f t="shared" si="3"/>
        <v>-11.700190932907063</v>
      </c>
      <c r="R196" s="467">
        <f t="shared" si="3"/>
        <v>12.546515136276771</v>
      </c>
      <c r="S196" s="467"/>
      <c r="T196" s="467"/>
      <c r="U196" s="467"/>
      <c r="V196" s="448"/>
      <c r="W196" s="448"/>
      <c r="X196" s="448"/>
      <c r="Y196" s="448"/>
      <c r="Z196" s="448"/>
      <c r="AA196" s="448"/>
      <c r="AB196" s="448"/>
      <c r="AC196" s="448"/>
      <c r="AD196" s="448"/>
      <c r="AE196" s="448"/>
      <c r="AF196" s="448"/>
      <c r="AG196" s="448"/>
      <c r="AH196" s="448"/>
      <c r="AI196" s="448"/>
      <c r="AJ196" s="448"/>
      <c r="AK196" s="448"/>
      <c r="AL196" s="448"/>
      <c r="AM196" s="448"/>
      <c r="AN196" s="448"/>
      <c r="AO196" s="448"/>
      <c r="AP196" s="448"/>
      <c r="AQ196" s="448"/>
      <c r="AR196" s="448"/>
      <c r="AS196" s="448"/>
      <c r="AT196" s="448"/>
      <c r="AU196" s="448"/>
      <c r="AV196" s="448"/>
      <c r="AW196" s="448"/>
      <c r="AX196" s="448"/>
      <c r="AY196" s="448"/>
      <c r="AZ196" s="448"/>
      <c r="BA196" s="448"/>
      <c r="BB196" s="448"/>
      <c r="BC196" s="448"/>
      <c r="BD196" s="448"/>
      <c r="BE196" s="448"/>
      <c r="BF196" s="448"/>
      <c r="BG196" s="448"/>
      <c r="BH196" s="448"/>
      <c r="BI196" s="448"/>
      <c r="BJ196" s="448"/>
      <c r="BK196" s="448"/>
      <c r="BL196" s="448"/>
      <c r="BM196" s="448"/>
      <c r="BN196" s="448"/>
      <c r="BO196" s="448"/>
      <c r="BP196" s="448"/>
      <c r="BQ196" s="448"/>
      <c r="BR196" s="448"/>
      <c r="BS196" s="448"/>
      <c r="BT196" s="448"/>
      <c r="BU196" s="448"/>
      <c r="BV196" s="448"/>
      <c r="BW196" s="448"/>
      <c r="BX196" s="448"/>
      <c r="BY196" s="448"/>
      <c r="BZ196" s="448"/>
      <c r="CA196" s="448"/>
      <c r="CB196" s="448"/>
      <c r="CC196" s="448"/>
      <c r="CD196" s="448"/>
      <c r="CE196" s="448"/>
      <c r="CF196" s="448"/>
      <c r="CG196" s="448"/>
      <c r="CH196" s="448"/>
      <c r="CI196" s="448"/>
      <c r="CJ196" s="448"/>
      <c r="CK196" s="448"/>
      <c r="CL196" s="448"/>
      <c r="CM196" s="448"/>
      <c r="CN196" s="448"/>
      <c r="CO196" s="448"/>
      <c r="CP196" s="448"/>
      <c r="CQ196" s="448"/>
      <c r="CR196" s="448"/>
      <c r="CS196" s="448"/>
      <c r="CT196" s="448"/>
      <c r="CU196" s="448"/>
      <c r="CV196" s="448"/>
      <c r="CW196" s="448"/>
    </row>
    <row r="197" spans="1:101" x14ac:dyDescent="0.25">
      <c r="A197" s="449" t="s">
        <v>232</v>
      </c>
      <c r="C197" s="449">
        <v>166.57</v>
      </c>
      <c r="D197" s="449">
        <v>153.57</v>
      </c>
      <c r="E197" s="449">
        <v>146.66999999999999</v>
      </c>
      <c r="F197" s="449">
        <v>161.46</v>
      </c>
      <c r="G197" s="449">
        <v>163.33000000000001</v>
      </c>
      <c r="H197" s="449">
        <v>167.97</v>
      </c>
      <c r="I197" s="449">
        <v>149.38</v>
      </c>
      <c r="J197" s="449">
        <v>123.24</v>
      </c>
      <c r="K197" s="449">
        <v>141.04</v>
      </c>
      <c r="Q197" s="467">
        <f t="shared" si="3"/>
        <v>-17.498995849511314</v>
      </c>
      <c r="R197" s="467">
        <f t="shared" si="3"/>
        <v>14.443362544628366</v>
      </c>
      <c r="S197" s="467"/>
      <c r="T197" s="467"/>
      <c r="U197" s="467"/>
      <c r="V197" s="448"/>
      <c r="W197" s="448"/>
      <c r="X197" s="448"/>
      <c r="Y197" s="448"/>
      <c r="Z197" s="448"/>
      <c r="AA197" s="448"/>
      <c r="AB197" s="448"/>
      <c r="AC197" s="448"/>
      <c r="AD197" s="448"/>
      <c r="AE197" s="448"/>
      <c r="AF197" s="448"/>
      <c r="AG197" s="448"/>
      <c r="AH197" s="448"/>
      <c r="AI197" s="448"/>
      <c r="AJ197" s="448"/>
      <c r="AK197" s="448"/>
      <c r="AL197" s="448"/>
      <c r="AM197" s="448"/>
      <c r="AN197" s="448"/>
      <c r="AO197" s="448"/>
      <c r="AP197" s="448"/>
      <c r="AQ197" s="448"/>
      <c r="AR197" s="448"/>
      <c r="AS197" s="448"/>
      <c r="AT197" s="448"/>
      <c r="AU197" s="448"/>
      <c r="AV197" s="448"/>
      <c r="AW197" s="448"/>
      <c r="AX197" s="448"/>
      <c r="AY197" s="448"/>
      <c r="AZ197" s="448"/>
      <c r="BA197" s="448"/>
      <c r="BB197" s="448"/>
      <c r="BC197" s="448"/>
      <c r="BD197" s="448"/>
      <c r="BE197" s="448"/>
      <c r="BF197" s="448"/>
      <c r="BG197" s="448"/>
      <c r="BH197" s="448"/>
      <c r="BI197" s="448"/>
      <c r="BJ197" s="448"/>
      <c r="BK197" s="448"/>
      <c r="BL197" s="448"/>
      <c r="BM197" s="448"/>
      <c r="BN197" s="448"/>
      <c r="BO197" s="448"/>
      <c r="BP197" s="448"/>
      <c r="BQ197" s="448"/>
      <c r="BR197" s="448"/>
      <c r="BS197" s="448"/>
      <c r="BT197" s="448"/>
      <c r="BU197" s="448"/>
      <c r="BV197" s="448"/>
      <c r="BW197" s="448"/>
      <c r="BX197" s="448"/>
      <c r="BY197" s="448"/>
      <c r="BZ197" s="448"/>
      <c r="CA197" s="448"/>
      <c r="CB197" s="448"/>
      <c r="CC197" s="448"/>
      <c r="CD197" s="448"/>
      <c r="CE197" s="448"/>
      <c r="CF197" s="448"/>
      <c r="CG197" s="448"/>
      <c r="CH197" s="448"/>
      <c r="CI197" s="448"/>
      <c r="CJ197" s="448"/>
      <c r="CK197" s="448"/>
      <c r="CL197" s="448"/>
      <c r="CM197" s="448"/>
      <c r="CN197" s="448"/>
      <c r="CO197" s="448"/>
      <c r="CP197" s="448"/>
      <c r="CQ197" s="448"/>
      <c r="CR197" s="448"/>
      <c r="CS197" s="448"/>
      <c r="CT197" s="448"/>
      <c r="CU197" s="448"/>
      <c r="CV197" s="448"/>
      <c r="CW197" s="448"/>
    </row>
    <row r="198" spans="1:101" x14ac:dyDescent="0.25">
      <c r="A198" s="449" t="s">
        <v>231</v>
      </c>
      <c r="C198" s="449">
        <v>73.42</v>
      </c>
      <c r="D198" s="449">
        <v>76.69</v>
      </c>
      <c r="E198" s="449">
        <v>71.900000000000006</v>
      </c>
      <c r="F198" s="449">
        <v>74.930000000000007</v>
      </c>
      <c r="G198" s="449">
        <v>75.19</v>
      </c>
      <c r="H198" s="449">
        <v>70.150000000000006</v>
      </c>
      <c r="I198" s="449">
        <v>70.48</v>
      </c>
      <c r="J198" s="449">
        <v>60.13</v>
      </c>
      <c r="K198" s="449">
        <v>59.21</v>
      </c>
      <c r="Q198" s="467">
        <f t="shared" si="3"/>
        <v>-14.685017026106697</v>
      </c>
      <c r="R198" s="467">
        <f t="shared" si="3"/>
        <v>-1.5300182936969926</v>
      </c>
      <c r="S198" s="467"/>
      <c r="T198" s="467"/>
      <c r="U198" s="467"/>
      <c r="V198" s="448"/>
      <c r="W198" s="448"/>
      <c r="X198" s="448"/>
      <c r="Y198" s="448"/>
      <c r="Z198" s="448"/>
      <c r="AA198" s="448"/>
      <c r="AB198" s="448"/>
      <c r="AC198" s="448"/>
      <c r="AD198" s="448"/>
      <c r="AE198" s="448"/>
      <c r="AF198" s="448"/>
      <c r="AG198" s="448"/>
      <c r="AH198" s="448"/>
      <c r="AI198" s="448"/>
      <c r="AJ198" s="448"/>
      <c r="AK198" s="448"/>
      <c r="AL198" s="448"/>
      <c r="AM198" s="448"/>
      <c r="AN198" s="448"/>
      <c r="AO198" s="448"/>
      <c r="AP198" s="448"/>
      <c r="AQ198" s="448"/>
      <c r="AR198" s="448"/>
      <c r="AS198" s="448"/>
      <c r="AT198" s="448"/>
      <c r="AU198" s="448"/>
      <c r="AV198" s="448"/>
      <c r="AW198" s="448"/>
      <c r="AX198" s="448"/>
      <c r="AY198" s="448"/>
      <c r="AZ198" s="448"/>
      <c r="BA198" s="448"/>
      <c r="BB198" s="448"/>
      <c r="BC198" s="448"/>
      <c r="BD198" s="448"/>
      <c r="BE198" s="448"/>
      <c r="BF198" s="448"/>
      <c r="BG198" s="448"/>
      <c r="BH198" s="448"/>
      <c r="BI198" s="448"/>
      <c r="BJ198" s="448"/>
      <c r="BK198" s="448"/>
      <c r="BL198" s="448"/>
      <c r="BM198" s="448"/>
      <c r="BN198" s="448"/>
      <c r="BO198" s="448"/>
      <c r="BP198" s="448"/>
      <c r="BQ198" s="448"/>
      <c r="BR198" s="448"/>
      <c r="BS198" s="448"/>
      <c r="BT198" s="448"/>
      <c r="BU198" s="448"/>
      <c r="BV198" s="448"/>
      <c r="BW198" s="448"/>
      <c r="BX198" s="448"/>
      <c r="BY198" s="448"/>
      <c r="BZ198" s="448"/>
      <c r="CA198" s="448"/>
      <c r="CB198" s="448"/>
      <c r="CC198" s="448"/>
      <c r="CD198" s="448"/>
      <c r="CE198" s="448"/>
      <c r="CF198" s="448"/>
      <c r="CG198" s="448"/>
      <c r="CH198" s="448"/>
      <c r="CI198" s="448"/>
      <c r="CJ198" s="448"/>
      <c r="CK198" s="448"/>
      <c r="CL198" s="448"/>
      <c r="CM198" s="448"/>
      <c r="CN198" s="448"/>
      <c r="CO198" s="448"/>
      <c r="CP198" s="448"/>
      <c r="CQ198" s="448"/>
      <c r="CR198" s="448"/>
      <c r="CS198" s="448"/>
      <c r="CT198" s="448"/>
      <c r="CU198" s="448"/>
      <c r="CV198" s="448"/>
      <c r="CW198" s="448"/>
    </row>
    <row r="199" spans="1:101" x14ac:dyDescent="0.25">
      <c r="A199" s="449" t="s">
        <v>230</v>
      </c>
      <c r="C199" s="449">
        <v>114.85</v>
      </c>
      <c r="D199" s="449">
        <v>95.53</v>
      </c>
      <c r="E199" s="449">
        <v>109.3</v>
      </c>
      <c r="F199" s="449">
        <v>113.86</v>
      </c>
      <c r="G199" s="449">
        <v>112.75</v>
      </c>
      <c r="H199" s="449">
        <v>133.41999999999999</v>
      </c>
      <c r="I199" s="449">
        <v>138.61000000000001</v>
      </c>
      <c r="J199" s="449">
        <v>110.23</v>
      </c>
      <c r="K199" s="449">
        <v>124.67</v>
      </c>
      <c r="Q199" s="467">
        <f t="shared" si="3"/>
        <v>-20.474713224154108</v>
      </c>
      <c r="R199" s="467">
        <f t="shared" si="3"/>
        <v>13.099882064773652</v>
      </c>
      <c r="S199" s="467"/>
      <c r="T199" s="467"/>
      <c r="U199" s="467"/>
      <c r="V199" s="448"/>
      <c r="W199" s="448"/>
      <c r="X199" s="448"/>
      <c r="Y199" s="448"/>
      <c r="Z199" s="448"/>
      <c r="AA199" s="448"/>
      <c r="AB199" s="448"/>
      <c r="AC199" s="448"/>
      <c r="AD199" s="448"/>
      <c r="AE199" s="448"/>
      <c r="AF199" s="448"/>
      <c r="AG199" s="448"/>
      <c r="AH199" s="448"/>
      <c r="AI199" s="448"/>
      <c r="AJ199" s="448"/>
      <c r="AK199" s="448"/>
      <c r="AL199" s="448"/>
      <c r="AM199" s="448"/>
      <c r="AN199" s="448"/>
      <c r="AO199" s="448"/>
      <c r="AP199" s="448"/>
      <c r="AQ199" s="448"/>
      <c r="AR199" s="448"/>
      <c r="AS199" s="448"/>
      <c r="AT199" s="448"/>
      <c r="AU199" s="448"/>
      <c r="AV199" s="448"/>
      <c r="AW199" s="448"/>
      <c r="AX199" s="448"/>
      <c r="AY199" s="448"/>
      <c r="AZ199" s="448"/>
      <c r="BA199" s="448"/>
      <c r="BB199" s="448"/>
      <c r="BC199" s="448"/>
      <c r="BD199" s="448"/>
      <c r="BE199" s="448"/>
      <c r="BF199" s="448"/>
      <c r="BG199" s="448"/>
      <c r="BH199" s="448"/>
      <c r="BI199" s="448"/>
      <c r="BJ199" s="448"/>
      <c r="BK199" s="448"/>
      <c r="BL199" s="448"/>
      <c r="BM199" s="448"/>
      <c r="BN199" s="448"/>
      <c r="BO199" s="448"/>
      <c r="BP199" s="448"/>
      <c r="BQ199" s="448"/>
      <c r="BR199" s="448"/>
      <c r="BS199" s="448"/>
      <c r="BT199" s="448"/>
      <c r="BU199" s="448"/>
      <c r="BV199" s="448"/>
      <c r="BW199" s="448"/>
      <c r="BX199" s="448"/>
      <c r="BY199" s="448"/>
      <c r="BZ199" s="448"/>
      <c r="CA199" s="448"/>
      <c r="CB199" s="448"/>
      <c r="CC199" s="448"/>
      <c r="CD199" s="448"/>
      <c r="CE199" s="448"/>
      <c r="CF199" s="448"/>
      <c r="CG199" s="448"/>
      <c r="CH199" s="448"/>
      <c r="CI199" s="448"/>
      <c r="CJ199" s="448"/>
      <c r="CK199" s="448"/>
      <c r="CL199" s="448"/>
      <c r="CM199" s="448"/>
      <c r="CN199" s="448"/>
      <c r="CO199" s="448"/>
      <c r="CP199" s="448"/>
      <c r="CQ199" s="448"/>
      <c r="CR199" s="448"/>
      <c r="CS199" s="448"/>
      <c r="CT199" s="448"/>
      <c r="CU199" s="448"/>
      <c r="CV199" s="448"/>
      <c r="CW199" s="448"/>
    </row>
    <row r="200" spans="1:101" x14ac:dyDescent="0.25">
      <c r="A200" s="449" t="s">
        <v>229</v>
      </c>
      <c r="C200" s="449">
        <v>91.28</v>
      </c>
      <c r="D200" s="449">
        <v>86.49</v>
      </c>
      <c r="E200" s="449">
        <v>82.13</v>
      </c>
      <c r="F200" s="449">
        <v>87.8</v>
      </c>
      <c r="G200" s="449">
        <v>80.819999999999993</v>
      </c>
      <c r="H200" s="449">
        <v>87.12</v>
      </c>
      <c r="I200" s="449">
        <v>77.349999999999994</v>
      </c>
      <c r="J200" s="449">
        <v>71.13</v>
      </c>
      <c r="K200" s="449">
        <v>76.680000000000007</v>
      </c>
      <c r="Q200" s="467">
        <f t="shared" si="3"/>
        <v>-8.0413703943115706</v>
      </c>
      <c r="R200" s="467">
        <f t="shared" si="3"/>
        <v>7.8026149304091268</v>
      </c>
      <c r="S200" s="467"/>
      <c r="T200" s="467"/>
      <c r="U200" s="467"/>
      <c r="V200" s="448"/>
      <c r="W200" s="448"/>
      <c r="X200" s="448"/>
      <c r="Y200" s="448"/>
      <c r="Z200" s="448"/>
      <c r="AA200" s="448"/>
      <c r="AB200" s="448"/>
      <c r="AC200" s="448"/>
      <c r="AD200" s="448"/>
      <c r="AE200" s="448"/>
      <c r="AF200" s="448"/>
      <c r="AG200" s="448"/>
      <c r="AH200" s="448"/>
      <c r="AI200" s="448"/>
      <c r="AJ200" s="448"/>
      <c r="AK200" s="448"/>
      <c r="AL200" s="448"/>
      <c r="AM200" s="448"/>
      <c r="AN200" s="448"/>
      <c r="AO200" s="448"/>
      <c r="AP200" s="448"/>
      <c r="AQ200" s="448"/>
      <c r="AR200" s="448"/>
      <c r="AS200" s="448"/>
      <c r="AT200" s="448"/>
      <c r="AU200" s="448"/>
      <c r="AV200" s="448"/>
      <c r="AW200" s="448"/>
      <c r="AX200" s="448"/>
      <c r="AY200" s="448"/>
      <c r="AZ200" s="448"/>
      <c r="BA200" s="448"/>
      <c r="BB200" s="448"/>
      <c r="BC200" s="448"/>
      <c r="BD200" s="448"/>
      <c r="BE200" s="448"/>
      <c r="BF200" s="448"/>
      <c r="BG200" s="448"/>
      <c r="BH200" s="448"/>
      <c r="BI200" s="448"/>
      <c r="BJ200" s="448"/>
      <c r="BK200" s="448"/>
      <c r="BL200" s="448"/>
      <c r="BM200" s="448"/>
      <c r="BN200" s="448"/>
      <c r="BO200" s="448"/>
      <c r="BP200" s="448"/>
      <c r="BQ200" s="448"/>
      <c r="BR200" s="448"/>
      <c r="BS200" s="448"/>
      <c r="BT200" s="448"/>
      <c r="BU200" s="448"/>
      <c r="BV200" s="448"/>
      <c r="BW200" s="448"/>
      <c r="BX200" s="448"/>
      <c r="BY200" s="448"/>
      <c r="BZ200" s="448"/>
      <c r="CA200" s="448"/>
      <c r="CB200" s="448"/>
      <c r="CC200" s="448"/>
      <c r="CD200" s="448"/>
      <c r="CE200" s="448"/>
      <c r="CF200" s="448"/>
      <c r="CG200" s="448"/>
      <c r="CH200" s="448"/>
      <c r="CI200" s="448"/>
      <c r="CJ200" s="448"/>
      <c r="CK200" s="448"/>
      <c r="CL200" s="448"/>
      <c r="CM200" s="448"/>
      <c r="CN200" s="448"/>
      <c r="CO200" s="448"/>
      <c r="CP200" s="448"/>
      <c r="CQ200" s="448"/>
      <c r="CR200" s="448"/>
      <c r="CS200" s="448"/>
      <c r="CT200" s="448"/>
      <c r="CU200" s="448"/>
      <c r="CV200" s="448"/>
      <c r="CW200" s="448"/>
    </row>
    <row r="201" spans="1:101" x14ac:dyDescent="0.25">
      <c r="A201" s="449" t="s">
        <v>228</v>
      </c>
      <c r="C201" s="449">
        <v>966.13</v>
      </c>
      <c r="D201" s="449">
        <v>994.39</v>
      </c>
      <c r="E201" s="449">
        <v>1074.1600000000001</v>
      </c>
      <c r="F201" s="449">
        <v>1121.92</v>
      </c>
      <c r="G201" s="449">
        <v>1125.29</v>
      </c>
      <c r="H201" s="449">
        <v>1225.04</v>
      </c>
      <c r="I201" s="449">
        <v>1290.3499999999999</v>
      </c>
      <c r="J201" s="449">
        <v>1230.2</v>
      </c>
      <c r="K201" s="449">
        <v>1342.8</v>
      </c>
      <c r="Q201" s="467">
        <f t="shared" ref="Q201:U247" si="4">(J201-I201)/I201*100</f>
        <v>-4.6615259425737099</v>
      </c>
      <c r="R201" s="467">
        <f t="shared" si="4"/>
        <v>9.1529832547553163</v>
      </c>
      <c r="S201" s="467"/>
      <c r="T201" s="467"/>
      <c r="U201" s="467"/>
      <c r="V201" s="448"/>
      <c r="W201" s="448"/>
      <c r="X201" s="448"/>
      <c r="Y201" s="448"/>
      <c r="Z201" s="448"/>
      <c r="AA201" s="448"/>
      <c r="AB201" s="448"/>
      <c r="AC201" s="448"/>
      <c r="AD201" s="448"/>
      <c r="AE201" s="448"/>
      <c r="AF201" s="448"/>
      <c r="AG201" s="448"/>
      <c r="AH201" s="448"/>
      <c r="AI201" s="448"/>
      <c r="AJ201" s="448"/>
      <c r="AK201" s="448"/>
      <c r="AL201" s="448"/>
      <c r="AM201" s="448"/>
      <c r="AN201" s="448"/>
      <c r="AO201" s="448"/>
      <c r="AP201" s="448"/>
      <c r="AQ201" s="448"/>
      <c r="AR201" s="448"/>
      <c r="AS201" s="448"/>
      <c r="AT201" s="448"/>
      <c r="AU201" s="448"/>
      <c r="AV201" s="448"/>
      <c r="AW201" s="448"/>
      <c r="AX201" s="448"/>
      <c r="AY201" s="448"/>
      <c r="AZ201" s="448"/>
      <c r="BA201" s="448"/>
      <c r="BB201" s="448"/>
      <c r="BC201" s="448"/>
      <c r="BD201" s="448"/>
      <c r="BE201" s="448"/>
      <c r="BF201" s="448"/>
      <c r="BG201" s="448"/>
      <c r="BH201" s="448"/>
      <c r="BI201" s="448"/>
      <c r="BJ201" s="448"/>
      <c r="BK201" s="448"/>
      <c r="BL201" s="448"/>
      <c r="BM201" s="448"/>
      <c r="BN201" s="448"/>
      <c r="BO201" s="448"/>
      <c r="BP201" s="448"/>
      <c r="BQ201" s="448"/>
      <c r="BR201" s="448"/>
      <c r="BS201" s="448"/>
      <c r="BT201" s="448"/>
      <c r="BU201" s="448"/>
      <c r="BV201" s="448"/>
      <c r="BW201" s="448"/>
      <c r="BX201" s="448"/>
      <c r="BY201" s="448"/>
      <c r="BZ201" s="448"/>
      <c r="CA201" s="448"/>
      <c r="CB201" s="448"/>
      <c r="CC201" s="448"/>
      <c r="CD201" s="448"/>
      <c r="CE201" s="448"/>
      <c r="CF201" s="448"/>
      <c r="CG201" s="448"/>
      <c r="CH201" s="448"/>
      <c r="CI201" s="448"/>
      <c r="CJ201" s="448"/>
      <c r="CK201" s="448"/>
      <c r="CL201" s="448"/>
      <c r="CM201" s="448"/>
      <c r="CN201" s="448"/>
      <c r="CO201" s="448"/>
      <c r="CP201" s="448"/>
      <c r="CQ201" s="448"/>
      <c r="CR201" s="448"/>
      <c r="CS201" s="448"/>
      <c r="CT201" s="448"/>
      <c r="CU201" s="448"/>
      <c r="CV201" s="448"/>
      <c r="CW201" s="448"/>
    </row>
    <row r="202" spans="1:101" x14ac:dyDescent="0.25">
      <c r="A202" s="449" t="s">
        <v>227</v>
      </c>
      <c r="C202" s="449">
        <v>1645.83</v>
      </c>
      <c r="D202" s="449">
        <v>1541.29</v>
      </c>
      <c r="E202" s="449">
        <v>1407.7</v>
      </c>
      <c r="F202" s="449">
        <v>1506.61</v>
      </c>
      <c r="G202" s="449">
        <v>1492.81</v>
      </c>
      <c r="H202" s="449">
        <v>1553.95</v>
      </c>
      <c r="I202" s="449">
        <v>1621.73</v>
      </c>
      <c r="J202" s="449">
        <v>1453.17</v>
      </c>
      <c r="K202" s="449">
        <v>1405.97</v>
      </c>
      <c r="Q202" s="467">
        <f t="shared" si="4"/>
        <v>-10.39383867844832</v>
      </c>
      <c r="R202" s="467">
        <f t="shared" si="4"/>
        <v>-3.2480714575720695</v>
      </c>
      <c r="S202" s="467"/>
      <c r="T202" s="467"/>
      <c r="U202" s="467"/>
      <c r="V202" s="448"/>
      <c r="W202" s="448"/>
      <c r="X202" s="448"/>
      <c r="Y202" s="448"/>
      <c r="Z202" s="448"/>
      <c r="AA202" s="448"/>
      <c r="AB202" s="448"/>
      <c r="AC202" s="448"/>
      <c r="AD202" s="448"/>
      <c r="AE202" s="448"/>
      <c r="AF202" s="448"/>
      <c r="AG202" s="448"/>
      <c r="AH202" s="448"/>
      <c r="AI202" s="448"/>
      <c r="AJ202" s="448"/>
      <c r="AK202" s="448"/>
      <c r="AL202" s="448"/>
      <c r="AM202" s="448"/>
      <c r="AN202" s="448"/>
      <c r="AO202" s="448"/>
      <c r="AP202" s="448"/>
      <c r="AQ202" s="448"/>
      <c r="AR202" s="448"/>
      <c r="AS202" s="448"/>
      <c r="AT202" s="448"/>
      <c r="AU202" s="448"/>
      <c r="AV202" s="448"/>
      <c r="AW202" s="448"/>
      <c r="AX202" s="448"/>
      <c r="AY202" s="448"/>
      <c r="AZ202" s="448"/>
      <c r="BA202" s="448"/>
      <c r="BB202" s="448"/>
      <c r="BC202" s="448"/>
      <c r="BD202" s="448"/>
      <c r="BE202" s="448"/>
      <c r="BF202" s="448"/>
      <c r="BG202" s="448"/>
      <c r="BH202" s="448"/>
      <c r="BI202" s="448"/>
      <c r="BJ202" s="448"/>
      <c r="BK202" s="448"/>
      <c r="BL202" s="448"/>
      <c r="BM202" s="448"/>
      <c r="BN202" s="448"/>
      <c r="BO202" s="448"/>
      <c r="BP202" s="448"/>
      <c r="BQ202" s="448"/>
      <c r="BR202" s="448"/>
      <c r="BS202" s="448"/>
      <c r="BT202" s="448"/>
      <c r="BU202" s="448"/>
      <c r="BV202" s="448"/>
      <c r="BW202" s="448"/>
      <c r="BX202" s="448"/>
      <c r="BY202" s="448"/>
      <c r="BZ202" s="448"/>
      <c r="CA202" s="448"/>
      <c r="CB202" s="448"/>
      <c r="CC202" s="448"/>
      <c r="CD202" s="448"/>
      <c r="CE202" s="448"/>
      <c r="CF202" s="448"/>
      <c r="CG202" s="448"/>
      <c r="CH202" s="448"/>
      <c r="CI202" s="448"/>
      <c r="CJ202" s="448"/>
      <c r="CK202" s="448"/>
      <c r="CL202" s="448"/>
      <c r="CM202" s="448"/>
      <c r="CN202" s="448"/>
      <c r="CO202" s="448"/>
      <c r="CP202" s="448"/>
      <c r="CQ202" s="448"/>
      <c r="CR202" s="448"/>
      <c r="CS202" s="448"/>
      <c r="CT202" s="448"/>
      <c r="CU202" s="448"/>
      <c r="CV202" s="448"/>
      <c r="CW202" s="448"/>
    </row>
    <row r="203" spans="1:101" x14ac:dyDescent="0.25">
      <c r="A203" s="449" t="s">
        <v>226</v>
      </c>
      <c r="C203" s="449">
        <v>312.66000000000003</v>
      </c>
      <c r="D203" s="449">
        <v>326.86</v>
      </c>
      <c r="E203" s="449">
        <v>346.35</v>
      </c>
      <c r="F203" s="449">
        <v>345.43</v>
      </c>
      <c r="G203" s="449">
        <v>385.85</v>
      </c>
      <c r="H203" s="449">
        <v>388.86</v>
      </c>
      <c r="I203" s="449">
        <v>375.93</v>
      </c>
      <c r="J203" s="449">
        <v>348.42</v>
      </c>
      <c r="K203" s="449">
        <v>373.52</v>
      </c>
      <c r="Q203" s="467">
        <f t="shared" si="4"/>
        <v>-7.3178517277152633</v>
      </c>
      <c r="R203" s="467">
        <f t="shared" si="4"/>
        <v>7.2039492566442691</v>
      </c>
      <c r="S203" s="467"/>
      <c r="T203" s="467"/>
      <c r="U203" s="467"/>
      <c r="V203" s="448"/>
      <c r="W203" s="448"/>
      <c r="X203" s="448"/>
      <c r="Y203" s="448"/>
      <c r="Z203" s="448"/>
      <c r="AA203" s="448"/>
      <c r="AB203" s="448"/>
      <c r="AC203" s="448"/>
      <c r="AD203" s="448"/>
      <c r="AE203" s="448"/>
      <c r="AF203" s="448"/>
      <c r="AG203" s="448"/>
      <c r="AH203" s="448"/>
      <c r="AI203" s="448"/>
      <c r="AJ203" s="448"/>
      <c r="AK203" s="448"/>
      <c r="AL203" s="448"/>
      <c r="AM203" s="448"/>
      <c r="AN203" s="448"/>
      <c r="AO203" s="448"/>
      <c r="AP203" s="448"/>
      <c r="AQ203" s="448"/>
      <c r="AR203" s="448"/>
      <c r="AS203" s="448"/>
      <c r="AT203" s="448"/>
      <c r="AU203" s="448"/>
      <c r="AV203" s="448"/>
      <c r="AW203" s="448"/>
      <c r="AX203" s="448"/>
      <c r="AY203" s="448"/>
      <c r="AZ203" s="448"/>
      <c r="BA203" s="448"/>
      <c r="BB203" s="448"/>
      <c r="BC203" s="448"/>
      <c r="BD203" s="448"/>
      <c r="BE203" s="448"/>
      <c r="BF203" s="448"/>
      <c r="BG203" s="448"/>
      <c r="BH203" s="448"/>
      <c r="BI203" s="448"/>
      <c r="BJ203" s="448"/>
      <c r="BK203" s="448"/>
      <c r="BL203" s="448"/>
      <c r="BM203" s="448"/>
      <c r="BN203" s="448"/>
      <c r="BO203" s="448"/>
      <c r="BP203" s="448"/>
      <c r="BQ203" s="448"/>
      <c r="BR203" s="448"/>
      <c r="BS203" s="448"/>
      <c r="BT203" s="448"/>
      <c r="BU203" s="448"/>
      <c r="BV203" s="448"/>
      <c r="BW203" s="448"/>
      <c r="BX203" s="448"/>
      <c r="BY203" s="448"/>
      <c r="BZ203" s="448"/>
      <c r="CA203" s="448"/>
      <c r="CB203" s="448"/>
      <c r="CC203" s="448"/>
      <c r="CD203" s="448"/>
      <c r="CE203" s="448"/>
      <c r="CF203" s="448"/>
      <c r="CG203" s="448"/>
      <c r="CH203" s="448"/>
      <c r="CI203" s="448"/>
      <c r="CJ203" s="448"/>
      <c r="CK203" s="448"/>
      <c r="CL203" s="448"/>
      <c r="CM203" s="448"/>
      <c r="CN203" s="448"/>
      <c r="CO203" s="448"/>
      <c r="CP203" s="448"/>
      <c r="CQ203" s="448"/>
      <c r="CR203" s="448"/>
      <c r="CS203" s="448"/>
      <c r="CT203" s="448"/>
      <c r="CU203" s="448"/>
      <c r="CV203" s="448"/>
      <c r="CW203" s="448"/>
    </row>
    <row r="204" spans="1:101" ht="15.75" x14ac:dyDescent="0.25">
      <c r="A204" s="453" t="s">
        <v>300</v>
      </c>
      <c r="B204" s="453"/>
      <c r="C204" s="453">
        <v>577.01</v>
      </c>
      <c r="D204" s="453">
        <v>570.78</v>
      </c>
      <c r="E204" s="453">
        <v>591.35</v>
      </c>
      <c r="F204" s="453">
        <v>619.30999999999995</v>
      </c>
      <c r="G204" s="453">
        <v>637.23</v>
      </c>
      <c r="H204" s="453">
        <v>716.55</v>
      </c>
      <c r="I204" s="453">
        <v>702.41</v>
      </c>
      <c r="J204" s="453">
        <v>722.7</v>
      </c>
      <c r="K204" s="453">
        <v>722.2</v>
      </c>
      <c r="L204" s="453">
        <v>765.5</v>
      </c>
      <c r="M204" s="462">
        <f>SUM(AP204:AS204)</f>
        <v>783.90000000000009</v>
      </c>
      <c r="N204" s="462">
        <f>SUM(AU204:AX204)</f>
        <v>800.2</v>
      </c>
      <c r="O204" s="468"/>
      <c r="P204" s="471">
        <f>N204*100/$N$129</f>
        <v>0.38854637914299345</v>
      </c>
      <c r="Q204" s="467">
        <f t="shared" si="4"/>
        <v>2.8886263008784154</v>
      </c>
      <c r="R204" s="467">
        <f t="shared" si="4"/>
        <v>-6.9185000691850004E-2</v>
      </c>
      <c r="S204" s="465">
        <f t="shared" si="4"/>
        <v>5.9955690944336686</v>
      </c>
      <c r="T204" s="465">
        <f t="shared" si="4"/>
        <v>2.4036577400392019</v>
      </c>
      <c r="U204" s="465">
        <f t="shared" si="4"/>
        <v>2.0793468554662522</v>
      </c>
      <c r="V204" s="448"/>
      <c r="W204" s="448"/>
      <c r="X204" s="448"/>
      <c r="Y204" s="448"/>
      <c r="Z204" s="448"/>
      <c r="AA204" s="448"/>
      <c r="AB204" s="448"/>
      <c r="AC204" s="448"/>
      <c r="AD204" s="448"/>
      <c r="AE204" s="448"/>
      <c r="AF204" s="448"/>
      <c r="AG204" s="448"/>
      <c r="AH204" s="448"/>
      <c r="AI204" s="448"/>
      <c r="AJ204" s="448"/>
      <c r="AK204" s="448"/>
      <c r="AL204" s="448"/>
      <c r="AM204" s="448"/>
      <c r="AN204" s="448"/>
      <c r="AO204" s="448"/>
      <c r="AP204" s="448">
        <v>247.4</v>
      </c>
      <c r="AQ204" s="448">
        <v>144.9</v>
      </c>
      <c r="AR204" s="448">
        <v>242.9</v>
      </c>
      <c r="AS204" s="448">
        <v>148.69999999999999</v>
      </c>
      <c r="AT204" s="448"/>
      <c r="AU204" s="448">
        <v>252.5</v>
      </c>
      <c r="AV204" s="448">
        <v>145.69999999999999</v>
      </c>
      <c r="AW204" s="448">
        <v>246.7</v>
      </c>
      <c r="AX204" s="448">
        <v>155.30000000000001</v>
      </c>
      <c r="AY204" s="448"/>
      <c r="AZ204" s="448"/>
      <c r="BA204" s="448"/>
      <c r="BB204" s="448"/>
      <c r="BC204" s="448"/>
      <c r="BD204" s="448"/>
      <c r="BE204" s="448"/>
      <c r="BF204" s="448"/>
      <c r="BG204" s="448"/>
      <c r="BH204" s="448"/>
      <c r="BI204" s="448"/>
      <c r="BJ204" s="448"/>
      <c r="BK204" s="448"/>
      <c r="BL204" s="448"/>
      <c r="BM204" s="448"/>
      <c r="BN204" s="448"/>
      <c r="BO204" s="448"/>
      <c r="BP204" s="448"/>
      <c r="BQ204" s="448"/>
      <c r="BR204" s="448"/>
      <c r="BS204" s="448"/>
      <c r="BT204" s="448"/>
      <c r="BU204" s="448"/>
      <c r="BV204" s="448"/>
      <c r="BW204" s="448"/>
      <c r="BX204" s="448"/>
      <c r="BY204" s="448"/>
      <c r="BZ204" s="448"/>
      <c r="CA204" s="448"/>
      <c r="CB204" s="448"/>
      <c r="CC204" s="448"/>
      <c r="CD204" s="448"/>
      <c r="CE204" s="448"/>
      <c r="CF204" s="448"/>
      <c r="CG204" s="448"/>
      <c r="CH204" s="448"/>
      <c r="CI204" s="448"/>
      <c r="CJ204" s="448"/>
      <c r="CK204" s="448"/>
      <c r="CL204" s="448"/>
      <c r="CM204" s="448"/>
      <c r="CN204" s="448"/>
      <c r="CO204" s="448"/>
      <c r="CP204" s="448"/>
      <c r="CQ204" s="448"/>
      <c r="CR204" s="448"/>
      <c r="CS204" s="448"/>
      <c r="CT204" s="448"/>
      <c r="CU204" s="448"/>
      <c r="CV204" s="448"/>
      <c r="CW204" s="448"/>
    </row>
    <row r="205" spans="1:101" x14ac:dyDescent="0.25">
      <c r="A205" s="449" t="s">
        <v>225</v>
      </c>
      <c r="C205" s="449">
        <v>509.94</v>
      </c>
      <c r="D205" s="449">
        <v>502.38</v>
      </c>
      <c r="E205" s="449">
        <v>525.03</v>
      </c>
      <c r="F205" s="449">
        <v>552.91999999999996</v>
      </c>
      <c r="G205" s="449">
        <v>564.66999999999996</v>
      </c>
      <c r="H205" s="449">
        <v>639.94000000000005</v>
      </c>
      <c r="I205" s="449">
        <v>622.75</v>
      </c>
      <c r="J205" s="449">
        <v>652.36</v>
      </c>
      <c r="K205" s="449">
        <v>640.47</v>
      </c>
      <c r="Q205" s="467">
        <f t="shared" si="4"/>
        <v>4.7547169811320771</v>
      </c>
      <c r="R205" s="467">
        <f t="shared" si="4"/>
        <v>-1.8226132810104829</v>
      </c>
      <c r="S205" s="467"/>
      <c r="T205" s="467"/>
      <c r="U205" s="467"/>
      <c r="V205" s="448"/>
      <c r="W205" s="448"/>
      <c r="X205" s="448"/>
      <c r="Y205" s="448"/>
      <c r="Z205" s="448"/>
      <c r="AA205" s="448"/>
      <c r="AB205" s="448"/>
      <c r="AC205" s="448"/>
      <c r="AD205" s="448"/>
      <c r="AE205" s="448"/>
      <c r="AF205" s="448"/>
      <c r="AG205" s="448"/>
      <c r="AH205" s="448"/>
      <c r="AI205" s="448"/>
      <c r="AJ205" s="448"/>
      <c r="AK205" s="448"/>
      <c r="AL205" s="448"/>
      <c r="AM205" s="448"/>
      <c r="AN205" s="448"/>
      <c r="AO205" s="448"/>
      <c r="AP205" s="448"/>
      <c r="AQ205" s="448"/>
      <c r="AR205" s="448"/>
      <c r="AS205" s="448"/>
      <c r="AT205" s="448"/>
      <c r="AU205" s="448"/>
      <c r="AV205" s="448"/>
      <c r="AW205" s="448"/>
      <c r="AX205" s="448"/>
      <c r="AY205" s="448"/>
      <c r="AZ205" s="448"/>
      <c r="BA205" s="448"/>
      <c r="BB205" s="448"/>
      <c r="BC205" s="448"/>
      <c r="BD205" s="448"/>
      <c r="BE205" s="448"/>
      <c r="BF205" s="448"/>
      <c r="BG205" s="448"/>
      <c r="BH205" s="448"/>
      <c r="BI205" s="448"/>
      <c r="BJ205" s="448"/>
      <c r="BK205" s="448"/>
      <c r="BL205" s="448"/>
      <c r="BM205" s="448"/>
      <c r="BN205" s="448"/>
      <c r="BO205" s="448"/>
      <c r="BP205" s="448"/>
      <c r="BQ205" s="448"/>
      <c r="BR205" s="448"/>
      <c r="BS205" s="448"/>
      <c r="BT205" s="448"/>
      <c r="BU205" s="448"/>
      <c r="BV205" s="448"/>
      <c r="BW205" s="448"/>
      <c r="BX205" s="448"/>
      <c r="BY205" s="448"/>
      <c r="BZ205" s="448"/>
      <c r="CA205" s="448"/>
      <c r="CB205" s="448"/>
      <c r="CC205" s="448"/>
      <c r="CD205" s="448"/>
      <c r="CE205" s="448"/>
      <c r="CF205" s="448"/>
      <c r="CG205" s="448"/>
      <c r="CH205" s="448"/>
      <c r="CI205" s="448"/>
      <c r="CJ205" s="448"/>
      <c r="CK205" s="448"/>
      <c r="CL205" s="448"/>
      <c r="CM205" s="448"/>
      <c r="CN205" s="448"/>
      <c r="CO205" s="448"/>
      <c r="CP205" s="448"/>
      <c r="CQ205" s="448"/>
      <c r="CR205" s="448"/>
      <c r="CS205" s="448"/>
      <c r="CT205" s="448"/>
      <c r="CU205" s="448"/>
      <c r="CV205" s="448"/>
      <c r="CW205" s="448"/>
    </row>
    <row r="206" spans="1:101" x14ac:dyDescent="0.25">
      <c r="A206" s="449" t="s">
        <v>224</v>
      </c>
      <c r="C206" s="449">
        <v>31.94</v>
      </c>
      <c r="D206" s="449">
        <v>33.6</v>
      </c>
      <c r="E206" s="449">
        <v>29.28</v>
      </c>
      <c r="F206" s="449">
        <v>31.45</v>
      </c>
      <c r="G206" s="449">
        <v>34.299999999999997</v>
      </c>
      <c r="H206" s="449">
        <v>34.44</v>
      </c>
      <c r="I206" s="449">
        <v>38.36</v>
      </c>
      <c r="J206" s="449">
        <v>31.91</v>
      </c>
      <c r="K206" s="449">
        <v>35.409999999999997</v>
      </c>
      <c r="Q206" s="467">
        <f t="shared" si="4"/>
        <v>-16.814389989572469</v>
      </c>
      <c r="R206" s="467">
        <f t="shared" si="4"/>
        <v>10.968348480100271</v>
      </c>
      <c r="S206" s="467"/>
      <c r="T206" s="467"/>
      <c r="U206" s="467"/>
      <c r="V206" s="448"/>
      <c r="W206" s="448"/>
      <c r="X206" s="448"/>
      <c r="Y206" s="448"/>
      <c r="Z206" s="448"/>
      <c r="AA206" s="448"/>
      <c r="AB206" s="448"/>
      <c r="AC206" s="448"/>
      <c r="AD206" s="448"/>
      <c r="AE206" s="448"/>
      <c r="AF206" s="448"/>
      <c r="AG206" s="448"/>
      <c r="AH206" s="448"/>
      <c r="AI206" s="448"/>
      <c r="AJ206" s="448"/>
      <c r="AK206" s="448"/>
      <c r="AL206" s="448"/>
      <c r="AM206" s="448"/>
      <c r="AN206" s="448"/>
      <c r="AO206" s="448"/>
      <c r="AP206" s="448"/>
      <c r="AQ206" s="448"/>
      <c r="AR206" s="448"/>
      <c r="AS206" s="448"/>
      <c r="AT206" s="448"/>
      <c r="AU206" s="448"/>
      <c r="AV206" s="448"/>
      <c r="AW206" s="448"/>
      <c r="AX206" s="448"/>
      <c r="AY206" s="448"/>
      <c r="AZ206" s="448"/>
      <c r="BA206" s="448"/>
      <c r="BB206" s="448"/>
      <c r="BC206" s="448"/>
      <c r="BD206" s="448"/>
      <c r="BE206" s="448"/>
      <c r="BF206" s="448"/>
      <c r="BG206" s="448"/>
      <c r="BH206" s="448"/>
      <c r="BI206" s="448"/>
      <c r="BJ206" s="448"/>
      <c r="BK206" s="448"/>
      <c r="BL206" s="448"/>
      <c r="BM206" s="448"/>
      <c r="BN206" s="448"/>
      <c r="BO206" s="448"/>
      <c r="BP206" s="448"/>
      <c r="BQ206" s="448"/>
      <c r="BR206" s="448"/>
      <c r="BS206" s="448"/>
      <c r="BT206" s="448"/>
      <c r="BU206" s="448"/>
      <c r="BV206" s="448"/>
      <c r="BW206" s="448"/>
      <c r="BX206" s="448"/>
      <c r="BY206" s="448"/>
      <c r="BZ206" s="448"/>
      <c r="CA206" s="448"/>
      <c r="CB206" s="448"/>
      <c r="CC206" s="448"/>
      <c r="CD206" s="448"/>
      <c r="CE206" s="448"/>
      <c r="CF206" s="448"/>
      <c r="CG206" s="448"/>
      <c r="CH206" s="448"/>
      <c r="CI206" s="448"/>
      <c r="CJ206" s="448"/>
      <c r="CK206" s="448"/>
      <c r="CL206" s="448"/>
      <c r="CM206" s="448"/>
      <c r="CN206" s="448"/>
      <c r="CO206" s="448"/>
      <c r="CP206" s="448"/>
      <c r="CQ206" s="448"/>
      <c r="CR206" s="448"/>
      <c r="CS206" s="448"/>
      <c r="CT206" s="448"/>
      <c r="CU206" s="448"/>
      <c r="CV206" s="448"/>
      <c r="CW206" s="448"/>
    </row>
    <row r="207" spans="1:101" x14ac:dyDescent="0.25">
      <c r="A207" s="449" t="s">
        <v>223</v>
      </c>
      <c r="C207" s="449">
        <v>14.49</v>
      </c>
      <c r="D207" s="449">
        <v>15.02</v>
      </c>
      <c r="E207" s="449">
        <v>17.579999999999998</v>
      </c>
      <c r="F207" s="449">
        <v>16.2</v>
      </c>
      <c r="G207" s="449">
        <v>17.28</v>
      </c>
      <c r="H207" s="449">
        <v>20.99</v>
      </c>
      <c r="I207" s="449">
        <v>19.260000000000002</v>
      </c>
      <c r="J207" s="449">
        <v>17.13</v>
      </c>
      <c r="K207" s="449">
        <v>18.059999999999999</v>
      </c>
      <c r="Q207" s="467">
        <f t="shared" si="4"/>
        <v>-11.05919003115266</v>
      </c>
      <c r="R207" s="467">
        <f t="shared" si="4"/>
        <v>5.4290718038528887</v>
      </c>
      <c r="S207" s="467"/>
      <c r="T207" s="467"/>
      <c r="U207" s="467"/>
      <c r="V207" s="448"/>
      <c r="W207" s="448"/>
      <c r="X207" s="448"/>
      <c r="Y207" s="448"/>
      <c r="Z207" s="448"/>
      <c r="AA207" s="448"/>
      <c r="AB207" s="448"/>
      <c r="AC207" s="448"/>
      <c r="AD207" s="448"/>
      <c r="AE207" s="448"/>
      <c r="AF207" s="448"/>
      <c r="AG207" s="448"/>
      <c r="AH207" s="448"/>
      <c r="AI207" s="448"/>
      <c r="AJ207" s="448"/>
      <c r="AK207" s="448"/>
      <c r="AL207" s="448"/>
      <c r="AM207" s="448"/>
      <c r="AN207" s="448"/>
      <c r="AO207" s="448"/>
      <c r="AP207" s="448"/>
      <c r="AQ207" s="448"/>
      <c r="AR207" s="448"/>
      <c r="AS207" s="448"/>
      <c r="AT207" s="448"/>
      <c r="AU207" s="448"/>
      <c r="AV207" s="448"/>
      <c r="AW207" s="448"/>
      <c r="AX207" s="448"/>
      <c r="AY207" s="448"/>
      <c r="AZ207" s="448"/>
      <c r="BA207" s="448"/>
      <c r="BB207" s="448"/>
      <c r="BC207" s="448"/>
      <c r="BD207" s="448"/>
      <c r="BE207" s="448"/>
      <c r="BF207" s="448"/>
      <c r="BG207" s="448"/>
      <c r="BH207" s="448"/>
      <c r="BI207" s="448"/>
      <c r="BJ207" s="448"/>
      <c r="BK207" s="448"/>
      <c r="BL207" s="448"/>
      <c r="BM207" s="448"/>
      <c r="BN207" s="448"/>
      <c r="BO207" s="448"/>
      <c r="BP207" s="448"/>
      <c r="BQ207" s="448"/>
      <c r="BR207" s="448"/>
      <c r="BS207" s="448"/>
      <c r="BT207" s="448"/>
      <c r="BU207" s="448"/>
      <c r="BV207" s="448"/>
      <c r="BW207" s="448"/>
      <c r="BX207" s="448"/>
      <c r="BY207" s="448"/>
      <c r="BZ207" s="448"/>
      <c r="CA207" s="448"/>
      <c r="CB207" s="448"/>
      <c r="CC207" s="448"/>
      <c r="CD207" s="448"/>
      <c r="CE207" s="448"/>
      <c r="CF207" s="448"/>
      <c r="CG207" s="448"/>
      <c r="CH207" s="448"/>
      <c r="CI207" s="448"/>
      <c r="CJ207" s="448"/>
      <c r="CK207" s="448"/>
      <c r="CL207" s="448"/>
      <c r="CM207" s="448"/>
      <c r="CN207" s="448"/>
      <c r="CO207" s="448"/>
      <c r="CP207" s="448"/>
      <c r="CQ207" s="448"/>
      <c r="CR207" s="448"/>
      <c r="CS207" s="448"/>
      <c r="CT207" s="448"/>
      <c r="CU207" s="448"/>
      <c r="CV207" s="448"/>
      <c r="CW207" s="448"/>
    </row>
    <row r="208" spans="1:101" x14ac:dyDescent="0.25">
      <c r="A208" s="449" t="s">
        <v>222</v>
      </c>
      <c r="C208" s="449">
        <v>20.62</v>
      </c>
      <c r="D208" s="449">
        <v>19.760000000000002</v>
      </c>
      <c r="E208" s="449">
        <v>19.46</v>
      </c>
      <c r="F208" s="449">
        <v>18.760000000000002</v>
      </c>
      <c r="G208" s="449">
        <v>21</v>
      </c>
      <c r="H208" s="449">
        <v>21.21</v>
      </c>
      <c r="I208" s="449">
        <v>22.05</v>
      </c>
      <c r="J208" s="449">
        <v>16.8</v>
      </c>
      <c r="K208" s="449">
        <v>21.5</v>
      </c>
      <c r="Q208" s="467">
        <f t="shared" si="4"/>
        <v>-23.809523809523807</v>
      </c>
      <c r="R208" s="467">
        <f t="shared" si="4"/>
        <v>27.976190476190471</v>
      </c>
      <c r="S208" s="467"/>
      <c r="T208" s="467"/>
      <c r="U208" s="467"/>
      <c r="V208" s="448"/>
      <c r="W208" s="448"/>
      <c r="X208" s="448"/>
      <c r="Y208" s="448"/>
      <c r="Z208" s="448"/>
      <c r="AA208" s="448"/>
      <c r="AB208" s="448"/>
      <c r="AC208" s="448"/>
      <c r="AD208" s="448"/>
      <c r="AE208" s="448"/>
      <c r="AF208" s="448"/>
      <c r="AG208" s="448"/>
      <c r="AH208" s="448"/>
      <c r="AI208" s="448"/>
      <c r="AJ208" s="448"/>
      <c r="AK208" s="448"/>
      <c r="AL208" s="448"/>
      <c r="AM208" s="448"/>
      <c r="AN208" s="448"/>
      <c r="AO208" s="448"/>
      <c r="AP208" s="448"/>
      <c r="AQ208" s="448"/>
      <c r="AR208" s="448"/>
      <c r="AS208" s="448"/>
      <c r="AT208" s="448"/>
      <c r="AU208" s="448"/>
      <c r="AV208" s="448"/>
      <c r="AW208" s="448"/>
      <c r="AX208" s="448"/>
      <c r="AY208" s="448"/>
      <c r="AZ208" s="448"/>
      <c r="BA208" s="448"/>
      <c r="BB208" s="448"/>
      <c r="BC208" s="448"/>
      <c r="BD208" s="448"/>
      <c r="BE208" s="448"/>
      <c r="BF208" s="448"/>
      <c r="BG208" s="448"/>
      <c r="BH208" s="448"/>
      <c r="BI208" s="448"/>
      <c r="BJ208" s="448"/>
      <c r="BK208" s="448"/>
      <c r="BL208" s="448"/>
      <c r="BM208" s="448"/>
      <c r="BN208" s="448"/>
      <c r="BO208" s="448"/>
      <c r="BP208" s="448"/>
      <c r="BQ208" s="448"/>
      <c r="BR208" s="448"/>
      <c r="BS208" s="448"/>
      <c r="BT208" s="448"/>
      <c r="BU208" s="448"/>
      <c r="BV208" s="448"/>
      <c r="BW208" s="448"/>
      <c r="BX208" s="448"/>
      <c r="BY208" s="448"/>
      <c r="BZ208" s="448"/>
      <c r="CA208" s="448"/>
      <c r="CB208" s="448"/>
      <c r="CC208" s="448"/>
      <c r="CD208" s="448"/>
      <c r="CE208" s="448"/>
      <c r="CF208" s="448"/>
      <c r="CG208" s="448"/>
      <c r="CH208" s="448"/>
      <c r="CI208" s="448"/>
      <c r="CJ208" s="448"/>
      <c r="CK208" s="448"/>
      <c r="CL208" s="448"/>
      <c r="CM208" s="448"/>
      <c r="CN208" s="448"/>
      <c r="CO208" s="448"/>
      <c r="CP208" s="448"/>
      <c r="CQ208" s="448"/>
      <c r="CR208" s="448"/>
      <c r="CS208" s="448"/>
      <c r="CT208" s="448"/>
      <c r="CU208" s="448"/>
      <c r="CV208" s="448"/>
      <c r="CW208" s="448"/>
    </row>
    <row r="209" spans="1:101" ht="15.75" x14ac:dyDescent="0.25">
      <c r="A209" s="453" t="s">
        <v>301</v>
      </c>
      <c r="B209" s="453"/>
      <c r="C209" s="453">
        <v>1324.62</v>
      </c>
      <c r="D209" s="453">
        <v>1353.2</v>
      </c>
      <c r="E209" s="453">
        <v>1435.19</v>
      </c>
      <c r="F209" s="453">
        <v>1553.25</v>
      </c>
      <c r="G209" s="453">
        <v>1594.98</v>
      </c>
      <c r="H209" s="453">
        <v>1748.33</v>
      </c>
      <c r="I209" s="453">
        <v>1763.76</v>
      </c>
      <c r="J209" s="453">
        <v>1559.1</v>
      </c>
      <c r="K209" s="453">
        <v>1740.9</v>
      </c>
      <c r="L209" s="453">
        <v>1804.5</v>
      </c>
      <c r="M209" s="462">
        <f>SUM(AP209:AS209)</f>
        <v>1710.6000000000001</v>
      </c>
      <c r="N209" s="462">
        <f>SUM(AU209:AX209)</f>
        <v>1648.3000000000002</v>
      </c>
      <c r="O209" s="468"/>
      <c r="P209" s="471">
        <f>N209*100/$N$129</f>
        <v>0.80035115813721092</v>
      </c>
      <c r="Q209" s="467">
        <f t="shared" si="4"/>
        <v>-11.603619540073485</v>
      </c>
      <c r="R209" s="467">
        <f t="shared" si="4"/>
        <v>11.660573407735244</v>
      </c>
      <c r="S209" s="465">
        <f t="shared" si="4"/>
        <v>3.6532827847664948</v>
      </c>
      <c r="T209" s="465">
        <f t="shared" si="4"/>
        <v>-5.2036575228595101</v>
      </c>
      <c r="U209" s="465">
        <f t="shared" si="4"/>
        <v>-3.6419969601309452</v>
      </c>
      <c r="V209" s="448"/>
      <c r="W209" s="448"/>
      <c r="X209" s="448"/>
      <c r="Y209" s="448"/>
      <c r="Z209" s="448"/>
      <c r="AA209" s="448"/>
      <c r="AB209" s="448"/>
      <c r="AC209" s="448"/>
      <c r="AD209" s="448"/>
      <c r="AE209" s="448"/>
      <c r="AF209" s="448"/>
      <c r="AG209" s="448"/>
      <c r="AH209" s="448"/>
      <c r="AI209" s="448"/>
      <c r="AJ209" s="448"/>
      <c r="AK209" s="448"/>
      <c r="AL209" s="448"/>
      <c r="AM209" s="448"/>
      <c r="AN209" s="448"/>
      <c r="AO209" s="448"/>
      <c r="AP209" s="448">
        <v>434</v>
      </c>
      <c r="AQ209" s="448">
        <v>454.1</v>
      </c>
      <c r="AR209" s="448">
        <v>410.8</v>
      </c>
      <c r="AS209" s="448">
        <v>411.7</v>
      </c>
      <c r="AT209" s="448"/>
      <c r="AU209" s="448">
        <v>387.3</v>
      </c>
      <c r="AV209" s="448">
        <v>438.6</v>
      </c>
      <c r="AW209" s="448">
        <v>402</v>
      </c>
      <c r="AX209" s="448">
        <v>420.4</v>
      </c>
      <c r="AY209" s="448"/>
      <c r="AZ209" s="448"/>
      <c r="BA209" s="448"/>
      <c r="BB209" s="448"/>
      <c r="BC209" s="448"/>
      <c r="BD209" s="448"/>
      <c r="BE209" s="448"/>
      <c r="BF209" s="448"/>
      <c r="BG209" s="448"/>
      <c r="BH209" s="448"/>
      <c r="BI209" s="448"/>
      <c r="BJ209" s="448"/>
      <c r="BK209" s="448"/>
      <c r="BL209" s="448"/>
      <c r="BM209" s="448"/>
      <c r="BN209" s="448"/>
      <c r="BO209" s="448"/>
      <c r="BP209" s="448"/>
      <c r="BQ209" s="448"/>
      <c r="BR209" s="448"/>
      <c r="BS209" s="448"/>
      <c r="BT209" s="448"/>
      <c r="BU209" s="448"/>
      <c r="BV209" s="448"/>
      <c r="BW209" s="448"/>
      <c r="BX209" s="448"/>
      <c r="BY209" s="448"/>
      <c r="BZ209" s="448"/>
      <c r="CA209" s="448"/>
      <c r="CB209" s="448"/>
      <c r="CC209" s="448"/>
      <c r="CD209" s="448"/>
      <c r="CE209" s="448"/>
      <c r="CF209" s="448"/>
      <c r="CG209" s="448"/>
      <c r="CH209" s="448"/>
      <c r="CI209" s="448"/>
      <c r="CJ209" s="448"/>
      <c r="CK209" s="448"/>
      <c r="CL209" s="448"/>
      <c r="CM209" s="448"/>
      <c r="CN209" s="448"/>
      <c r="CO209" s="448"/>
      <c r="CP209" s="448"/>
      <c r="CQ209" s="448"/>
      <c r="CR209" s="448"/>
      <c r="CS209" s="448"/>
      <c r="CT209" s="448"/>
      <c r="CU209" s="448"/>
      <c r="CV209" s="448"/>
      <c r="CW209" s="448"/>
    </row>
    <row r="210" spans="1:101" x14ac:dyDescent="0.25">
      <c r="A210" s="449" t="s">
        <v>221</v>
      </c>
      <c r="C210" s="449">
        <v>281.66000000000003</v>
      </c>
      <c r="D210" s="449">
        <v>288.02</v>
      </c>
      <c r="E210" s="449">
        <v>316.70999999999998</v>
      </c>
      <c r="F210" s="449">
        <v>364.93</v>
      </c>
      <c r="G210" s="449">
        <v>367.3</v>
      </c>
      <c r="H210" s="449">
        <v>477.38</v>
      </c>
      <c r="I210" s="449">
        <v>487.23</v>
      </c>
      <c r="J210" s="449">
        <v>420.7</v>
      </c>
      <c r="K210" s="449">
        <v>498.21</v>
      </c>
      <c r="Q210" s="467">
        <f t="shared" si="4"/>
        <v>-13.654742113580861</v>
      </c>
      <c r="R210" s="467">
        <f t="shared" si="4"/>
        <v>18.42405514618493</v>
      </c>
      <c r="S210" s="467"/>
      <c r="T210" s="467"/>
      <c r="U210" s="467"/>
      <c r="V210" s="448"/>
      <c r="W210" s="448"/>
      <c r="X210" s="448"/>
      <c r="Y210" s="448"/>
      <c r="Z210" s="448"/>
      <c r="AA210" s="448"/>
      <c r="AB210" s="448"/>
      <c r="AC210" s="448"/>
      <c r="AD210" s="448"/>
      <c r="AE210" s="448"/>
      <c r="AF210" s="448"/>
      <c r="AG210" s="448"/>
      <c r="AH210" s="448"/>
      <c r="AI210" s="448"/>
      <c r="AJ210" s="448"/>
      <c r="AK210" s="448"/>
      <c r="AL210" s="448"/>
      <c r="AM210" s="448"/>
      <c r="AN210" s="448"/>
      <c r="AO210" s="448"/>
      <c r="AP210" s="448"/>
      <c r="AQ210" s="448"/>
      <c r="AR210" s="448"/>
      <c r="AS210" s="448"/>
      <c r="AT210" s="448"/>
      <c r="AU210" s="448"/>
      <c r="AV210" s="448"/>
      <c r="AW210" s="448"/>
      <c r="AX210" s="448"/>
      <c r="AY210" s="448"/>
      <c r="AZ210" s="448"/>
      <c r="BA210" s="448"/>
      <c r="BB210" s="448"/>
      <c r="BC210" s="448"/>
      <c r="BD210" s="448"/>
      <c r="BE210" s="448"/>
      <c r="BF210" s="448"/>
      <c r="BG210" s="448"/>
      <c r="BH210" s="448"/>
      <c r="BI210" s="448"/>
      <c r="BJ210" s="448"/>
      <c r="BK210" s="448"/>
      <c r="BL210" s="448"/>
      <c r="BM210" s="448"/>
      <c r="BN210" s="448"/>
      <c r="BO210" s="448"/>
      <c r="BP210" s="448"/>
      <c r="BQ210" s="448"/>
      <c r="BR210" s="448"/>
      <c r="BS210" s="448"/>
      <c r="BT210" s="448"/>
      <c r="BU210" s="448"/>
      <c r="BV210" s="448"/>
      <c r="BW210" s="448"/>
      <c r="BX210" s="448"/>
      <c r="BY210" s="448"/>
      <c r="BZ210" s="448"/>
      <c r="CA210" s="448"/>
      <c r="CB210" s="448"/>
      <c r="CC210" s="448"/>
      <c r="CD210" s="448"/>
      <c r="CE210" s="448"/>
      <c r="CF210" s="448"/>
      <c r="CG210" s="448"/>
      <c r="CH210" s="448"/>
      <c r="CI210" s="448"/>
      <c r="CJ210" s="448"/>
      <c r="CK210" s="448"/>
      <c r="CL210" s="448"/>
      <c r="CM210" s="448"/>
      <c r="CN210" s="448"/>
      <c r="CO210" s="448"/>
      <c r="CP210" s="448"/>
      <c r="CQ210" s="448"/>
      <c r="CR210" s="448"/>
      <c r="CS210" s="448"/>
      <c r="CT210" s="448"/>
      <c r="CU210" s="448"/>
      <c r="CV210" s="448"/>
      <c r="CW210" s="448"/>
    </row>
    <row r="211" spans="1:101" x14ac:dyDescent="0.25">
      <c r="A211" s="449" t="s">
        <v>220</v>
      </c>
      <c r="C211" s="449">
        <v>297.37</v>
      </c>
      <c r="D211" s="449">
        <v>315.33</v>
      </c>
      <c r="E211" s="449">
        <v>353.2</v>
      </c>
      <c r="F211" s="449">
        <v>392.54</v>
      </c>
      <c r="G211" s="449">
        <v>394.21</v>
      </c>
      <c r="H211" s="449">
        <v>418.41</v>
      </c>
      <c r="I211" s="449">
        <v>419.97</v>
      </c>
      <c r="J211" s="449">
        <v>387.65</v>
      </c>
      <c r="K211" s="449">
        <v>412.98</v>
      </c>
      <c r="Q211" s="467">
        <f t="shared" si="4"/>
        <v>-7.6957877943662751</v>
      </c>
      <c r="R211" s="467">
        <f t="shared" si="4"/>
        <v>6.5342448084612519</v>
      </c>
      <c r="S211" s="467"/>
      <c r="T211" s="467"/>
      <c r="U211" s="467"/>
      <c r="V211" s="448"/>
      <c r="W211" s="448"/>
      <c r="X211" s="448"/>
      <c r="Y211" s="448"/>
      <c r="Z211" s="448"/>
      <c r="AA211" s="448"/>
      <c r="AB211" s="448"/>
      <c r="AC211" s="448"/>
      <c r="AD211" s="448"/>
      <c r="AE211" s="448"/>
      <c r="AF211" s="448"/>
      <c r="AG211" s="448"/>
      <c r="AH211" s="448"/>
      <c r="AI211" s="448"/>
      <c r="AJ211" s="448"/>
      <c r="AK211" s="448"/>
      <c r="AL211" s="448"/>
      <c r="AM211" s="448"/>
      <c r="AN211" s="448"/>
      <c r="AO211" s="448"/>
      <c r="AP211" s="448"/>
      <c r="AQ211" s="448"/>
      <c r="AR211" s="448"/>
      <c r="AS211" s="448"/>
      <c r="AT211" s="448"/>
      <c r="AU211" s="448"/>
      <c r="AV211" s="448"/>
      <c r="AW211" s="448"/>
      <c r="AX211" s="448"/>
      <c r="AY211" s="448"/>
      <c r="AZ211" s="448"/>
      <c r="BA211" s="448"/>
      <c r="BB211" s="448"/>
      <c r="BC211" s="448"/>
      <c r="BD211" s="448"/>
      <c r="BE211" s="448"/>
      <c r="BF211" s="448"/>
      <c r="BG211" s="448"/>
      <c r="BH211" s="448"/>
      <c r="BI211" s="448"/>
      <c r="BJ211" s="448"/>
      <c r="BK211" s="448"/>
      <c r="BL211" s="448"/>
      <c r="BM211" s="448"/>
      <c r="BN211" s="448"/>
      <c r="BO211" s="448"/>
      <c r="BP211" s="448"/>
      <c r="BQ211" s="448"/>
      <c r="BR211" s="448"/>
      <c r="BS211" s="448"/>
      <c r="BT211" s="448"/>
      <c r="BU211" s="448"/>
      <c r="BV211" s="448"/>
      <c r="BW211" s="448"/>
      <c r="BX211" s="448"/>
      <c r="BY211" s="448"/>
      <c r="BZ211" s="448"/>
      <c r="CA211" s="448"/>
      <c r="CB211" s="448"/>
      <c r="CC211" s="448"/>
      <c r="CD211" s="448"/>
      <c r="CE211" s="448"/>
      <c r="CF211" s="448"/>
      <c r="CG211" s="448"/>
      <c r="CH211" s="448"/>
      <c r="CI211" s="448"/>
      <c r="CJ211" s="448"/>
      <c r="CK211" s="448"/>
      <c r="CL211" s="448"/>
      <c r="CM211" s="448"/>
      <c r="CN211" s="448"/>
      <c r="CO211" s="448"/>
      <c r="CP211" s="448"/>
      <c r="CQ211" s="448"/>
      <c r="CR211" s="448"/>
      <c r="CS211" s="448"/>
      <c r="CT211" s="448"/>
      <c r="CU211" s="448"/>
      <c r="CV211" s="448"/>
      <c r="CW211" s="448"/>
    </row>
    <row r="212" spans="1:101" x14ac:dyDescent="0.25">
      <c r="A212" s="449" t="s">
        <v>219</v>
      </c>
      <c r="C212" s="449">
        <v>745.58</v>
      </c>
      <c r="D212" s="449">
        <v>749.82</v>
      </c>
      <c r="E212" s="449">
        <v>765.28</v>
      </c>
      <c r="F212" s="449">
        <v>795.8</v>
      </c>
      <c r="G212" s="449">
        <v>833.45</v>
      </c>
      <c r="H212" s="449">
        <v>852.53</v>
      </c>
      <c r="I212" s="449">
        <v>856.58</v>
      </c>
      <c r="J212" s="449">
        <v>762.81</v>
      </c>
      <c r="K212" s="449">
        <v>845.8</v>
      </c>
      <c r="Q212" s="467">
        <f t="shared" si="4"/>
        <v>-10.947021877699701</v>
      </c>
      <c r="R212" s="467">
        <f t="shared" si="4"/>
        <v>10.879511280659667</v>
      </c>
      <c r="S212" s="467"/>
      <c r="T212" s="467"/>
      <c r="U212" s="467"/>
      <c r="V212" s="448"/>
      <c r="W212" s="448"/>
      <c r="X212" s="448"/>
      <c r="Y212" s="448"/>
      <c r="Z212" s="448"/>
      <c r="AA212" s="448"/>
      <c r="AB212" s="448"/>
      <c r="AC212" s="448"/>
      <c r="AD212" s="448"/>
      <c r="AE212" s="448"/>
      <c r="AF212" s="448"/>
      <c r="AG212" s="448"/>
      <c r="AH212" s="448"/>
      <c r="AI212" s="448"/>
      <c r="AJ212" s="448"/>
      <c r="AK212" s="448"/>
      <c r="AL212" s="448"/>
      <c r="AM212" s="448"/>
      <c r="AN212" s="448"/>
      <c r="AO212" s="448"/>
      <c r="AP212" s="448"/>
      <c r="AQ212" s="448"/>
      <c r="AR212" s="448"/>
      <c r="AS212" s="448"/>
      <c r="AT212" s="448"/>
      <c r="AU212" s="448"/>
      <c r="AV212" s="448"/>
      <c r="AW212" s="448"/>
      <c r="AX212" s="448"/>
      <c r="AY212" s="448"/>
      <c r="AZ212" s="448"/>
      <c r="BA212" s="448"/>
      <c r="BB212" s="448"/>
      <c r="BC212" s="448"/>
      <c r="BD212" s="448"/>
      <c r="BE212" s="448"/>
      <c r="BF212" s="448"/>
      <c r="BG212" s="448"/>
      <c r="BH212" s="448"/>
      <c r="BI212" s="448"/>
      <c r="BJ212" s="448"/>
      <c r="BK212" s="448"/>
      <c r="BL212" s="448"/>
      <c r="BM212" s="448"/>
      <c r="BN212" s="448"/>
      <c r="BO212" s="448"/>
      <c r="BP212" s="448"/>
      <c r="BQ212" s="448"/>
      <c r="BR212" s="448"/>
      <c r="BS212" s="448"/>
      <c r="BT212" s="448"/>
      <c r="BU212" s="448"/>
      <c r="BV212" s="448"/>
      <c r="BW212" s="448"/>
      <c r="BX212" s="448"/>
      <c r="BY212" s="448"/>
      <c r="BZ212" s="448"/>
      <c r="CA212" s="448"/>
      <c r="CB212" s="448"/>
      <c r="CC212" s="448"/>
      <c r="CD212" s="448"/>
      <c r="CE212" s="448"/>
      <c r="CF212" s="448"/>
      <c r="CG212" s="448"/>
      <c r="CH212" s="448"/>
      <c r="CI212" s="448"/>
      <c r="CJ212" s="448"/>
      <c r="CK212" s="448"/>
      <c r="CL212" s="448"/>
      <c r="CM212" s="448"/>
      <c r="CN212" s="448"/>
      <c r="CO212" s="448"/>
      <c r="CP212" s="448"/>
      <c r="CQ212" s="448"/>
      <c r="CR212" s="448"/>
      <c r="CS212" s="448"/>
      <c r="CT212" s="448"/>
      <c r="CU212" s="448"/>
      <c r="CV212" s="448"/>
      <c r="CW212" s="448"/>
    </row>
    <row r="213" spans="1:101" ht="15.75" x14ac:dyDescent="0.25">
      <c r="A213" s="453" t="s">
        <v>302</v>
      </c>
      <c r="B213" s="453"/>
      <c r="C213" s="453">
        <v>11767.36</v>
      </c>
      <c r="D213" s="453">
        <v>10725.78</v>
      </c>
      <c r="E213" s="453">
        <v>11798.39</v>
      </c>
      <c r="F213" s="453">
        <v>13298.07</v>
      </c>
      <c r="G213" s="453">
        <v>11806.26</v>
      </c>
      <c r="H213" s="453">
        <v>13937.11</v>
      </c>
      <c r="I213" s="453">
        <v>11503.38</v>
      </c>
      <c r="J213" s="453">
        <v>8439.5</v>
      </c>
      <c r="K213" s="453">
        <v>12412</v>
      </c>
      <c r="L213" s="453">
        <v>16554.099999999999</v>
      </c>
      <c r="M213" s="462">
        <f>SUM(AP213:AS213)</f>
        <v>16175.5</v>
      </c>
      <c r="N213" s="462">
        <f>SUM(AU213:AX213)</f>
        <v>15736.2</v>
      </c>
      <c r="O213" s="468"/>
      <c r="P213" s="471">
        <f>N213*100/$N$129</f>
        <v>7.6408941907897692</v>
      </c>
      <c r="Q213" s="467">
        <f t="shared" si="4"/>
        <v>-26.634606524343273</v>
      </c>
      <c r="R213" s="467">
        <f t="shared" si="4"/>
        <v>47.070324071331235</v>
      </c>
      <c r="S213" s="465">
        <f t="shared" si="4"/>
        <v>33.371737028681906</v>
      </c>
      <c r="T213" s="465">
        <f t="shared" si="4"/>
        <v>-2.2870467135029906</v>
      </c>
      <c r="U213" s="465">
        <f t="shared" si="4"/>
        <v>-2.7158356774133674</v>
      </c>
      <c r="V213" s="448"/>
      <c r="W213" s="448"/>
      <c r="X213" s="448"/>
      <c r="Y213" s="448"/>
      <c r="Z213" s="448"/>
      <c r="AA213" s="448"/>
      <c r="AB213" s="448"/>
      <c r="AC213" s="448"/>
      <c r="AD213" s="448"/>
      <c r="AE213" s="448"/>
      <c r="AF213" s="448"/>
      <c r="AG213" s="448"/>
      <c r="AH213" s="448"/>
      <c r="AI213" s="448"/>
      <c r="AJ213" s="448"/>
      <c r="AK213" s="448"/>
      <c r="AL213" s="448"/>
      <c r="AM213" s="448"/>
      <c r="AN213" s="448"/>
      <c r="AO213" s="448"/>
      <c r="AP213" s="448">
        <v>4596.8</v>
      </c>
      <c r="AQ213" s="448">
        <v>3945.1</v>
      </c>
      <c r="AR213" s="448">
        <v>3662.6</v>
      </c>
      <c r="AS213" s="448">
        <v>3971</v>
      </c>
      <c r="AT213" s="448"/>
      <c r="AU213" s="448">
        <v>4207.8</v>
      </c>
      <c r="AV213" s="448">
        <v>4279.3</v>
      </c>
      <c r="AW213" s="448">
        <v>3637.5</v>
      </c>
      <c r="AX213" s="448">
        <v>3611.6</v>
      </c>
      <c r="AY213" s="448"/>
      <c r="AZ213" s="448"/>
      <c r="BA213" s="448"/>
      <c r="BB213" s="448"/>
      <c r="BC213" s="448"/>
      <c r="BD213" s="448"/>
      <c r="BE213" s="448"/>
      <c r="BF213" s="448"/>
      <c r="BG213" s="448"/>
      <c r="BH213" s="448"/>
      <c r="BI213" s="448"/>
      <c r="BJ213" s="448"/>
      <c r="BK213" s="448"/>
      <c r="BL213" s="448"/>
      <c r="BM213" s="448"/>
      <c r="BN213" s="448"/>
      <c r="BO213" s="448"/>
      <c r="BP213" s="448"/>
      <c r="BQ213" s="448"/>
      <c r="BR213" s="448"/>
      <c r="BS213" s="448"/>
      <c r="BT213" s="448"/>
      <c r="BU213" s="448"/>
      <c r="BV213" s="448"/>
      <c r="BW213" s="448"/>
      <c r="BX213" s="448"/>
      <c r="BY213" s="448"/>
      <c r="BZ213" s="448"/>
      <c r="CA213" s="448"/>
      <c r="CB213" s="448"/>
      <c r="CC213" s="448"/>
      <c r="CD213" s="448"/>
      <c r="CE213" s="448"/>
      <c r="CF213" s="448"/>
      <c r="CG213" s="448"/>
      <c r="CH213" s="448"/>
      <c r="CI213" s="448"/>
      <c r="CJ213" s="448"/>
      <c r="CK213" s="448"/>
      <c r="CL213" s="448"/>
      <c r="CM213" s="448"/>
      <c r="CN213" s="448"/>
      <c r="CO213" s="448"/>
      <c r="CP213" s="448"/>
      <c r="CQ213" s="448"/>
      <c r="CR213" s="448"/>
      <c r="CS213" s="448"/>
      <c r="CT213" s="448"/>
      <c r="CU213" s="448"/>
      <c r="CV213" s="448"/>
      <c r="CW213" s="448"/>
    </row>
    <row r="214" spans="1:101" x14ac:dyDescent="0.25">
      <c r="A214" s="449" t="s">
        <v>218</v>
      </c>
      <c r="C214" s="449">
        <v>11767.36</v>
      </c>
      <c r="D214" s="449">
        <v>10725.78</v>
      </c>
      <c r="E214" s="449">
        <v>11798.39</v>
      </c>
      <c r="F214" s="449">
        <v>13298.07</v>
      </c>
      <c r="G214" s="449">
        <v>11806.26</v>
      </c>
      <c r="H214" s="449">
        <v>13937.11</v>
      </c>
      <c r="I214" s="449">
        <v>11503.38</v>
      </c>
      <c r="J214" s="449">
        <v>7906.52</v>
      </c>
      <c r="K214" s="449">
        <v>12417.61</v>
      </c>
      <c r="Q214" s="467">
        <f t="shared" si="4"/>
        <v>-31.267853448290843</v>
      </c>
      <c r="R214" s="467">
        <f t="shared" si="4"/>
        <v>57.05531637180453</v>
      </c>
      <c r="S214" s="467"/>
      <c r="T214" s="467"/>
      <c r="U214" s="467"/>
      <c r="V214" s="448"/>
      <c r="W214" s="448"/>
      <c r="X214" s="448"/>
      <c r="Y214" s="448"/>
      <c r="Z214" s="448"/>
      <c r="AA214" s="448"/>
      <c r="AB214" s="448"/>
      <c r="AC214" s="448"/>
      <c r="AD214" s="448"/>
      <c r="AE214" s="448"/>
      <c r="AF214" s="448"/>
      <c r="AG214" s="448"/>
      <c r="AH214" s="448"/>
      <c r="AI214" s="448"/>
      <c r="AJ214" s="448"/>
      <c r="AK214" s="448"/>
      <c r="AL214" s="448"/>
      <c r="AM214" s="448"/>
      <c r="AN214" s="448"/>
      <c r="AO214" s="448"/>
      <c r="AP214" s="448"/>
      <c r="AQ214" s="448"/>
      <c r="AR214" s="448"/>
      <c r="AS214" s="448"/>
      <c r="AT214" s="448"/>
      <c r="AU214" s="448"/>
      <c r="AV214" s="448"/>
      <c r="AW214" s="448"/>
      <c r="AX214" s="448"/>
      <c r="AY214" s="448"/>
      <c r="AZ214" s="448"/>
      <c r="BA214" s="448"/>
      <c r="BB214" s="448"/>
      <c r="BC214" s="448"/>
      <c r="BD214" s="448"/>
      <c r="BE214" s="448"/>
      <c r="BF214" s="448"/>
      <c r="BG214" s="448"/>
      <c r="BH214" s="448"/>
      <c r="BI214" s="448"/>
      <c r="BJ214" s="448"/>
      <c r="BK214" s="448"/>
      <c r="BL214" s="448"/>
      <c r="BM214" s="448"/>
      <c r="BN214" s="448"/>
      <c r="BO214" s="448"/>
      <c r="BP214" s="448"/>
      <c r="BQ214" s="448"/>
      <c r="BR214" s="448"/>
      <c r="BS214" s="448"/>
      <c r="BT214" s="448"/>
      <c r="BU214" s="448"/>
      <c r="BV214" s="448"/>
      <c r="BW214" s="448"/>
      <c r="BX214" s="448"/>
      <c r="BY214" s="448"/>
      <c r="BZ214" s="448"/>
      <c r="CA214" s="448"/>
      <c r="CB214" s="448"/>
      <c r="CC214" s="448"/>
      <c r="CD214" s="448"/>
      <c r="CE214" s="448"/>
      <c r="CF214" s="448"/>
      <c r="CG214" s="448"/>
      <c r="CH214" s="448"/>
      <c r="CI214" s="448"/>
      <c r="CJ214" s="448"/>
      <c r="CK214" s="448"/>
      <c r="CL214" s="448"/>
      <c r="CM214" s="448"/>
      <c r="CN214" s="448"/>
      <c r="CO214" s="448"/>
      <c r="CP214" s="448"/>
      <c r="CQ214" s="448"/>
      <c r="CR214" s="448"/>
      <c r="CS214" s="448"/>
      <c r="CT214" s="448"/>
      <c r="CU214" s="448"/>
      <c r="CV214" s="448"/>
      <c r="CW214" s="448"/>
    </row>
    <row r="215" spans="1:101" ht="15.75" x14ac:dyDescent="0.25">
      <c r="A215" s="453" t="s">
        <v>101</v>
      </c>
      <c r="B215" s="453"/>
      <c r="C215" s="453">
        <v>7906.3</v>
      </c>
      <c r="D215" s="453">
        <v>8581.5</v>
      </c>
      <c r="E215" s="453">
        <v>10667.1</v>
      </c>
      <c r="F215" s="453">
        <v>10818.1</v>
      </c>
      <c r="G215" s="453">
        <v>14278.4</v>
      </c>
      <c r="H215" s="453">
        <v>16698.7</v>
      </c>
      <c r="I215" s="453">
        <v>16088.9</v>
      </c>
      <c r="J215" s="453">
        <v>10407.5</v>
      </c>
      <c r="K215" s="453">
        <v>13556.9</v>
      </c>
      <c r="L215" s="453">
        <v>15787.3</v>
      </c>
      <c r="M215" s="462">
        <f>SUM(AP215:AS215)</f>
        <v>14397.5</v>
      </c>
      <c r="N215" s="462">
        <f>SUM(AU215:AX215)</f>
        <v>12830.400000000001</v>
      </c>
      <c r="O215" s="468"/>
      <c r="P215" s="471">
        <f>N215*100/$N$129</f>
        <v>6.2299493413599905</v>
      </c>
      <c r="Q215" s="467">
        <f t="shared" si="4"/>
        <v>-35.312544673656994</v>
      </c>
      <c r="R215" s="467">
        <f t="shared" si="4"/>
        <v>30.260869565217384</v>
      </c>
      <c r="S215" s="465">
        <f t="shared" si="4"/>
        <v>16.452138763286587</v>
      </c>
      <c r="T215" s="465">
        <f t="shared" si="4"/>
        <v>-8.8032785846851542</v>
      </c>
      <c r="U215" s="465">
        <f t="shared" si="4"/>
        <v>-10.884528563986793</v>
      </c>
      <c r="V215" s="448"/>
      <c r="W215" s="448"/>
      <c r="X215" s="448"/>
      <c r="Y215" s="448"/>
      <c r="Z215" s="448"/>
      <c r="AA215" s="448"/>
      <c r="AB215" s="448"/>
      <c r="AC215" s="448"/>
      <c r="AD215" s="448"/>
      <c r="AE215" s="448"/>
      <c r="AF215" s="448"/>
      <c r="AG215" s="448"/>
      <c r="AH215" s="448"/>
      <c r="AI215" s="448"/>
      <c r="AJ215" s="448"/>
      <c r="AK215" s="448"/>
      <c r="AL215" s="448"/>
      <c r="AM215" s="448"/>
      <c r="AN215" s="448"/>
      <c r="AO215" s="448"/>
      <c r="AP215" s="448">
        <v>3864.7</v>
      </c>
      <c r="AQ215" s="448">
        <v>3880.9</v>
      </c>
      <c r="AR215" s="448">
        <v>3196.5</v>
      </c>
      <c r="AS215" s="448">
        <v>3455.4</v>
      </c>
      <c r="AT215" s="448"/>
      <c r="AU215" s="448">
        <v>3323.4</v>
      </c>
      <c r="AV215" s="448">
        <v>3293.2</v>
      </c>
      <c r="AW215" s="448">
        <v>2972</v>
      </c>
      <c r="AX215" s="448">
        <v>3241.8</v>
      </c>
      <c r="AY215" s="448"/>
      <c r="AZ215" s="448"/>
      <c r="BA215" s="448"/>
      <c r="BB215" s="448"/>
      <c r="BC215" s="448"/>
      <c r="BD215" s="448"/>
      <c r="BE215" s="448"/>
      <c r="BF215" s="448"/>
      <c r="BG215" s="448"/>
      <c r="BH215" s="448"/>
      <c r="BI215" s="448"/>
      <c r="BJ215" s="448"/>
      <c r="BK215" s="448"/>
      <c r="BL215" s="448"/>
      <c r="BM215" s="448"/>
      <c r="BN215" s="448"/>
      <c r="BO215" s="448"/>
      <c r="BP215" s="448"/>
      <c r="BQ215" s="448"/>
      <c r="BR215" s="448"/>
      <c r="BS215" s="448"/>
      <c r="BT215" s="448"/>
      <c r="BU215" s="448"/>
      <c r="BV215" s="448"/>
      <c r="BW215" s="448"/>
      <c r="BX215" s="448"/>
      <c r="BY215" s="448"/>
      <c r="BZ215" s="448"/>
      <c r="CA215" s="448"/>
      <c r="CB215" s="448"/>
      <c r="CC215" s="448"/>
      <c r="CD215" s="448"/>
      <c r="CE215" s="448"/>
      <c r="CF215" s="448"/>
      <c r="CG215" s="448"/>
      <c r="CH215" s="448"/>
      <c r="CI215" s="448"/>
      <c r="CJ215" s="448"/>
      <c r="CK215" s="448"/>
      <c r="CL215" s="448"/>
      <c r="CM215" s="448"/>
      <c r="CN215" s="448"/>
      <c r="CO215" s="448"/>
      <c r="CP215" s="448"/>
      <c r="CQ215" s="448"/>
      <c r="CR215" s="448"/>
      <c r="CS215" s="448"/>
      <c r="CT215" s="448"/>
      <c r="CU215" s="448"/>
      <c r="CV215" s="448"/>
      <c r="CW215" s="448"/>
    </row>
    <row r="216" spans="1:101" x14ac:dyDescent="0.25">
      <c r="A216" s="449" t="s">
        <v>217</v>
      </c>
      <c r="C216" s="449">
        <v>2127.09</v>
      </c>
      <c r="D216" s="449">
        <v>2729.51</v>
      </c>
      <c r="E216" s="449">
        <v>3895.09</v>
      </c>
      <c r="F216" s="449">
        <v>3805.4</v>
      </c>
      <c r="G216" s="449">
        <v>4994.38</v>
      </c>
      <c r="H216" s="449">
        <v>6328.45</v>
      </c>
      <c r="I216" s="449">
        <v>6585.38</v>
      </c>
      <c r="J216" s="449">
        <v>3176.25</v>
      </c>
      <c r="K216" s="449">
        <v>4440.4399999999996</v>
      </c>
      <c r="Q216" s="467">
        <f t="shared" si="4"/>
        <v>-51.768159164695128</v>
      </c>
      <c r="R216" s="467">
        <f t="shared" si="4"/>
        <v>39.801338055883498</v>
      </c>
      <c r="S216" s="467"/>
      <c r="T216" s="467"/>
      <c r="U216" s="467"/>
      <c r="V216" s="448"/>
      <c r="W216" s="448"/>
      <c r="X216" s="448"/>
      <c r="Y216" s="448"/>
      <c r="Z216" s="448"/>
      <c r="AA216" s="448"/>
      <c r="AB216" s="448"/>
      <c r="AC216" s="448"/>
      <c r="AD216" s="448"/>
      <c r="AE216" s="448"/>
      <c r="AF216" s="448"/>
      <c r="AG216" s="448"/>
      <c r="AH216" s="448"/>
      <c r="AI216" s="448"/>
      <c r="AJ216" s="448"/>
      <c r="AK216" s="448"/>
      <c r="AL216" s="448"/>
      <c r="AM216" s="448"/>
      <c r="AN216" s="448"/>
      <c r="AO216" s="448"/>
      <c r="AP216" s="448"/>
      <c r="AQ216" s="448"/>
      <c r="AR216" s="448"/>
      <c r="AS216" s="448"/>
      <c r="AT216" s="448"/>
      <c r="AU216" s="448"/>
      <c r="AV216" s="448"/>
      <c r="AW216" s="448"/>
      <c r="AX216" s="448"/>
      <c r="AY216" s="448"/>
      <c r="AZ216" s="448"/>
      <c r="BA216" s="448"/>
      <c r="BB216" s="448"/>
      <c r="BC216" s="448"/>
      <c r="BD216" s="448"/>
      <c r="BE216" s="448"/>
      <c r="BF216" s="448"/>
      <c r="BG216" s="448"/>
      <c r="BH216" s="448"/>
      <c r="BI216" s="448"/>
      <c r="BJ216" s="448"/>
      <c r="BK216" s="448"/>
      <c r="BL216" s="448"/>
      <c r="BM216" s="448"/>
      <c r="BN216" s="448"/>
      <c r="BO216" s="448"/>
      <c r="BP216" s="448"/>
      <c r="BQ216" s="448"/>
      <c r="BR216" s="448"/>
      <c r="BS216" s="448"/>
      <c r="BT216" s="448"/>
      <c r="BU216" s="448"/>
      <c r="BV216" s="448"/>
      <c r="BW216" s="448"/>
      <c r="BX216" s="448"/>
      <c r="BY216" s="448"/>
      <c r="BZ216" s="448"/>
      <c r="CA216" s="448"/>
      <c r="CB216" s="448"/>
      <c r="CC216" s="448"/>
      <c r="CD216" s="448"/>
      <c r="CE216" s="448"/>
      <c r="CF216" s="448"/>
      <c r="CG216" s="448"/>
      <c r="CH216" s="448"/>
      <c r="CI216" s="448"/>
      <c r="CJ216" s="448"/>
      <c r="CK216" s="448"/>
      <c r="CL216" s="448"/>
      <c r="CM216" s="448"/>
      <c r="CN216" s="448"/>
      <c r="CO216" s="448"/>
      <c r="CP216" s="448"/>
      <c r="CQ216" s="448"/>
      <c r="CR216" s="448"/>
      <c r="CS216" s="448"/>
      <c r="CT216" s="448"/>
      <c r="CU216" s="448"/>
      <c r="CV216" s="448"/>
      <c r="CW216" s="448"/>
    </row>
    <row r="217" spans="1:101" x14ac:dyDescent="0.25">
      <c r="A217" s="449" t="s">
        <v>216</v>
      </c>
      <c r="C217" s="449">
        <v>1932.96</v>
      </c>
      <c r="D217" s="449">
        <v>1935.16</v>
      </c>
      <c r="E217" s="449">
        <v>2219.1799999999998</v>
      </c>
      <c r="F217" s="449">
        <v>2394.63</v>
      </c>
      <c r="G217" s="449">
        <v>2626.33</v>
      </c>
      <c r="H217" s="449">
        <v>3080.94</v>
      </c>
      <c r="I217" s="449">
        <v>3439.85</v>
      </c>
      <c r="J217" s="449">
        <v>2630.88</v>
      </c>
      <c r="K217" s="449">
        <v>2719.73</v>
      </c>
      <c r="Q217" s="467">
        <f t="shared" si="4"/>
        <v>-23.517595243978658</v>
      </c>
      <c r="R217" s="467">
        <f t="shared" si="4"/>
        <v>3.3771969835188189</v>
      </c>
      <c r="S217" s="467"/>
      <c r="T217" s="467"/>
      <c r="U217" s="467"/>
      <c r="V217" s="448"/>
      <c r="W217" s="448"/>
      <c r="X217" s="448"/>
      <c r="Y217" s="448"/>
      <c r="Z217" s="448"/>
      <c r="AA217" s="448"/>
      <c r="AB217" s="448"/>
      <c r="AC217" s="448"/>
      <c r="AD217" s="448"/>
      <c r="AE217" s="448"/>
      <c r="AF217" s="448"/>
      <c r="AG217" s="448"/>
      <c r="AH217" s="448"/>
      <c r="AI217" s="448"/>
      <c r="AJ217" s="448"/>
      <c r="AK217" s="448"/>
      <c r="AL217" s="448"/>
      <c r="AM217" s="448"/>
      <c r="AN217" s="448"/>
      <c r="AO217" s="448"/>
      <c r="AP217" s="448"/>
      <c r="AQ217" s="448"/>
      <c r="AR217" s="448"/>
      <c r="AS217" s="448"/>
      <c r="AT217" s="448"/>
      <c r="AU217" s="448"/>
      <c r="AV217" s="448"/>
      <c r="AW217" s="448"/>
      <c r="AX217" s="448"/>
      <c r="AY217" s="448"/>
      <c r="AZ217" s="448"/>
      <c r="BA217" s="448"/>
      <c r="BB217" s="448"/>
      <c r="BC217" s="448"/>
      <c r="BD217" s="448"/>
      <c r="BE217" s="448"/>
      <c r="BF217" s="448"/>
      <c r="BG217" s="448"/>
      <c r="BH217" s="448"/>
      <c r="BI217" s="448"/>
      <c r="BJ217" s="448"/>
      <c r="BK217" s="448"/>
      <c r="BL217" s="448"/>
      <c r="BM217" s="448"/>
      <c r="BN217" s="448"/>
      <c r="BO217" s="448"/>
      <c r="BP217" s="448"/>
      <c r="BQ217" s="448"/>
      <c r="BR217" s="448"/>
      <c r="BS217" s="448"/>
      <c r="BT217" s="448"/>
      <c r="BU217" s="448"/>
      <c r="BV217" s="448"/>
      <c r="BW217" s="448"/>
      <c r="BX217" s="448"/>
      <c r="BY217" s="448"/>
      <c r="BZ217" s="448"/>
      <c r="CA217" s="448"/>
      <c r="CB217" s="448"/>
      <c r="CC217" s="448"/>
      <c r="CD217" s="448"/>
      <c r="CE217" s="448"/>
      <c r="CF217" s="448"/>
      <c r="CG217" s="448"/>
      <c r="CH217" s="448"/>
      <c r="CI217" s="448"/>
      <c r="CJ217" s="448"/>
      <c r="CK217" s="448"/>
      <c r="CL217" s="448"/>
      <c r="CM217" s="448"/>
      <c r="CN217" s="448"/>
      <c r="CO217" s="448"/>
      <c r="CP217" s="448"/>
      <c r="CQ217" s="448"/>
      <c r="CR217" s="448"/>
      <c r="CS217" s="448"/>
      <c r="CT217" s="448"/>
      <c r="CU217" s="448"/>
      <c r="CV217" s="448"/>
      <c r="CW217" s="448"/>
    </row>
    <row r="218" spans="1:101" x14ac:dyDescent="0.25">
      <c r="A218" s="449" t="s">
        <v>215</v>
      </c>
      <c r="C218" s="449">
        <v>817.44</v>
      </c>
      <c r="D218" s="449">
        <v>947.72</v>
      </c>
      <c r="E218" s="449">
        <v>1141.56</v>
      </c>
      <c r="F218" s="449">
        <v>1299.46</v>
      </c>
      <c r="G218" s="449">
        <v>2538.2399999999998</v>
      </c>
      <c r="H218" s="449">
        <v>2420.83</v>
      </c>
      <c r="I218" s="449">
        <v>2258.04</v>
      </c>
      <c r="J218" s="449">
        <v>1799.06</v>
      </c>
      <c r="K218" s="449">
        <v>2753.9</v>
      </c>
      <c r="Q218" s="467">
        <f t="shared" si="4"/>
        <v>-20.326477830330731</v>
      </c>
      <c r="R218" s="467">
        <f t="shared" si="4"/>
        <v>53.074383289050964</v>
      </c>
      <c r="S218" s="467"/>
      <c r="T218" s="467"/>
      <c r="U218" s="467"/>
      <c r="V218" s="448"/>
      <c r="W218" s="448"/>
      <c r="X218" s="448"/>
      <c r="Y218" s="448"/>
      <c r="Z218" s="448"/>
      <c r="AA218" s="448"/>
      <c r="AB218" s="448"/>
      <c r="AC218" s="448"/>
      <c r="AD218" s="448"/>
      <c r="AE218" s="448"/>
      <c r="AF218" s="448"/>
      <c r="AG218" s="448"/>
      <c r="AH218" s="448"/>
      <c r="AI218" s="448"/>
      <c r="AJ218" s="448"/>
      <c r="AK218" s="448"/>
      <c r="AL218" s="448"/>
      <c r="AM218" s="448"/>
      <c r="AN218" s="448"/>
      <c r="AO218" s="448"/>
      <c r="AP218" s="448"/>
      <c r="AQ218" s="448"/>
      <c r="AR218" s="448"/>
      <c r="AS218" s="448"/>
      <c r="AT218" s="448"/>
      <c r="AU218" s="448"/>
      <c r="AV218" s="448"/>
      <c r="AW218" s="448"/>
      <c r="AX218" s="448"/>
      <c r="AY218" s="448"/>
      <c r="AZ218" s="448"/>
      <c r="BA218" s="448"/>
      <c r="BB218" s="448"/>
      <c r="BC218" s="448"/>
      <c r="BD218" s="448"/>
      <c r="BE218" s="448"/>
      <c r="BF218" s="448"/>
      <c r="BG218" s="448"/>
      <c r="BH218" s="448"/>
      <c r="BI218" s="448"/>
      <c r="BJ218" s="448"/>
      <c r="BK218" s="448"/>
      <c r="BL218" s="448"/>
      <c r="BM218" s="448"/>
      <c r="BN218" s="448"/>
      <c r="BO218" s="448"/>
      <c r="BP218" s="448"/>
      <c r="BQ218" s="448"/>
      <c r="BR218" s="448"/>
      <c r="BS218" s="448"/>
      <c r="BT218" s="448"/>
      <c r="BU218" s="448"/>
      <c r="BV218" s="448"/>
      <c r="BW218" s="448"/>
      <c r="BX218" s="448"/>
      <c r="BY218" s="448"/>
      <c r="BZ218" s="448"/>
      <c r="CA218" s="448"/>
      <c r="CB218" s="448"/>
      <c r="CC218" s="448"/>
      <c r="CD218" s="448"/>
      <c r="CE218" s="448"/>
      <c r="CF218" s="448"/>
      <c r="CG218" s="448"/>
      <c r="CH218" s="448"/>
      <c r="CI218" s="448"/>
      <c r="CJ218" s="448"/>
      <c r="CK218" s="448"/>
      <c r="CL218" s="448"/>
      <c r="CM218" s="448"/>
      <c r="CN218" s="448"/>
      <c r="CO218" s="448"/>
      <c r="CP218" s="448"/>
      <c r="CQ218" s="448"/>
      <c r="CR218" s="448"/>
      <c r="CS218" s="448"/>
      <c r="CT218" s="448"/>
      <c r="CU218" s="448"/>
      <c r="CV218" s="448"/>
      <c r="CW218" s="448"/>
    </row>
    <row r="219" spans="1:101" x14ac:dyDescent="0.25">
      <c r="A219" s="449" t="s">
        <v>214</v>
      </c>
      <c r="C219" s="449">
        <v>89.64</v>
      </c>
      <c r="D219" s="449">
        <v>210.14</v>
      </c>
      <c r="E219" s="449">
        <v>270.95</v>
      </c>
      <c r="F219" s="449">
        <v>235.4</v>
      </c>
      <c r="G219" s="449">
        <v>363.97</v>
      </c>
      <c r="H219" s="449">
        <v>484.1</v>
      </c>
      <c r="I219" s="449">
        <v>186.06</v>
      </c>
      <c r="J219" s="449">
        <v>72.489999999999995</v>
      </c>
      <c r="K219" s="449">
        <v>117.09</v>
      </c>
      <c r="Q219" s="467">
        <f t="shared" si="4"/>
        <v>-61.039449639901108</v>
      </c>
      <c r="R219" s="467">
        <f t="shared" si="4"/>
        <v>61.525727686577483</v>
      </c>
      <c r="S219" s="467"/>
      <c r="T219" s="467"/>
      <c r="U219" s="467"/>
      <c r="V219" s="448"/>
      <c r="W219" s="448"/>
      <c r="X219" s="448"/>
      <c r="Y219" s="448"/>
      <c r="Z219" s="448"/>
      <c r="AA219" s="448"/>
      <c r="AB219" s="448"/>
      <c r="AC219" s="448"/>
      <c r="AD219" s="448"/>
      <c r="AE219" s="448"/>
      <c r="AF219" s="448"/>
      <c r="AG219" s="448"/>
      <c r="AH219" s="448"/>
      <c r="AI219" s="448"/>
      <c r="AJ219" s="448"/>
      <c r="AK219" s="448"/>
      <c r="AL219" s="448"/>
      <c r="AM219" s="448"/>
      <c r="AN219" s="448"/>
      <c r="AO219" s="448"/>
      <c r="AP219" s="448"/>
      <c r="AQ219" s="448"/>
      <c r="AR219" s="448"/>
      <c r="AS219" s="448"/>
      <c r="AT219" s="448"/>
      <c r="AU219" s="448"/>
      <c r="AV219" s="448"/>
      <c r="AW219" s="448"/>
      <c r="AX219" s="448"/>
      <c r="AY219" s="448"/>
      <c r="AZ219" s="448"/>
      <c r="BA219" s="448"/>
      <c r="BB219" s="448"/>
      <c r="BC219" s="448"/>
      <c r="BD219" s="448"/>
      <c r="BE219" s="448"/>
      <c r="BF219" s="448"/>
      <c r="BG219" s="448"/>
      <c r="BH219" s="448"/>
      <c r="BI219" s="448"/>
      <c r="BJ219" s="448"/>
      <c r="BK219" s="448"/>
      <c r="BL219" s="448"/>
      <c r="BM219" s="448"/>
      <c r="BN219" s="448"/>
      <c r="BO219" s="448"/>
      <c r="BP219" s="448"/>
      <c r="BQ219" s="448"/>
      <c r="BR219" s="448"/>
      <c r="BS219" s="448"/>
      <c r="BT219" s="448"/>
      <c r="BU219" s="448"/>
      <c r="BV219" s="448"/>
      <c r="BW219" s="448"/>
      <c r="BX219" s="448"/>
      <c r="BY219" s="448"/>
      <c r="BZ219" s="448"/>
      <c r="CA219" s="448"/>
      <c r="CB219" s="448"/>
      <c r="CC219" s="448"/>
      <c r="CD219" s="448"/>
      <c r="CE219" s="448"/>
      <c r="CF219" s="448"/>
      <c r="CG219" s="448"/>
      <c r="CH219" s="448"/>
      <c r="CI219" s="448"/>
      <c r="CJ219" s="448"/>
      <c r="CK219" s="448"/>
      <c r="CL219" s="448"/>
      <c r="CM219" s="448"/>
      <c r="CN219" s="448"/>
      <c r="CO219" s="448"/>
      <c r="CP219" s="448"/>
      <c r="CQ219" s="448"/>
      <c r="CR219" s="448"/>
      <c r="CS219" s="448"/>
      <c r="CT219" s="448"/>
      <c r="CU219" s="448"/>
      <c r="CV219" s="448"/>
      <c r="CW219" s="448"/>
    </row>
    <row r="220" spans="1:101" x14ac:dyDescent="0.25">
      <c r="A220" s="449" t="s">
        <v>213</v>
      </c>
      <c r="C220" s="449">
        <v>1442.11</v>
      </c>
      <c r="D220" s="449">
        <v>1297.3399999999999</v>
      </c>
      <c r="E220" s="449">
        <v>1423.61</v>
      </c>
      <c r="F220" s="449">
        <v>1574.1</v>
      </c>
      <c r="G220" s="449">
        <v>2068.88</v>
      </c>
      <c r="H220" s="449">
        <v>2200.2199999999998</v>
      </c>
      <c r="I220" s="449">
        <v>1942.55</v>
      </c>
      <c r="J220" s="449">
        <v>1246.81</v>
      </c>
      <c r="K220" s="449">
        <v>1746.24</v>
      </c>
      <c r="Q220" s="467">
        <f t="shared" si="4"/>
        <v>-35.815809116882455</v>
      </c>
      <c r="R220" s="467">
        <f t="shared" si="4"/>
        <v>40.056624505738654</v>
      </c>
      <c r="S220" s="467"/>
      <c r="T220" s="467"/>
      <c r="U220" s="467"/>
      <c r="V220" s="448"/>
      <c r="W220" s="448"/>
      <c r="X220" s="448"/>
      <c r="Y220" s="448"/>
      <c r="Z220" s="448"/>
      <c r="AA220" s="448"/>
      <c r="AB220" s="448"/>
      <c r="AC220" s="448"/>
      <c r="AD220" s="448"/>
      <c r="AE220" s="448"/>
      <c r="AF220" s="448"/>
      <c r="AG220" s="448"/>
      <c r="AH220" s="448"/>
      <c r="AI220" s="448"/>
      <c r="AJ220" s="448"/>
      <c r="AK220" s="448"/>
      <c r="AL220" s="448"/>
      <c r="AM220" s="448"/>
      <c r="AN220" s="448"/>
      <c r="AO220" s="448"/>
      <c r="AP220" s="448"/>
      <c r="AQ220" s="448"/>
      <c r="AR220" s="448"/>
      <c r="AS220" s="448"/>
      <c r="AT220" s="448"/>
      <c r="AU220" s="448"/>
      <c r="AV220" s="448"/>
      <c r="AW220" s="448"/>
      <c r="AX220" s="448"/>
      <c r="AY220" s="448"/>
      <c r="AZ220" s="448"/>
      <c r="BA220" s="448"/>
      <c r="BB220" s="448"/>
      <c r="BC220" s="448"/>
      <c r="BD220" s="448"/>
      <c r="BE220" s="448"/>
      <c r="BF220" s="448"/>
      <c r="BG220" s="448"/>
      <c r="BH220" s="448"/>
      <c r="BI220" s="448"/>
      <c r="BJ220" s="448"/>
      <c r="BK220" s="448"/>
      <c r="BL220" s="448"/>
      <c r="BM220" s="448"/>
      <c r="BN220" s="448"/>
      <c r="BO220" s="448"/>
      <c r="BP220" s="448"/>
      <c r="BQ220" s="448"/>
      <c r="BR220" s="448"/>
      <c r="BS220" s="448"/>
      <c r="BT220" s="448"/>
      <c r="BU220" s="448"/>
      <c r="BV220" s="448"/>
      <c r="BW220" s="448"/>
      <c r="BX220" s="448"/>
      <c r="BY220" s="448"/>
      <c r="BZ220" s="448"/>
      <c r="CA220" s="448"/>
      <c r="CB220" s="448"/>
      <c r="CC220" s="448"/>
      <c r="CD220" s="448"/>
      <c r="CE220" s="448"/>
      <c r="CF220" s="448"/>
      <c r="CG220" s="448"/>
      <c r="CH220" s="448"/>
      <c r="CI220" s="448"/>
      <c r="CJ220" s="448"/>
      <c r="CK220" s="448"/>
      <c r="CL220" s="448"/>
      <c r="CM220" s="448"/>
      <c r="CN220" s="448"/>
      <c r="CO220" s="448"/>
      <c r="CP220" s="448"/>
      <c r="CQ220" s="448"/>
      <c r="CR220" s="448"/>
      <c r="CS220" s="448"/>
      <c r="CT220" s="448"/>
      <c r="CU220" s="448"/>
      <c r="CV220" s="448"/>
      <c r="CW220" s="448"/>
    </row>
    <row r="221" spans="1:101" x14ac:dyDescent="0.25">
      <c r="A221" s="449" t="s">
        <v>212</v>
      </c>
      <c r="C221" s="449">
        <v>28.82</v>
      </c>
      <c r="D221" s="449">
        <v>22.59</v>
      </c>
      <c r="E221" s="449">
        <v>29.65</v>
      </c>
      <c r="F221" s="449">
        <v>31.12</v>
      </c>
      <c r="G221" s="449">
        <v>53.08</v>
      </c>
      <c r="H221" s="449">
        <v>121.57</v>
      </c>
      <c r="I221" s="449">
        <v>71.989999999999995</v>
      </c>
      <c r="J221" s="449">
        <v>75.930000000000007</v>
      </c>
      <c r="K221" s="449">
        <v>111.23</v>
      </c>
      <c r="Q221" s="467">
        <f t="shared" si="4"/>
        <v>5.4729823586609418</v>
      </c>
      <c r="R221" s="467">
        <f t="shared" si="4"/>
        <v>46.490188331357821</v>
      </c>
      <c r="S221" s="467"/>
      <c r="T221" s="467"/>
      <c r="U221" s="467"/>
      <c r="V221" s="448"/>
      <c r="W221" s="448"/>
      <c r="X221" s="448"/>
      <c r="Y221" s="448"/>
      <c r="Z221" s="448"/>
      <c r="AA221" s="448"/>
      <c r="AB221" s="448"/>
      <c r="AC221" s="448"/>
      <c r="AD221" s="448"/>
      <c r="AE221" s="448"/>
      <c r="AF221" s="448"/>
      <c r="AG221" s="448"/>
      <c r="AH221" s="448"/>
      <c r="AI221" s="448"/>
      <c r="AJ221" s="448"/>
      <c r="AK221" s="448"/>
      <c r="AL221" s="448"/>
      <c r="AM221" s="448"/>
      <c r="AN221" s="448"/>
      <c r="AO221" s="448"/>
      <c r="AP221" s="448"/>
      <c r="AQ221" s="448"/>
      <c r="AR221" s="448"/>
      <c r="AS221" s="448"/>
      <c r="AT221" s="448"/>
      <c r="AU221" s="448"/>
      <c r="AV221" s="448"/>
      <c r="AW221" s="448"/>
      <c r="AX221" s="448"/>
      <c r="AY221" s="448"/>
      <c r="AZ221" s="448"/>
      <c r="BA221" s="448"/>
      <c r="BB221" s="448"/>
      <c r="BC221" s="448"/>
      <c r="BD221" s="448"/>
      <c r="BE221" s="448"/>
      <c r="BF221" s="448"/>
      <c r="BG221" s="448"/>
      <c r="BH221" s="448"/>
      <c r="BI221" s="448"/>
      <c r="BJ221" s="448"/>
      <c r="BK221" s="448"/>
      <c r="BL221" s="448"/>
      <c r="BM221" s="448"/>
      <c r="BN221" s="448"/>
      <c r="BO221" s="448"/>
      <c r="BP221" s="448"/>
      <c r="BQ221" s="448"/>
      <c r="BR221" s="448"/>
      <c r="BS221" s="448"/>
      <c r="BT221" s="448"/>
      <c r="BU221" s="448"/>
      <c r="BV221" s="448"/>
      <c r="BW221" s="448"/>
      <c r="BX221" s="448"/>
      <c r="BY221" s="448"/>
      <c r="BZ221" s="448"/>
      <c r="CA221" s="448"/>
      <c r="CB221" s="448"/>
      <c r="CC221" s="448"/>
      <c r="CD221" s="448"/>
      <c r="CE221" s="448"/>
      <c r="CF221" s="448"/>
      <c r="CG221" s="448"/>
      <c r="CH221" s="448"/>
      <c r="CI221" s="448"/>
      <c r="CJ221" s="448"/>
      <c r="CK221" s="448"/>
      <c r="CL221" s="448"/>
      <c r="CM221" s="448"/>
      <c r="CN221" s="448"/>
      <c r="CO221" s="448"/>
      <c r="CP221" s="448"/>
      <c r="CQ221" s="448"/>
      <c r="CR221" s="448"/>
      <c r="CS221" s="448"/>
      <c r="CT221" s="448"/>
      <c r="CU221" s="448"/>
      <c r="CV221" s="448"/>
      <c r="CW221" s="448"/>
    </row>
    <row r="222" spans="1:101" x14ac:dyDescent="0.25">
      <c r="A222" s="449" t="s">
        <v>211</v>
      </c>
      <c r="C222" s="449">
        <v>279.68</v>
      </c>
      <c r="D222" s="449">
        <v>246.2</v>
      </c>
      <c r="E222" s="449">
        <v>266.23</v>
      </c>
      <c r="F222" s="449">
        <v>172.71</v>
      </c>
      <c r="G222" s="449">
        <v>254.89</v>
      </c>
      <c r="H222" s="449">
        <v>473.5</v>
      </c>
      <c r="I222" s="449">
        <v>263.76</v>
      </c>
      <c r="J222" s="449">
        <v>284.36</v>
      </c>
      <c r="K222" s="449">
        <v>256.66000000000003</v>
      </c>
      <c r="Q222" s="467">
        <f t="shared" si="4"/>
        <v>7.8101304215953986</v>
      </c>
      <c r="R222" s="467">
        <f t="shared" si="4"/>
        <v>-9.7411731607821039</v>
      </c>
      <c r="S222" s="467"/>
      <c r="T222" s="467"/>
      <c r="U222" s="467"/>
      <c r="V222" s="448"/>
      <c r="W222" s="448"/>
      <c r="X222" s="448"/>
      <c r="Y222" s="448"/>
      <c r="Z222" s="448"/>
      <c r="AA222" s="448"/>
      <c r="AB222" s="448"/>
      <c r="AC222" s="448"/>
      <c r="AD222" s="448"/>
      <c r="AE222" s="448"/>
      <c r="AF222" s="448"/>
      <c r="AG222" s="448"/>
      <c r="AH222" s="448"/>
      <c r="AI222" s="448"/>
      <c r="AJ222" s="448"/>
      <c r="AK222" s="448"/>
      <c r="AL222" s="448"/>
      <c r="AM222" s="448"/>
      <c r="AN222" s="448"/>
      <c r="AO222" s="448"/>
      <c r="AP222" s="448"/>
      <c r="AQ222" s="448"/>
      <c r="AR222" s="448"/>
      <c r="AS222" s="448"/>
      <c r="AT222" s="448"/>
      <c r="AU222" s="448"/>
      <c r="AV222" s="448"/>
      <c r="AW222" s="448"/>
      <c r="AX222" s="448"/>
      <c r="AY222" s="448"/>
      <c r="AZ222" s="448"/>
      <c r="BA222" s="448"/>
      <c r="BB222" s="448"/>
      <c r="BC222" s="448"/>
      <c r="BD222" s="448"/>
      <c r="BE222" s="448"/>
      <c r="BF222" s="448"/>
      <c r="BG222" s="448"/>
      <c r="BH222" s="448"/>
      <c r="BI222" s="448"/>
      <c r="BJ222" s="448"/>
      <c r="BK222" s="448"/>
      <c r="BL222" s="448"/>
      <c r="BM222" s="448"/>
      <c r="BN222" s="448"/>
      <c r="BO222" s="448"/>
      <c r="BP222" s="448"/>
      <c r="BQ222" s="448"/>
      <c r="BR222" s="448"/>
      <c r="BS222" s="448"/>
      <c r="BT222" s="448"/>
      <c r="BU222" s="448"/>
      <c r="BV222" s="448"/>
      <c r="BW222" s="448"/>
      <c r="BX222" s="448"/>
      <c r="BY222" s="448"/>
      <c r="BZ222" s="448"/>
      <c r="CA222" s="448"/>
      <c r="CB222" s="448"/>
      <c r="CC222" s="448"/>
      <c r="CD222" s="448"/>
      <c r="CE222" s="448"/>
      <c r="CF222" s="448"/>
      <c r="CG222" s="448"/>
      <c r="CH222" s="448"/>
      <c r="CI222" s="448"/>
      <c r="CJ222" s="448"/>
      <c r="CK222" s="448"/>
      <c r="CL222" s="448"/>
      <c r="CM222" s="448"/>
      <c r="CN222" s="448"/>
      <c r="CO222" s="448"/>
      <c r="CP222" s="448"/>
      <c r="CQ222" s="448"/>
      <c r="CR222" s="448"/>
      <c r="CS222" s="448"/>
      <c r="CT222" s="448"/>
      <c r="CU222" s="448"/>
      <c r="CV222" s="448"/>
      <c r="CW222" s="448"/>
    </row>
    <row r="223" spans="1:101" x14ac:dyDescent="0.25">
      <c r="A223" s="449" t="s">
        <v>210</v>
      </c>
      <c r="C223" s="449">
        <v>18.39</v>
      </c>
      <c r="D223" s="449">
        <v>16.649999999999999</v>
      </c>
      <c r="E223" s="449">
        <v>27.62</v>
      </c>
      <c r="F223" s="449">
        <v>14.4</v>
      </c>
      <c r="G223" s="449">
        <v>25.74</v>
      </c>
      <c r="H223" s="449">
        <v>45.95</v>
      </c>
      <c r="I223" s="449">
        <v>40.369999999999997</v>
      </c>
      <c r="J223" s="449">
        <v>32.76</v>
      </c>
      <c r="K223" s="449">
        <v>68.87</v>
      </c>
      <c r="Q223" s="467">
        <f t="shared" si="4"/>
        <v>-18.850631657171167</v>
      </c>
      <c r="R223" s="467">
        <f t="shared" si="4"/>
        <v>110.22588522588525</v>
      </c>
      <c r="S223" s="467"/>
      <c r="T223" s="467"/>
      <c r="U223" s="467"/>
      <c r="V223" s="448"/>
      <c r="W223" s="448"/>
      <c r="X223" s="448"/>
      <c r="Y223" s="448"/>
      <c r="Z223" s="448"/>
      <c r="AA223" s="448"/>
      <c r="AB223" s="448"/>
      <c r="AC223" s="448"/>
      <c r="AD223" s="448"/>
      <c r="AE223" s="448"/>
      <c r="AF223" s="448"/>
      <c r="AG223" s="448"/>
      <c r="AH223" s="448"/>
      <c r="AI223" s="448"/>
      <c r="AJ223" s="448"/>
      <c r="AK223" s="448"/>
      <c r="AL223" s="448"/>
      <c r="AM223" s="448"/>
      <c r="AN223" s="448"/>
      <c r="AO223" s="448"/>
      <c r="AP223" s="448"/>
      <c r="AQ223" s="448"/>
      <c r="AR223" s="448"/>
      <c r="AS223" s="448"/>
      <c r="AT223" s="448"/>
      <c r="AU223" s="448"/>
      <c r="AV223" s="448"/>
      <c r="AW223" s="448"/>
      <c r="AX223" s="448"/>
      <c r="AY223" s="448"/>
      <c r="AZ223" s="448"/>
      <c r="BA223" s="448"/>
      <c r="BB223" s="448"/>
      <c r="BC223" s="448"/>
      <c r="BD223" s="448"/>
      <c r="BE223" s="448"/>
      <c r="BF223" s="448"/>
      <c r="BG223" s="448"/>
      <c r="BH223" s="448"/>
      <c r="BI223" s="448"/>
      <c r="BJ223" s="448"/>
      <c r="BK223" s="448"/>
      <c r="BL223" s="448"/>
      <c r="BM223" s="448"/>
      <c r="BN223" s="448"/>
      <c r="BO223" s="448"/>
      <c r="BP223" s="448"/>
      <c r="BQ223" s="448"/>
      <c r="BR223" s="448"/>
      <c r="BS223" s="448"/>
      <c r="BT223" s="448"/>
      <c r="BU223" s="448"/>
      <c r="BV223" s="448"/>
      <c r="BW223" s="448"/>
      <c r="BX223" s="448"/>
      <c r="BY223" s="448"/>
      <c r="BZ223" s="448"/>
      <c r="CA223" s="448"/>
      <c r="CB223" s="448"/>
      <c r="CC223" s="448"/>
      <c r="CD223" s="448"/>
      <c r="CE223" s="448"/>
      <c r="CF223" s="448"/>
      <c r="CG223" s="448"/>
      <c r="CH223" s="448"/>
      <c r="CI223" s="448"/>
      <c r="CJ223" s="448"/>
      <c r="CK223" s="448"/>
      <c r="CL223" s="448"/>
      <c r="CM223" s="448"/>
      <c r="CN223" s="448"/>
      <c r="CO223" s="448"/>
      <c r="CP223" s="448"/>
      <c r="CQ223" s="448"/>
      <c r="CR223" s="448"/>
      <c r="CS223" s="448"/>
      <c r="CT223" s="448"/>
      <c r="CU223" s="448"/>
      <c r="CV223" s="448"/>
      <c r="CW223" s="448"/>
    </row>
    <row r="224" spans="1:101" x14ac:dyDescent="0.25">
      <c r="A224" s="449" t="s">
        <v>209</v>
      </c>
      <c r="C224" s="449">
        <v>182.87</v>
      </c>
      <c r="D224" s="449">
        <v>223.91</v>
      </c>
      <c r="E224" s="449">
        <v>367.68</v>
      </c>
      <c r="F224" s="449">
        <v>278.37</v>
      </c>
      <c r="G224" s="449">
        <v>285.27999999999997</v>
      </c>
      <c r="H224" s="449">
        <v>412.28</v>
      </c>
      <c r="I224" s="449">
        <v>164.06</v>
      </c>
      <c r="J224" s="449">
        <v>102.33</v>
      </c>
      <c r="K224" s="449">
        <v>148.72999999999999</v>
      </c>
      <c r="Q224" s="467">
        <f t="shared" si="4"/>
        <v>-37.626478117761799</v>
      </c>
      <c r="R224" s="467">
        <f t="shared" si="4"/>
        <v>45.343496530831615</v>
      </c>
      <c r="S224" s="467"/>
      <c r="T224" s="467"/>
      <c r="U224" s="467"/>
      <c r="V224" s="448"/>
      <c r="W224" s="448"/>
      <c r="X224" s="448"/>
      <c r="Y224" s="448"/>
      <c r="Z224" s="448"/>
      <c r="AA224" s="448"/>
      <c r="AB224" s="448"/>
      <c r="AC224" s="448"/>
      <c r="AD224" s="448"/>
      <c r="AE224" s="448"/>
      <c r="AF224" s="448"/>
      <c r="AG224" s="448"/>
      <c r="AH224" s="448"/>
      <c r="AI224" s="448"/>
      <c r="AJ224" s="448"/>
      <c r="AK224" s="448"/>
      <c r="AL224" s="448"/>
      <c r="AM224" s="448"/>
      <c r="AN224" s="448"/>
      <c r="AO224" s="448"/>
      <c r="AP224" s="448"/>
      <c r="AQ224" s="448"/>
      <c r="AR224" s="448"/>
      <c r="AS224" s="448"/>
      <c r="AT224" s="448"/>
      <c r="AU224" s="448"/>
      <c r="AV224" s="448"/>
      <c r="AW224" s="448"/>
      <c r="AX224" s="448"/>
      <c r="AY224" s="448"/>
      <c r="AZ224" s="448"/>
      <c r="BA224" s="448"/>
      <c r="BB224" s="448"/>
      <c r="BC224" s="448"/>
      <c r="BD224" s="448"/>
      <c r="BE224" s="448"/>
      <c r="BF224" s="448"/>
      <c r="BG224" s="448"/>
      <c r="BH224" s="448"/>
      <c r="BI224" s="448"/>
      <c r="BJ224" s="448"/>
      <c r="BK224" s="448"/>
      <c r="BL224" s="448"/>
      <c r="BM224" s="448"/>
      <c r="BN224" s="448"/>
      <c r="BO224" s="448"/>
      <c r="BP224" s="448"/>
      <c r="BQ224" s="448"/>
      <c r="BR224" s="448"/>
      <c r="BS224" s="448"/>
      <c r="BT224" s="448"/>
      <c r="BU224" s="448"/>
      <c r="BV224" s="448"/>
      <c r="BW224" s="448"/>
      <c r="BX224" s="448"/>
      <c r="BY224" s="448"/>
      <c r="BZ224" s="448"/>
      <c r="CA224" s="448"/>
      <c r="CB224" s="448"/>
      <c r="CC224" s="448"/>
      <c r="CD224" s="448"/>
      <c r="CE224" s="448"/>
      <c r="CF224" s="448"/>
      <c r="CG224" s="448"/>
      <c r="CH224" s="448"/>
      <c r="CI224" s="448"/>
      <c r="CJ224" s="448"/>
      <c r="CK224" s="448"/>
      <c r="CL224" s="448"/>
      <c r="CM224" s="448"/>
      <c r="CN224" s="448"/>
      <c r="CO224" s="448"/>
      <c r="CP224" s="448"/>
      <c r="CQ224" s="448"/>
      <c r="CR224" s="448"/>
      <c r="CS224" s="448"/>
      <c r="CT224" s="448"/>
      <c r="CU224" s="448"/>
      <c r="CV224" s="448"/>
      <c r="CW224" s="448"/>
    </row>
    <row r="225" spans="1:101" x14ac:dyDescent="0.25">
      <c r="A225" s="449" t="s">
        <v>208</v>
      </c>
      <c r="C225" s="449">
        <v>382.72</v>
      </c>
      <c r="D225" s="449">
        <v>388.75</v>
      </c>
      <c r="E225" s="449">
        <v>419.96</v>
      </c>
      <c r="F225" s="449">
        <v>455.25</v>
      </c>
      <c r="G225" s="449">
        <v>494.75</v>
      </c>
      <c r="H225" s="449">
        <v>491.02</v>
      </c>
      <c r="I225" s="449">
        <v>529.14</v>
      </c>
      <c r="J225" s="449">
        <v>429.16</v>
      </c>
      <c r="K225" s="449">
        <v>484.31</v>
      </c>
      <c r="Q225" s="467">
        <f t="shared" si="4"/>
        <v>-18.894810447140635</v>
      </c>
      <c r="R225" s="467">
        <f t="shared" si="4"/>
        <v>12.850685059185379</v>
      </c>
      <c r="S225" s="467"/>
      <c r="T225" s="467"/>
      <c r="U225" s="467"/>
      <c r="V225" s="448"/>
      <c r="W225" s="448"/>
      <c r="X225" s="448"/>
      <c r="Y225" s="448"/>
      <c r="Z225" s="448"/>
      <c r="AA225" s="448"/>
      <c r="AB225" s="448"/>
      <c r="AC225" s="448"/>
      <c r="AD225" s="448"/>
      <c r="AE225" s="448"/>
      <c r="AF225" s="448"/>
      <c r="AG225" s="448"/>
      <c r="AH225" s="448"/>
      <c r="AI225" s="448"/>
      <c r="AJ225" s="448"/>
      <c r="AK225" s="448"/>
      <c r="AL225" s="448"/>
      <c r="AM225" s="448"/>
      <c r="AN225" s="448"/>
      <c r="AO225" s="448"/>
      <c r="AP225" s="448"/>
      <c r="AQ225" s="448"/>
      <c r="AR225" s="448"/>
      <c r="AS225" s="448"/>
      <c r="AT225" s="448"/>
      <c r="AU225" s="448"/>
      <c r="AV225" s="448"/>
      <c r="AW225" s="448"/>
      <c r="AX225" s="448"/>
      <c r="AY225" s="448"/>
      <c r="AZ225" s="448"/>
      <c r="BA225" s="448"/>
      <c r="BB225" s="448"/>
      <c r="BC225" s="448"/>
      <c r="BD225" s="448"/>
      <c r="BE225" s="448"/>
      <c r="BF225" s="448"/>
      <c r="BG225" s="448"/>
      <c r="BH225" s="448"/>
      <c r="BI225" s="448"/>
      <c r="BJ225" s="448"/>
      <c r="BK225" s="448"/>
      <c r="BL225" s="448"/>
      <c r="BM225" s="448"/>
      <c r="BN225" s="448"/>
      <c r="BO225" s="448"/>
      <c r="BP225" s="448"/>
      <c r="BQ225" s="448"/>
      <c r="BR225" s="448"/>
      <c r="BS225" s="448"/>
      <c r="BT225" s="448"/>
      <c r="BU225" s="448"/>
      <c r="BV225" s="448"/>
      <c r="BW225" s="448"/>
      <c r="BX225" s="448"/>
      <c r="BY225" s="448"/>
      <c r="BZ225" s="448"/>
      <c r="CA225" s="448"/>
      <c r="CB225" s="448"/>
      <c r="CC225" s="448"/>
      <c r="CD225" s="448"/>
      <c r="CE225" s="448"/>
      <c r="CF225" s="448"/>
      <c r="CG225" s="448"/>
      <c r="CH225" s="448"/>
      <c r="CI225" s="448"/>
      <c r="CJ225" s="448"/>
      <c r="CK225" s="448"/>
      <c r="CL225" s="448"/>
      <c r="CM225" s="448"/>
      <c r="CN225" s="448"/>
      <c r="CO225" s="448"/>
      <c r="CP225" s="448"/>
      <c r="CQ225" s="448"/>
      <c r="CR225" s="448"/>
      <c r="CS225" s="448"/>
      <c r="CT225" s="448"/>
      <c r="CU225" s="448"/>
      <c r="CV225" s="448"/>
      <c r="CW225" s="448"/>
    </row>
    <row r="226" spans="1:101" x14ac:dyDescent="0.25">
      <c r="A226" s="449" t="s">
        <v>207</v>
      </c>
      <c r="C226" s="449">
        <v>604.6</v>
      </c>
      <c r="D226" s="449">
        <v>563.51</v>
      </c>
      <c r="E226" s="449">
        <v>605.57000000000005</v>
      </c>
      <c r="F226" s="449">
        <v>557.34</v>
      </c>
      <c r="G226" s="449">
        <v>572.85</v>
      </c>
      <c r="H226" s="449">
        <v>639.82000000000005</v>
      </c>
      <c r="I226" s="449">
        <v>607.66</v>
      </c>
      <c r="J226" s="449">
        <v>518.55999999999995</v>
      </c>
      <c r="K226" s="449">
        <v>583.16999999999996</v>
      </c>
      <c r="Q226" s="467">
        <f t="shared" si="4"/>
        <v>-14.662804857979797</v>
      </c>
      <c r="R226" s="467">
        <f t="shared" si="4"/>
        <v>12.459503239740826</v>
      </c>
      <c r="S226" s="467"/>
      <c r="T226" s="467"/>
      <c r="U226" s="467"/>
      <c r="V226" s="448"/>
      <c r="W226" s="448"/>
      <c r="X226" s="448"/>
      <c r="Y226" s="448"/>
      <c r="Z226" s="448"/>
      <c r="AA226" s="448"/>
      <c r="AB226" s="448"/>
      <c r="AC226" s="448"/>
      <c r="AD226" s="448"/>
      <c r="AE226" s="448"/>
      <c r="AF226" s="448"/>
      <c r="AG226" s="448"/>
      <c r="AH226" s="448"/>
      <c r="AI226" s="448"/>
      <c r="AJ226" s="448"/>
      <c r="AK226" s="448"/>
      <c r="AL226" s="448"/>
      <c r="AM226" s="448"/>
      <c r="AN226" s="448"/>
      <c r="AO226" s="448"/>
      <c r="AP226" s="448"/>
      <c r="AQ226" s="448"/>
      <c r="AR226" s="448"/>
      <c r="AS226" s="448"/>
      <c r="AT226" s="448"/>
      <c r="AU226" s="448"/>
      <c r="AV226" s="448"/>
      <c r="AW226" s="448"/>
      <c r="AX226" s="448"/>
      <c r="AY226" s="448"/>
      <c r="AZ226" s="448"/>
      <c r="BA226" s="448"/>
      <c r="BB226" s="448"/>
      <c r="BC226" s="448"/>
      <c r="BD226" s="448"/>
      <c r="BE226" s="448"/>
      <c r="BF226" s="448"/>
      <c r="BG226" s="448"/>
      <c r="BH226" s="448"/>
      <c r="BI226" s="448"/>
      <c r="BJ226" s="448"/>
      <c r="BK226" s="448"/>
      <c r="BL226" s="448"/>
      <c r="BM226" s="448"/>
      <c r="BN226" s="448"/>
      <c r="BO226" s="448"/>
      <c r="BP226" s="448"/>
      <c r="BQ226" s="448"/>
      <c r="BR226" s="448"/>
      <c r="BS226" s="448"/>
      <c r="BT226" s="448"/>
      <c r="BU226" s="448"/>
      <c r="BV226" s="448"/>
      <c r="BW226" s="448"/>
      <c r="BX226" s="448"/>
      <c r="BY226" s="448"/>
      <c r="BZ226" s="448"/>
      <c r="CA226" s="448"/>
      <c r="CB226" s="448"/>
      <c r="CC226" s="448"/>
      <c r="CD226" s="448"/>
      <c r="CE226" s="448"/>
      <c r="CF226" s="448"/>
      <c r="CG226" s="448"/>
      <c r="CH226" s="448"/>
      <c r="CI226" s="448"/>
      <c r="CJ226" s="448"/>
      <c r="CK226" s="448"/>
      <c r="CL226" s="448"/>
      <c r="CM226" s="448"/>
      <c r="CN226" s="448"/>
      <c r="CO226" s="448"/>
      <c r="CP226" s="448"/>
      <c r="CQ226" s="448"/>
      <c r="CR226" s="448"/>
      <c r="CS226" s="448"/>
      <c r="CT226" s="448"/>
      <c r="CU226" s="448"/>
      <c r="CV226" s="448"/>
      <c r="CW226" s="448"/>
    </row>
    <row r="227" spans="1:101" ht="15.75" x14ac:dyDescent="0.25">
      <c r="A227" s="453" t="s">
        <v>303</v>
      </c>
      <c r="B227" s="453"/>
      <c r="C227" s="453">
        <v>21377.05</v>
      </c>
      <c r="D227" s="453">
        <v>20426.16</v>
      </c>
      <c r="E227" s="453">
        <v>21651.99</v>
      </c>
      <c r="F227" s="453">
        <v>22976.71</v>
      </c>
      <c r="G227" s="453">
        <v>23360.95</v>
      </c>
      <c r="H227" s="453">
        <v>25304.53</v>
      </c>
      <c r="I227" s="453">
        <v>26035.59</v>
      </c>
      <c r="J227" s="453">
        <v>20797.2</v>
      </c>
      <c r="K227" s="453">
        <v>22298.3</v>
      </c>
      <c r="L227" s="453">
        <v>24759.4</v>
      </c>
      <c r="M227" s="462">
        <f>SUM(AP227:AS227)</f>
        <v>24484.5</v>
      </c>
      <c r="N227" s="462">
        <f>SUM(AU227:AX227)</f>
        <v>24004.999999999996</v>
      </c>
      <c r="O227" s="468"/>
      <c r="P227" s="471">
        <f>N227*100/$N$129</f>
        <v>11.655905812706269</v>
      </c>
      <c r="Q227" s="467">
        <f t="shared" si="4"/>
        <v>-20.120112507532955</v>
      </c>
      <c r="R227" s="467">
        <f t="shared" si="4"/>
        <v>7.2177985498047743</v>
      </c>
      <c r="S227" s="465">
        <f t="shared" si="4"/>
        <v>11.037164268128073</v>
      </c>
      <c r="T227" s="465">
        <f t="shared" si="4"/>
        <v>-1.1102853865602618</v>
      </c>
      <c r="U227" s="465">
        <f t="shared" si="4"/>
        <v>-1.958381833404822</v>
      </c>
      <c r="V227" s="448"/>
      <c r="W227" s="448"/>
      <c r="X227" s="448"/>
      <c r="Y227" s="448"/>
      <c r="Z227" s="448"/>
      <c r="AA227" s="448"/>
      <c r="AB227" s="448"/>
      <c r="AC227" s="448"/>
      <c r="AD227" s="448"/>
      <c r="AE227" s="448"/>
      <c r="AF227" s="448"/>
      <c r="AG227" s="448"/>
      <c r="AH227" s="448"/>
      <c r="AI227" s="448"/>
      <c r="AJ227" s="448"/>
      <c r="AK227" s="448"/>
      <c r="AL227" s="448"/>
      <c r="AM227" s="448"/>
      <c r="AN227" s="448"/>
      <c r="AO227" s="448"/>
      <c r="AP227" s="448">
        <v>6289.4</v>
      </c>
      <c r="AQ227" s="448">
        <v>6268.4</v>
      </c>
      <c r="AR227" s="448">
        <v>5682.5</v>
      </c>
      <c r="AS227" s="448">
        <v>6244.2</v>
      </c>
      <c r="AT227" s="448"/>
      <c r="AU227" s="448">
        <v>5886.3</v>
      </c>
      <c r="AV227" s="448">
        <v>6075.5</v>
      </c>
      <c r="AW227" s="448">
        <v>5690.4</v>
      </c>
      <c r="AX227" s="448">
        <v>6352.8</v>
      </c>
      <c r="AY227" s="448"/>
      <c r="AZ227" s="448"/>
      <c r="BA227" s="448"/>
      <c r="BB227" s="448"/>
      <c r="BC227" s="448"/>
      <c r="BD227" s="448"/>
      <c r="BE227" s="448"/>
      <c r="BF227" s="448"/>
      <c r="BG227" s="448"/>
      <c r="BH227" s="448"/>
      <c r="BI227" s="448"/>
      <c r="BJ227" s="448"/>
      <c r="BK227" s="448"/>
      <c r="BL227" s="448"/>
      <c r="BM227" s="448"/>
      <c r="BN227" s="448"/>
      <c r="BO227" s="448"/>
      <c r="BP227" s="448"/>
      <c r="BQ227" s="448"/>
      <c r="BR227" s="448"/>
      <c r="BS227" s="448"/>
      <c r="BT227" s="448"/>
      <c r="BU227" s="448"/>
      <c r="BV227" s="448"/>
      <c r="BW227" s="448"/>
      <c r="BX227" s="448"/>
      <c r="BY227" s="448"/>
      <c r="BZ227" s="448"/>
      <c r="CA227" s="448"/>
      <c r="CB227" s="448"/>
      <c r="CC227" s="448"/>
      <c r="CD227" s="448"/>
      <c r="CE227" s="448"/>
      <c r="CF227" s="448"/>
      <c r="CG227" s="448"/>
      <c r="CH227" s="448"/>
      <c r="CI227" s="448"/>
      <c r="CJ227" s="448"/>
      <c r="CK227" s="448"/>
      <c r="CL227" s="448"/>
      <c r="CM227" s="448"/>
      <c r="CN227" s="448"/>
      <c r="CO227" s="448"/>
      <c r="CP227" s="448"/>
      <c r="CQ227" s="448"/>
      <c r="CR227" s="448"/>
      <c r="CS227" s="448"/>
      <c r="CT227" s="448"/>
      <c r="CU227" s="448"/>
      <c r="CV227" s="448"/>
      <c r="CW227" s="448"/>
    </row>
    <row r="228" spans="1:101" x14ac:dyDescent="0.25">
      <c r="A228" s="449" t="s">
        <v>206</v>
      </c>
      <c r="C228" s="449">
        <v>13526.96</v>
      </c>
      <c r="D228" s="449">
        <v>13062.51</v>
      </c>
      <c r="E228" s="449">
        <v>13897.72</v>
      </c>
      <c r="F228" s="449">
        <v>14753.22</v>
      </c>
      <c r="G228" s="449">
        <v>14557.57</v>
      </c>
      <c r="H228" s="449">
        <v>15884.41</v>
      </c>
      <c r="I228" s="449">
        <v>16737.46</v>
      </c>
      <c r="J228" s="449">
        <v>12721.94</v>
      </c>
      <c r="K228" s="449">
        <v>13638.84</v>
      </c>
      <c r="Q228" s="467">
        <f t="shared" si="4"/>
        <v>-23.991214915524811</v>
      </c>
      <c r="R228" s="467">
        <f t="shared" si="4"/>
        <v>7.207234116809226</v>
      </c>
      <c r="S228" s="467"/>
      <c r="T228" s="467"/>
      <c r="U228" s="467"/>
      <c r="V228" s="448"/>
      <c r="W228" s="448"/>
      <c r="X228" s="448"/>
      <c r="Y228" s="448"/>
      <c r="Z228" s="448"/>
      <c r="AA228" s="448"/>
      <c r="AB228" s="448"/>
      <c r="AC228" s="448"/>
      <c r="AD228" s="448"/>
      <c r="AE228" s="448"/>
      <c r="AF228" s="448"/>
      <c r="AG228" s="448"/>
      <c r="AH228" s="448"/>
      <c r="AI228" s="448"/>
      <c r="AJ228" s="448"/>
      <c r="AK228" s="448"/>
      <c r="AL228" s="448"/>
      <c r="AM228" s="448"/>
      <c r="AN228" s="448"/>
      <c r="AO228" s="448"/>
      <c r="AP228" s="448"/>
      <c r="AQ228" s="448"/>
      <c r="AR228" s="448"/>
      <c r="AS228" s="448"/>
      <c r="AT228" s="448"/>
      <c r="AU228" s="448"/>
      <c r="AV228" s="448"/>
      <c r="AW228" s="448"/>
      <c r="AX228" s="448"/>
      <c r="AY228" s="448"/>
      <c r="AZ228" s="448"/>
      <c r="BA228" s="448"/>
      <c r="BB228" s="448"/>
      <c r="BC228" s="448"/>
      <c r="BD228" s="448"/>
      <c r="BE228" s="448"/>
      <c r="BF228" s="448"/>
      <c r="BG228" s="448"/>
      <c r="BH228" s="448"/>
      <c r="BI228" s="448"/>
      <c r="BJ228" s="448"/>
      <c r="BK228" s="448"/>
      <c r="BL228" s="448"/>
      <c r="BM228" s="448"/>
      <c r="BN228" s="448"/>
      <c r="BO228" s="448"/>
      <c r="BP228" s="448"/>
      <c r="BQ228" s="448"/>
      <c r="BR228" s="448"/>
      <c r="BS228" s="448"/>
      <c r="BT228" s="448"/>
      <c r="BU228" s="448"/>
      <c r="BV228" s="448"/>
      <c r="BW228" s="448"/>
      <c r="BX228" s="448"/>
      <c r="BY228" s="448"/>
      <c r="BZ228" s="448"/>
      <c r="CA228" s="448"/>
      <c r="CB228" s="448"/>
      <c r="CC228" s="448"/>
      <c r="CD228" s="448"/>
      <c r="CE228" s="448"/>
      <c r="CF228" s="448"/>
      <c r="CG228" s="448"/>
      <c r="CH228" s="448"/>
      <c r="CI228" s="448"/>
      <c r="CJ228" s="448"/>
      <c r="CK228" s="448"/>
      <c r="CL228" s="448"/>
      <c r="CM228" s="448"/>
      <c r="CN228" s="448"/>
      <c r="CO228" s="448"/>
      <c r="CP228" s="448"/>
      <c r="CQ228" s="448"/>
      <c r="CR228" s="448"/>
      <c r="CS228" s="448"/>
      <c r="CT228" s="448"/>
      <c r="CU228" s="448"/>
      <c r="CV228" s="448"/>
      <c r="CW228" s="448"/>
    </row>
    <row r="229" spans="1:101" x14ac:dyDescent="0.25">
      <c r="A229" s="449" t="s">
        <v>205</v>
      </c>
      <c r="C229" s="449">
        <v>7850.12</v>
      </c>
      <c r="D229" s="449">
        <v>7363.59</v>
      </c>
      <c r="E229" s="449">
        <v>7754.27</v>
      </c>
      <c r="F229" s="449">
        <v>8223.5</v>
      </c>
      <c r="G229" s="449">
        <v>8803.4</v>
      </c>
      <c r="H229" s="449">
        <v>9420.11</v>
      </c>
      <c r="I229" s="449">
        <v>9298.14</v>
      </c>
      <c r="J229" s="449">
        <v>8177.89</v>
      </c>
      <c r="K229" s="449">
        <v>8795.2999999999993</v>
      </c>
      <c r="Q229" s="467">
        <f t="shared" si="4"/>
        <v>-12.048108546440462</v>
      </c>
      <c r="R229" s="467">
        <f t="shared" si="4"/>
        <v>7.5497469396139953</v>
      </c>
      <c r="S229" s="467"/>
      <c r="T229" s="467"/>
      <c r="U229" s="467"/>
      <c r="V229" s="448"/>
      <c r="W229" s="448"/>
      <c r="X229" s="448"/>
      <c r="Y229" s="448"/>
      <c r="Z229" s="448"/>
      <c r="AA229" s="448"/>
      <c r="AB229" s="448"/>
      <c r="AC229" s="448"/>
      <c r="AD229" s="448"/>
      <c r="AE229" s="448"/>
      <c r="AF229" s="448"/>
      <c r="AG229" s="448"/>
      <c r="AH229" s="448"/>
      <c r="AI229" s="448"/>
      <c r="AJ229" s="448"/>
      <c r="AK229" s="448"/>
      <c r="AL229" s="448"/>
      <c r="AM229" s="448"/>
      <c r="AN229" s="448"/>
      <c r="AO229" s="448"/>
      <c r="AP229" s="448"/>
      <c r="AQ229" s="448"/>
      <c r="AR229" s="448"/>
      <c r="AS229" s="448"/>
      <c r="AT229" s="448"/>
      <c r="AU229" s="448"/>
      <c r="AV229" s="448"/>
      <c r="AW229" s="448"/>
      <c r="AX229" s="448"/>
      <c r="AY229" s="448"/>
      <c r="AZ229" s="448"/>
      <c r="BA229" s="448"/>
      <c r="BB229" s="448"/>
      <c r="BC229" s="448"/>
      <c r="BD229" s="448"/>
      <c r="BE229" s="448"/>
      <c r="BF229" s="448"/>
      <c r="BG229" s="448"/>
      <c r="BH229" s="448"/>
      <c r="BI229" s="448"/>
      <c r="BJ229" s="448"/>
      <c r="BK229" s="448"/>
      <c r="BL229" s="448"/>
      <c r="BM229" s="448"/>
      <c r="BN229" s="448"/>
      <c r="BO229" s="448"/>
      <c r="BP229" s="448"/>
      <c r="BQ229" s="448"/>
      <c r="BR229" s="448"/>
      <c r="BS229" s="448"/>
      <c r="BT229" s="448"/>
      <c r="BU229" s="448"/>
      <c r="BV229" s="448"/>
      <c r="BW229" s="448"/>
      <c r="BX229" s="448"/>
      <c r="BY229" s="448"/>
      <c r="BZ229" s="448"/>
      <c r="CA229" s="448"/>
      <c r="CB229" s="448"/>
      <c r="CC229" s="448"/>
      <c r="CD229" s="448"/>
      <c r="CE229" s="448"/>
      <c r="CF229" s="448"/>
      <c r="CG229" s="448"/>
      <c r="CH229" s="448"/>
      <c r="CI229" s="448"/>
      <c r="CJ229" s="448"/>
      <c r="CK229" s="448"/>
      <c r="CL229" s="448"/>
      <c r="CM229" s="448"/>
      <c r="CN229" s="448"/>
      <c r="CO229" s="448"/>
      <c r="CP229" s="448"/>
      <c r="CQ229" s="448"/>
      <c r="CR229" s="448"/>
      <c r="CS229" s="448"/>
      <c r="CT229" s="448"/>
      <c r="CU229" s="448"/>
      <c r="CV229" s="448"/>
      <c r="CW229" s="448"/>
    </row>
    <row r="230" spans="1:101" ht="15.75" x14ac:dyDescent="0.25">
      <c r="A230" s="453" t="s">
        <v>100</v>
      </c>
      <c r="B230" s="453"/>
      <c r="C230" s="453">
        <v>16332.64</v>
      </c>
      <c r="D230" s="453">
        <v>17997.990000000002</v>
      </c>
      <c r="E230" s="453">
        <v>20448.41</v>
      </c>
      <c r="F230" s="453">
        <v>21344.86</v>
      </c>
      <c r="G230" s="453">
        <v>21126.05</v>
      </c>
      <c r="H230" s="453">
        <v>23174.03</v>
      </c>
      <c r="I230" s="453">
        <v>24077.27</v>
      </c>
      <c r="J230" s="453">
        <v>19363.2</v>
      </c>
      <c r="K230" s="453">
        <v>21088.3</v>
      </c>
      <c r="L230" s="453">
        <v>22130.1</v>
      </c>
      <c r="M230" s="462">
        <f>SUM(AP230:AS230)</f>
        <v>22514.400000000001</v>
      </c>
      <c r="N230" s="462">
        <f>SUM(AU230:AX230)</f>
        <v>23514.5</v>
      </c>
      <c r="O230" s="468"/>
      <c r="P230" s="471">
        <f>N230*100/$N$129</f>
        <v>11.417737855983404</v>
      </c>
      <c r="Q230" s="467">
        <f t="shared" si="4"/>
        <v>-19.578922361214538</v>
      </c>
      <c r="R230" s="467">
        <f t="shared" si="4"/>
        <v>8.9091679061312092</v>
      </c>
      <c r="S230" s="465">
        <f t="shared" si="4"/>
        <v>4.940180099865799</v>
      </c>
      <c r="T230" s="465">
        <f t="shared" si="4"/>
        <v>1.7365488633128767</v>
      </c>
      <c r="U230" s="465">
        <f t="shared" si="4"/>
        <v>4.4420459794620264</v>
      </c>
      <c r="V230" s="448"/>
      <c r="W230" s="448"/>
      <c r="X230" s="448"/>
      <c r="Y230" s="448"/>
      <c r="Z230" s="448"/>
      <c r="AA230" s="448"/>
      <c r="AB230" s="448"/>
      <c r="AC230" s="448"/>
      <c r="AD230" s="448"/>
      <c r="AE230" s="448"/>
      <c r="AF230" s="448"/>
      <c r="AG230" s="448"/>
      <c r="AH230" s="448"/>
      <c r="AI230" s="448"/>
      <c r="AJ230" s="448"/>
      <c r="AK230" s="448"/>
      <c r="AL230" s="448"/>
      <c r="AM230" s="448"/>
      <c r="AN230" s="448"/>
      <c r="AO230" s="448"/>
      <c r="AP230" s="448">
        <v>6185.5</v>
      </c>
      <c r="AQ230" s="448">
        <v>5945.5</v>
      </c>
      <c r="AR230" s="448">
        <v>4867.7</v>
      </c>
      <c r="AS230" s="448">
        <v>5515.7</v>
      </c>
      <c r="AT230" s="448"/>
      <c r="AU230" s="448">
        <v>6188.4</v>
      </c>
      <c r="AV230" s="448">
        <v>6025</v>
      </c>
      <c r="AW230" s="448">
        <v>5307.9</v>
      </c>
      <c r="AX230" s="448">
        <v>5993.2</v>
      </c>
      <c r="AY230" s="448"/>
      <c r="AZ230" s="448"/>
      <c r="BA230" s="448"/>
      <c r="BB230" s="448"/>
      <c r="BC230" s="448"/>
      <c r="BD230" s="448"/>
      <c r="BE230" s="448"/>
      <c r="BF230" s="448"/>
      <c r="BG230" s="448"/>
      <c r="BH230" s="448"/>
      <c r="BI230" s="448"/>
      <c r="BJ230" s="448"/>
      <c r="BK230" s="448"/>
      <c r="BL230" s="448"/>
      <c r="BM230" s="448"/>
      <c r="BN230" s="448"/>
      <c r="BO230" s="448"/>
      <c r="BP230" s="448"/>
      <c r="BQ230" s="448"/>
      <c r="BR230" s="448"/>
      <c r="BS230" s="448"/>
      <c r="BT230" s="448"/>
      <c r="BU230" s="448"/>
      <c r="BV230" s="448"/>
      <c r="BW230" s="448"/>
      <c r="BX230" s="448"/>
      <c r="BY230" s="448"/>
      <c r="BZ230" s="448"/>
      <c r="CA230" s="448"/>
      <c r="CB230" s="448"/>
      <c r="CC230" s="448"/>
      <c r="CD230" s="448"/>
      <c r="CE230" s="448"/>
      <c r="CF230" s="448"/>
      <c r="CG230" s="448"/>
      <c r="CH230" s="448"/>
      <c r="CI230" s="448"/>
      <c r="CJ230" s="448"/>
      <c r="CK230" s="448"/>
      <c r="CL230" s="448"/>
      <c r="CM230" s="448"/>
      <c r="CN230" s="448"/>
      <c r="CO230" s="448"/>
      <c r="CP230" s="448"/>
      <c r="CQ230" s="448"/>
      <c r="CR230" s="448"/>
      <c r="CS230" s="448"/>
      <c r="CT230" s="448"/>
      <c r="CU230" s="448"/>
      <c r="CV230" s="448"/>
      <c r="CW230" s="448"/>
    </row>
    <row r="231" spans="1:101" x14ac:dyDescent="0.25">
      <c r="A231" s="449" t="s">
        <v>204</v>
      </c>
      <c r="C231" s="449">
        <v>249.39</v>
      </c>
      <c r="D231" s="449">
        <v>241.89</v>
      </c>
      <c r="E231" s="449">
        <v>200.87</v>
      </c>
      <c r="F231" s="449">
        <v>118.76</v>
      </c>
      <c r="G231" s="449">
        <v>103.3</v>
      </c>
      <c r="H231" s="449">
        <v>143.11000000000001</v>
      </c>
      <c r="I231" s="449">
        <v>90.05</v>
      </c>
      <c r="J231" s="449">
        <v>73.59</v>
      </c>
      <c r="K231" s="449">
        <v>111.61</v>
      </c>
      <c r="Q231" s="467">
        <f t="shared" si="4"/>
        <v>-18.278734036646302</v>
      </c>
      <c r="R231" s="467">
        <f t="shared" si="4"/>
        <v>51.664628346242694</v>
      </c>
      <c r="S231" s="467"/>
      <c r="T231" s="467"/>
      <c r="U231" s="467"/>
      <c r="V231" s="448"/>
      <c r="W231" s="448"/>
      <c r="X231" s="448"/>
      <c r="Y231" s="448"/>
      <c r="Z231" s="448"/>
      <c r="AA231" s="448"/>
      <c r="AB231" s="448"/>
      <c r="AC231" s="448"/>
      <c r="AD231" s="448"/>
      <c r="AE231" s="448"/>
      <c r="AF231" s="448"/>
      <c r="AG231" s="448"/>
      <c r="AH231" s="448"/>
      <c r="AI231" s="448"/>
      <c r="AJ231" s="448"/>
      <c r="AK231" s="448"/>
      <c r="AL231" s="448"/>
      <c r="AM231" s="448"/>
      <c r="AN231" s="448"/>
      <c r="AO231" s="448"/>
      <c r="AP231" s="448"/>
      <c r="AQ231" s="448"/>
      <c r="AR231" s="448"/>
      <c r="AS231" s="448"/>
      <c r="AT231" s="448"/>
      <c r="AU231" s="448"/>
      <c r="AV231" s="448"/>
      <c r="AW231" s="448"/>
      <c r="AX231" s="448"/>
      <c r="AY231" s="448"/>
      <c r="AZ231" s="448"/>
      <c r="BA231" s="448"/>
      <c r="BB231" s="448"/>
      <c r="BC231" s="448"/>
      <c r="BD231" s="448"/>
      <c r="BE231" s="448"/>
      <c r="BF231" s="448"/>
      <c r="BG231" s="448"/>
      <c r="BH231" s="448"/>
      <c r="BI231" s="448"/>
      <c r="BJ231" s="448"/>
      <c r="BK231" s="448"/>
      <c r="BL231" s="448"/>
      <c r="BM231" s="448"/>
      <c r="BN231" s="448"/>
      <c r="BO231" s="448"/>
      <c r="BP231" s="448"/>
      <c r="BQ231" s="448"/>
      <c r="BR231" s="448"/>
      <c r="BS231" s="448"/>
      <c r="BT231" s="448"/>
      <c r="BU231" s="448"/>
      <c r="BV231" s="448"/>
      <c r="BW231" s="448"/>
      <c r="BX231" s="448"/>
      <c r="BY231" s="448"/>
      <c r="BZ231" s="448"/>
      <c r="CA231" s="448"/>
      <c r="CB231" s="448"/>
      <c r="CC231" s="448"/>
      <c r="CD231" s="448"/>
      <c r="CE231" s="448"/>
      <c r="CF231" s="448"/>
      <c r="CG231" s="448"/>
      <c r="CH231" s="448"/>
      <c r="CI231" s="448"/>
      <c r="CJ231" s="448"/>
      <c r="CK231" s="448"/>
      <c r="CL231" s="448"/>
      <c r="CM231" s="448"/>
      <c r="CN231" s="448"/>
      <c r="CO231" s="448"/>
      <c r="CP231" s="448"/>
      <c r="CQ231" s="448"/>
      <c r="CR231" s="448"/>
      <c r="CS231" s="448"/>
      <c r="CT231" s="448"/>
      <c r="CU231" s="448"/>
      <c r="CV231" s="448"/>
      <c r="CW231" s="448"/>
    </row>
    <row r="232" spans="1:101" x14ac:dyDescent="0.25">
      <c r="A232" s="449" t="s">
        <v>203</v>
      </c>
      <c r="C232" s="449">
        <v>15876.28</v>
      </c>
      <c r="D232" s="449">
        <v>17466.099999999999</v>
      </c>
      <c r="E232" s="449">
        <v>18948.689999999999</v>
      </c>
      <c r="F232" s="449">
        <v>19029.900000000001</v>
      </c>
      <c r="G232" s="449">
        <v>20340.5</v>
      </c>
      <c r="H232" s="449">
        <v>21879.59</v>
      </c>
      <c r="I232" s="449">
        <v>22635.41</v>
      </c>
      <c r="J232" s="449">
        <v>18130.63</v>
      </c>
      <c r="K232" s="449">
        <v>20144.28</v>
      </c>
      <c r="Q232" s="467">
        <f t="shared" si="4"/>
        <v>-19.901472957635839</v>
      </c>
      <c r="R232" s="467">
        <f t="shared" si="4"/>
        <v>11.106343243450436</v>
      </c>
      <c r="S232" s="467"/>
      <c r="T232" s="467"/>
      <c r="U232" s="467"/>
      <c r="V232" s="448"/>
      <c r="W232" s="448"/>
      <c r="X232" s="448"/>
      <c r="Y232" s="448"/>
      <c r="Z232" s="448"/>
      <c r="AA232" s="448"/>
      <c r="AB232" s="448"/>
      <c r="AC232" s="448"/>
      <c r="AD232" s="448"/>
      <c r="AE232" s="448"/>
      <c r="AF232" s="448"/>
      <c r="AG232" s="448"/>
      <c r="AH232" s="448"/>
      <c r="AI232" s="448"/>
      <c r="AJ232" s="448"/>
      <c r="AK232" s="448"/>
      <c r="AL232" s="448"/>
      <c r="AM232" s="448"/>
      <c r="AN232" s="448"/>
      <c r="AO232" s="448"/>
      <c r="AP232" s="448"/>
      <c r="AQ232" s="448"/>
      <c r="AR232" s="448"/>
      <c r="AS232" s="448"/>
      <c r="AT232" s="448"/>
      <c r="AU232" s="448"/>
      <c r="AV232" s="448"/>
      <c r="AW232" s="448"/>
      <c r="AX232" s="448"/>
      <c r="AY232" s="448"/>
      <c r="AZ232" s="448"/>
      <c r="BA232" s="448"/>
      <c r="BB232" s="448"/>
      <c r="BC232" s="448"/>
      <c r="BD232" s="448"/>
      <c r="BE232" s="448"/>
      <c r="BF232" s="448"/>
      <c r="BG232" s="448"/>
      <c r="BH232" s="448"/>
      <c r="BI232" s="448"/>
      <c r="BJ232" s="448"/>
      <c r="BK232" s="448"/>
      <c r="BL232" s="448"/>
      <c r="BM232" s="448"/>
      <c r="BN232" s="448"/>
      <c r="BO232" s="448"/>
      <c r="BP232" s="448"/>
      <c r="BQ232" s="448"/>
      <c r="BR232" s="448"/>
      <c r="BS232" s="448"/>
      <c r="BT232" s="448"/>
      <c r="BU232" s="448"/>
      <c r="BV232" s="448"/>
      <c r="BW232" s="448"/>
      <c r="BX232" s="448"/>
      <c r="BY232" s="448"/>
      <c r="BZ232" s="448"/>
      <c r="CA232" s="448"/>
      <c r="CB232" s="448"/>
      <c r="CC232" s="448"/>
      <c r="CD232" s="448"/>
      <c r="CE232" s="448"/>
      <c r="CF232" s="448"/>
      <c r="CG232" s="448"/>
      <c r="CH232" s="448"/>
      <c r="CI232" s="448"/>
      <c r="CJ232" s="448"/>
      <c r="CK232" s="448"/>
      <c r="CL232" s="448"/>
      <c r="CM232" s="448"/>
      <c r="CN232" s="448"/>
      <c r="CO232" s="448"/>
      <c r="CP232" s="448"/>
      <c r="CQ232" s="448"/>
      <c r="CR232" s="448"/>
      <c r="CS232" s="448"/>
      <c r="CT232" s="448"/>
      <c r="CU232" s="448"/>
      <c r="CV232" s="448"/>
      <c r="CW232" s="448"/>
    </row>
    <row r="233" spans="1:101" x14ac:dyDescent="0.25">
      <c r="A233" s="449" t="s">
        <v>202</v>
      </c>
      <c r="C233" s="449">
        <v>113.55</v>
      </c>
      <c r="D233" s="449">
        <v>146.79</v>
      </c>
      <c r="E233" s="449">
        <v>247.66</v>
      </c>
      <c r="F233" s="449">
        <v>131.6</v>
      </c>
      <c r="G233" s="449">
        <v>196.82</v>
      </c>
      <c r="H233" s="449">
        <v>485.16</v>
      </c>
      <c r="I233" s="449">
        <v>516.82000000000005</v>
      </c>
      <c r="J233" s="449">
        <v>476.86</v>
      </c>
      <c r="K233" s="449">
        <v>303.37</v>
      </c>
      <c r="Q233" s="467">
        <f t="shared" si="4"/>
        <v>-7.731898920320428</v>
      </c>
      <c r="R233" s="467">
        <f t="shared" si="4"/>
        <v>-36.381747263347734</v>
      </c>
      <c r="S233" s="467"/>
      <c r="T233" s="467"/>
      <c r="U233" s="467"/>
      <c r="V233" s="448"/>
      <c r="W233" s="448"/>
      <c r="X233" s="448"/>
      <c r="Y233" s="448"/>
      <c r="Z233" s="448"/>
      <c r="AA233" s="448"/>
      <c r="AB233" s="448"/>
      <c r="AC233" s="448"/>
      <c r="AD233" s="448"/>
      <c r="AE233" s="448"/>
      <c r="AF233" s="448"/>
      <c r="AG233" s="448"/>
      <c r="AH233" s="448"/>
      <c r="AI233" s="448"/>
      <c r="AJ233" s="448"/>
      <c r="AK233" s="448"/>
      <c r="AL233" s="448"/>
      <c r="AM233" s="448"/>
      <c r="AN233" s="448"/>
      <c r="AO233" s="448"/>
      <c r="AP233" s="448"/>
      <c r="AQ233" s="448"/>
      <c r="AR233" s="448"/>
      <c r="AS233" s="448"/>
      <c r="AT233" s="448"/>
      <c r="AU233" s="448"/>
      <c r="AV233" s="448"/>
      <c r="AW233" s="448"/>
      <c r="AX233" s="448"/>
      <c r="AY233" s="448"/>
      <c r="AZ233" s="448"/>
      <c r="BA233" s="448"/>
      <c r="BB233" s="448"/>
      <c r="BC233" s="448"/>
      <c r="BD233" s="448"/>
      <c r="BE233" s="448"/>
      <c r="BF233" s="448"/>
      <c r="BG233" s="448"/>
      <c r="BH233" s="448"/>
      <c r="BI233" s="448"/>
      <c r="BJ233" s="448"/>
      <c r="BK233" s="448"/>
      <c r="BL233" s="448"/>
      <c r="BM233" s="448"/>
      <c r="BN233" s="448"/>
      <c r="BO233" s="448"/>
      <c r="BP233" s="448"/>
      <c r="BQ233" s="448"/>
      <c r="BR233" s="448"/>
      <c r="BS233" s="448"/>
      <c r="BT233" s="448"/>
      <c r="BU233" s="448"/>
      <c r="BV233" s="448"/>
      <c r="BW233" s="448"/>
      <c r="BX233" s="448"/>
      <c r="BY233" s="448"/>
      <c r="BZ233" s="448"/>
      <c r="CA233" s="448"/>
      <c r="CB233" s="448"/>
      <c r="CC233" s="448"/>
      <c r="CD233" s="448"/>
      <c r="CE233" s="448"/>
      <c r="CF233" s="448"/>
      <c r="CG233" s="448"/>
      <c r="CH233" s="448"/>
      <c r="CI233" s="448"/>
      <c r="CJ233" s="448"/>
      <c r="CK233" s="448"/>
      <c r="CL233" s="448"/>
      <c r="CM233" s="448"/>
      <c r="CN233" s="448"/>
      <c r="CO233" s="448"/>
      <c r="CP233" s="448"/>
      <c r="CQ233" s="448"/>
      <c r="CR233" s="448"/>
      <c r="CS233" s="448"/>
      <c r="CT233" s="448"/>
      <c r="CU233" s="448"/>
      <c r="CV233" s="448"/>
      <c r="CW233" s="448"/>
    </row>
    <row r="234" spans="1:101" x14ac:dyDescent="0.25">
      <c r="A234" s="449" t="s">
        <v>201</v>
      </c>
      <c r="C234" s="449">
        <v>93.42</v>
      </c>
      <c r="D234" s="449">
        <v>143.18</v>
      </c>
      <c r="E234" s="449">
        <v>1051.1500000000001</v>
      </c>
      <c r="F234" s="449">
        <v>2064.61</v>
      </c>
      <c r="G234" s="449">
        <v>485.43</v>
      </c>
      <c r="H234" s="449">
        <v>666.18</v>
      </c>
      <c r="I234" s="449">
        <v>834.99</v>
      </c>
      <c r="J234" s="449">
        <v>873.28</v>
      </c>
      <c r="K234" s="449">
        <v>756.3</v>
      </c>
      <c r="Q234" s="467">
        <f t="shared" si="4"/>
        <v>4.5856836608821618</v>
      </c>
      <c r="R234" s="467">
        <f t="shared" si="4"/>
        <v>-13.395474532795898</v>
      </c>
      <c r="S234" s="467"/>
      <c r="T234" s="467"/>
      <c r="U234" s="467"/>
      <c r="V234" s="448"/>
      <c r="W234" s="448"/>
      <c r="X234" s="448"/>
      <c r="Y234" s="448"/>
      <c r="Z234" s="448"/>
      <c r="AA234" s="448"/>
      <c r="AB234" s="448"/>
      <c r="AC234" s="448"/>
      <c r="AD234" s="448"/>
      <c r="AE234" s="448"/>
      <c r="AF234" s="448"/>
      <c r="AG234" s="448"/>
      <c r="AH234" s="448"/>
      <c r="AI234" s="448"/>
      <c r="AJ234" s="448"/>
      <c r="AK234" s="448"/>
      <c r="AL234" s="448"/>
      <c r="AM234" s="448"/>
      <c r="AN234" s="448"/>
      <c r="AO234" s="448"/>
      <c r="AP234" s="448"/>
      <c r="AQ234" s="448"/>
      <c r="AR234" s="448"/>
      <c r="AS234" s="448"/>
      <c r="AT234" s="448"/>
      <c r="AU234" s="448"/>
      <c r="AV234" s="448"/>
      <c r="AW234" s="448"/>
      <c r="AX234" s="448"/>
      <c r="AY234" s="448"/>
      <c r="AZ234" s="448"/>
      <c r="BA234" s="448"/>
      <c r="BB234" s="448"/>
      <c r="BC234" s="448"/>
      <c r="BD234" s="448"/>
      <c r="BE234" s="448"/>
      <c r="BF234" s="448"/>
      <c r="BG234" s="448"/>
      <c r="BH234" s="448"/>
      <c r="BI234" s="448"/>
      <c r="BJ234" s="448"/>
      <c r="BK234" s="448"/>
      <c r="BL234" s="448"/>
      <c r="BM234" s="448"/>
      <c r="BN234" s="448"/>
      <c r="BO234" s="448"/>
      <c r="BP234" s="448"/>
      <c r="BQ234" s="448"/>
      <c r="BR234" s="448"/>
      <c r="BS234" s="448"/>
      <c r="BT234" s="448"/>
      <c r="BU234" s="448"/>
      <c r="BV234" s="448"/>
      <c r="BW234" s="448"/>
      <c r="BX234" s="448"/>
      <c r="BY234" s="448"/>
      <c r="BZ234" s="448"/>
      <c r="CA234" s="448"/>
      <c r="CB234" s="448"/>
      <c r="CC234" s="448"/>
      <c r="CD234" s="448"/>
      <c r="CE234" s="448"/>
      <c r="CF234" s="448"/>
      <c r="CG234" s="448"/>
      <c r="CH234" s="448"/>
      <c r="CI234" s="448"/>
      <c r="CJ234" s="448"/>
      <c r="CK234" s="448"/>
      <c r="CL234" s="448"/>
      <c r="CM234" s="448"/>
      <c r="CN234" s="448"/>
      <c r="CO234" s="448"/>
      <c r="CP234" s="448"/>
      <c r="CQ234" s="448"/>
      <c r="CR234" s="448"/>
      <c r="CS234" s="448"/>
      <c r="CT234" s="448"/>
      <c r="CU234" s="448"/>
      <c r="CV234" s="448"/>
      <c r="CW234" s="448"/>
    </row>
    <row r="235" spans="1:101" ht="15.75" x14ac:dyDescent="0.25">
      <c r="A235" s="453" t="s">
        <v>304</v>
      </c>
      <c r="B235" s="453"/>
      <c r="C235" s="453">
        <v>2054.6999999999998</v>
      </c>
      <c r="D235" s="453">
        <v>2080.88</v>
      </c>
      <c r="E235" s="453">
        <v>2331.5700000000002</v>
      </c>
      <c r="F235" s="453">
        <v>2478.9299999999998</v>
      </c>
      <c r="G235" s="453">
        <v>2836.44</v>
      </c>
      <c r="H235" s="453">
        <v>3018.01</v>
      </c>
      <c r="I235" s="453">
        <v>3253.78</v>
      </c>
      <c r="J235" s="453">
        <v>3058.2</v>
      </c>
      <c r="K235" s="453">
        <v>3138</v>
      </c>
      <c r="L235" s="453">
        <v>3457.9</v>
      </c>
      <c r="M235" s="462">
        <f>SUM(AP235:AS235)</f>
        <v>3661.5</v>
      </c>
      <c r="N235" s="462">
        <f>SUM(AU235:AX235)</f>
        <v>3953.3</v>
      </c>
      <c r="O235" s="468"/>
      <c r="P235" s="471">
        <f>N235*100/$N$129</f>
        <v>1.91957060818045</v>
      </c>
      <c r="Q235" s="467">
        <f t="shared" si="4"/>
        <v>-6.0108550670297429</v>
      </c>
      <c r="R235" s="467">
        <f t="shared" si="4"/>
        <v>2.6093780655287486</v>
      </c>
      <c r="S235" s="465">
        <f t="shared" si="4"/>
        <v>10.19439133205864</v>
      </c>
      <c r="T235" s="465">
        <f t="shared" si="4"/>
        <v>5.8879666849822119</v>
      </c>
      <c r="U235" s="465">
        <f t="shared" si="4"/>
        <v>7.9694114433975196</v>
      </c>
      <c r="V235" s="448"/>
      <c r="W235" s="448"/>
      <c r="X235" s="448"/>
      <c r="Y235" s="448"/>
      <c r="Z235" s="448"/>
      <c r="AA235" s="448"/>
      <c r="AB235" s="448"/>
      <c r="AC235" s="448"/>
      <c r="AD235" s="448"/>
      <c r="AE235" s="448"/>
      <c r="AF235" s="448"/>
      <c r="AG235" s="448"/>
      <c r="AH235" s="448"/>
      <c r="AI235" s="448"/>
      <c r="AJ235" s="448"/>
      <c r="AK235" s="448"/>
      <c r="AL235" s="448"/>
      <c r="AM235" s="448"/>
      <c r="AN235" s="448"/>
      <c r="AO235" s="448"/>
      <c r="AP235" s="448">
        <v>945.6</v>
      </c>
      <c r="AQ235" s="448">
        <v>944.8</v>
      </c>
      <c r="AR235" s="448">
        <v>838.5</v>
      </c>
      <c r="AS235" s="448">
        <v>932.6</v>
      </c>
      <c r="AT235" s="448"/>
      <c r="AU235" s="448">
        <v>952.2</v>
      </c>
      <c r="AV235" s="448">
        <v>979.5</v>
      </c>
      <c r="AW235" s="448">
        <v>1005.7</v>
      </c>
      <c r="AX235" s="448">
        <v>1015.9</v>
      </c>
      <c r="AY235" s="448"/>
      <c r="AZ235" s="448"/>
      <c r="BA235" s="448"/>
      <c r="BB235" s="448"/>
      <c r="BC235" s="448"/>
      <c r="BD235" s="448"/>
      <c r="BE235" s="448"/>
      <c r="BF235" s="448"/>
      <c r="BG235" s="448"/>
      <c r="BH235" s="448"/>
      <c r="BI235" s="448"/>
      <c r="BJ235" s="448"/>
      <c r="BK235" s="448"/>
      <c r="BL235" s="448"/>
      <c r="BM235" s="448"/>
      <c r="BN235" s="448"/>
      <c r="BO235" s="448"/>
      <c r="BP235" s="448"/>
      <c r="BQ235" s="448"/>
      <c r="BR235" s="448"/>
      <c r="BS235" s="448"/>
      <c r="BT235" s="448"/>
      <c r="BU235" s="448"/>
      <c r="BV235" s="448"/>
      <c r="BW235" s="448"/>
      <c r="BX235" s="448"/>
      <c r="BY235" s="448"/>
      <c r="BZ235" s="448"/>
      <c r="CA235" s="448"/>
      <c r="CB235" s="448"/>
      <c r="CC235" s="448"/>
      <c r="CD235" s="448"/>
      <c r="CE235" s="448"/>
      <c r="CF235" s="448"/>
      <c r="CG235" s="448"/>
      <c r="CH235" s="448"/>
      <c r="CI235" s="448"/>
      <c r="CJ235" s="448"/>
      <c r="CK235" s="448"/>
      <c r="CL235" s="448"/>
      <c r="CM235" s="448"/>
      <c r="CN235" s="448"/>
      <c r="CO235" s="448"/>
      <c r="CP235" s="448"/>
      <c r="CQ235" s="448"/>
      <c r="CR235" s="448"/>
      <c r="CS235" s="448"/>
      <c r="CT235" s="448"/>
      <c r="CU235" s="448"/>
      <c r="CV235" s="448"/>
      <c r="CW235" s="448"/>
    </row>
    <row r="236" spans="1:101" x14ac:dyDescent="0.25">
      <c r="A236" s="449" t="s">
        <v>200</v>
      </c>
      <c r="C236" s="449">
        <v>1979.75</v>
      </c>
      <c r="D236" s="449">
        <v>1996.5</v>
      </c>
      <c r="E236" s="449">
        <v>2203.16</v>
      </c>
      <c r="F236" s="449">
        <v>2387.2800000000002</v>
      </c>
      <c r="G236" s="449">
        <v>2606.84</v>
      </c>
      <c r="H236" s="449">
        <v>2762.11</v>
      </c>
      <c r="I236" s="449">
        <v>2906.15</v>
      </c>
      <c r="J236" s="449">
        <v>2830.2</v>
      </c>
      <c r="K236" s="449">
        <v>3063.75</v>
      </c>
      <c r="Q236" s="467">
        <f t="shared" si="4"/>
        <v>-2.6134232575744636</v>
      </c>
      <c r="R236" s="467">
        <f t="shared" si="4"/>
        <v>8.2520669917320397</v>
      </c>
      <c r="S236" s="467"/>
      <c r="T236" s="467"/>
      <c r="U236" s="467"/>
      <c r="V236" s="448"/>
      <c r="W236" s="448"/>
      <c r="X236" s="448"/>
      <c r="Y236" s="448"/>
      <c r="Z236" s="448"/>
      <c r="AA236" s="448"/>
      <c r="AB236" s="448"/>
      <c r="AC236" s="448"/>
      <c r="AD236" s="448"/>
      <c r="AE236" s="448"/>
      <c r="AF236" s="448"/>
      <c r="AG236" s="448"/>
      <c r="AH236" s="448"/>
      <c r="AI236" s="448"/>
      <c r="AJ236" s="448"/>
      <c r="AK236" s="448"/>
      <c r="AL236" s="448"/>
      <c r="AM236" s="448"/>
      <c r="AN236" s="448"/>
      <c r="AO236" s="448"/>
      <c r="AP236" s="448"/>
      <c r="AQ236" s="448"/>
      <c r="AR236" s="448"/>
      <c r="AS236" s="448"/>
      <c r="AT236" s="448"/>
      <c r="AU236" s="448"/>
      <c r="AV236" s="448"/>
      <c r="AW236" s="448"/>
      <c r="AX236" s="448"/>
      <c r="AY236" s="448"/>
      <c r="AZ236" s="448"/>
      <c r="BA236" s="448"/>
      <c r="BB236" s="448"/>
      <c r="BC236" s="448"/>
      <c r="BD236" s="448"/>
      <c r="BE236" s="448"/>
      <c r="BF236" s="448"/>
      <c r="BG236" s="448"/>
      <c r="BH236" s="448"/>
      <c r="BI236" s="448"/>
      <c r="BJ236" s="448"/>
      <c r="BK236" s="448"/>
      <c r="BL236" s="448"/>
      <c r="BM236" s="448"/>
      <c r="BN236" s="448"/>
      <c r="BO236" s="448"/>
      <c r="BP236" s="448"/>
      <c r="BQ236" s="448"/>
      <c r="BR236" s="448"/>
      <c r="BS236" s="448"/>
      <c r="BT236" s="448"/>
      <c r="BU236" s="448"/>
      <c r="BV236" s="448"/>
      <c r="BW236" s="448"/>
      <c r="BX236" s="448"/>
      <c r="BY236" s="448"/>
      <c r="BZ236" s="448"/>
      <c r="CA236" s="448"/>
      <c r="CB236" s="448"/>
      <c r="CC236" s="448"/>
      <c r="CD236" s="448"/>
      <c r="CE236" s="448"/>
      <c r="CF236" s="448"/>
      <c r="CG236" s="448"/>
      <c r="CH236" s="448"/>
      <c r="CI236" s="448"/>
      <c r="CJ236" s="448"/>
      <c r="CK236" s="448"/>
      <c r="CL236" s="448"/>
      <c r="CM236" s="448"/>
      <c r="CN236" s="448"/>
      <c r="CO236" s="448"/>
      <c r="CP236" s="448"/>
      <c r="CQ236" s="448"/>
      <c r="CR236" s="448"/>
      <c r="CS236" s="448"/>
      <c r="CT236" s="448"/>
      <c r="CU236" s="448"/>
      <c r="CV236" s="448"/>
      <c r="CW236" s="448"/>
    </row>
    <row r="237" spans="1:101" x14ac:dyDescent="0.25">
      <c r="A237" s="449" t="s">
        <v>199</v>
      </c>
      <c r="C237" s="449">
        <v>57.09</v>
      </c>
      <c r="D237" s="449">
        <v>57.18</v>
      </c>
      <c r="E237" s="449">
        <v>74.12</v>
      </c>
      <c r="F237" s="449">
        <v>57.3</v>
      </c>
      <c r="G237" s="449">
        <v>62.71</v>
      </c>
      <c r="H237" s="449">
        <v>80.27</v>
      </c>
      <c r="I237" s="449">
        <v>67.900000000000006</v>
      </c>
      <c r="J237" s="449">
        <v>61.3</v>
      </c>
      <c r="K237" s="449">
        <v>63.94</v>
      </c>
      <c r="Q237" s="467">
        <f t="shared" si="4"/>
        <v>-9.7201767304860205</v>
      </c>
      <c r="R237" s="467">
        <f t="shared" si="4"/>
        <v>4.3066884176182718</v>
      </c>
      <c r="S237" s="467"/>
      <c r="T237" s="467"/>
      <c r="U237" s="467"/>
      <c r="V237" s="448"/>
      <c r="W237" s="448"/>
      <c r="X237" s="448"/>
      <c r="Y237" s="448"/>
      <c r="Z237" s="448"/>
      <c r="AA237" s="448"/>
      <c r="AB237" s="448"/>
      <c r="AC237" s="448"/>
      <c r="AD237" s="448"/>
      <c r="AE237" s="448"/>
      <c r="AF237" s="448"/>
      <c r="AG237" s="448"/>
      <c r="AH237" s="448"/>
      <c r="AI237" s="448"/>
      <c r="AJ237" s="448"/>
      <c r="AK237" s="448"/>
      <c r="AL237" s="448"/>
      <c r="AM237" s="448"/>
      <c r="AN237" s="448"/>
      <c r="AO237" s="448"/>
      <c r="AP237" s="448"/>
      <c r="AQ237" s="448"/>
      <c r="AR237" s="448"/>
      <c r="AS237" s="448"/>
      <c r="AT237" s="448"/>
      <c r="AU237" s="448"/>
      <c r="AV237" s="448"/>
      <c r="AW237" s="448"/>
      <c r="AX237" s="448"/>
      <c r="AY237" s="448"/>
      <c r="AZ237" s="448"/>
      <c r="BA237" s="448"/>
      <c r="BB237" s="448"/>
      <c r="BC237" s="448"/>
      <c r="BD237" s="448"/>
      <c r="BE237" s="448"/>
      <c r="BF237" s="448"/>
      <c r="BG237" s="448"/>
      <c r="BH237" s="448"/>
      <c r="BI237" s="448"/>
      <c r="BJ237" s="448"/>
      <c r="BK237" s="448"/>
      <c r="BL237" s="448"/>
      <c r="BM237" s="448"/>
      <c r="BN237" s="448"/>
      <c r="BO237" s="448"/>
      <c r="BP237" s="448"/>
      <c r="BQ237" s="448"/>
      <c r="BR237" s="448"/>
      <c r="BS237" s="448"/>
      <c r="BT237" s="448"/>
      <c r="BU237" s="448"/>
      <c r="BV237" s="448"/>
      <c r="BW237" s="448"/>
      <c r="BX237" s="448"/>
      <c r="BY237" s="448"/>
      <c r="BZ237" s="448"/>
      <c r="CA237" s="448"/>
      <c r="CB237" s="448"/>
      <c r="CC237" s="448"/>
      <c r="CD237" s="448"/>
      <c r="CE237" s="448"/>
      <c r="CF237" s="448"/>
      <c r="CG237" s="448"/>
      <c r="CH237" s="448"/>
      <c r="CI237" s="448"/>
      <c r="CJ237" s="448"/>
      <c r="CK237" s="448"/>
      <c r="CL237" s="448"/>
      <c r="CM237" s="448"/>
      <c r="CN237" s="448"/>
      <c r="CO237" s="448"/>
      <c r="CP237" s="448"/>
      <c r="CQ237" s="448"/>
      <c r="CR237" s="448"/>
      <c r="CS237" s="448"/>
      <c r="CT237" s="448"/>
      <c r="CU237" s="448"/>
      <c r="CV237" s="448"/>
      <c r="CW237" s="448"/>
    </row>
    <row r="238" spans="1:101" x14ac:dyDescent="0.25">
      <c r="A238" s="449" t="s">
        <v>198</v>
      </c>
      <c r="C238" s="449">
        <v>17.82</v>
      </c>
      <c r="D238" s="449">
        <v>27.17</v>
      </c>
      <c r="E238" s="449">
        <v>54.27</v>
      </c>
      <c r="F238" s="449">
        <v>34.35</v>
      </c>
      <c r="G238" s="449">
        <v>166.89</v>
      </c>
      <c r="H238" s="449">
        <v>175.65</v>
      </c>
      <c r="I238" s="449">
        <v>279.77999999999997</v>
      </c>
      <c r="J238" s="449">
        <v>192.06</v>
      </c>
      <c r="K238" s="449">
        <v>77.930000000000007</v>
      </c>
      <c r="Q238" s="467">
        <f t="shared" si="4"/>
        <v>-31.353206090499668</v>
      </c>
      <c r="R238" s="467">
        <f t="shared" si="4"/>
        <v>-59.424138290117668</v>
      </c>
      <c r="S238" s="467"/>
      <c r="T238" s="467"/>
      <c r="U238" s="467"/>
      <c r="V238" s="448"/>
      <c r="W238" s="448"/>
      <c r="X238" s="448"/>
      <c r="Y238" s="448"/>
      <c r="Z238" s="448"/>
      <c r="AA238" s="448"/>
      <c r="AB238" s="448"/>
      <c r="AC238" s="448"/>
      <c r="AD238" s="448"/>
      <c r="AE238" s="448"/>
      <c r="AF238" s="448"/>
      <c r="AG238" s="448"/>
      <c r="AH238" s="448"/>
      <c r="AI238" s="448"/>
      <c r="AJ238" s="448"/>
      <c r="AK238" s="448"/>
      <c r="AL238" s="448"/>
      <c r="AM238" s="448"/>
      <c r="AN238" s="448"/>
      <c r="AO238" s="448"/>
      <c r="AP238" s="448"/>
      <c r="AQ238" s="448"/>
      <c r="AR238" s="448"/>
      <c r="AS238" s="448"/>
      <c r="AT238" s="448"/>
      <c r="AU238" s="448"/>
      <c r="AV238" s="448"/>
      <c r="AW238" s="448"/>
      <c r="AX238" s="448"/>
      <c r="AY238" s="448"/>
      <c r="AZ238" s="448"/>
      <c r="BA238" s="448"/>
      <c r="BB238" s="448"/>
      <c r="BC238" s="448"/>
      <c r="BD238" s="448"/>
      <c r="BE238" s="448"/>
      <c r="BF238" s="448"/>
      <c r="BG238" s="448"/>
      <c r="BH238" s="448"/>
      <c r="BI238" s="448"/>
      <c r="BJ238" s="448"/>
      <c r="BK238" s="448"/>
      <c r="BL238" s="448"/>
      <c r="BM238" s="448"/>
      <c r="BN238" s="448"/>
      <c r="BO238" s="448"/>
      <c r="BP238" s="448"/>
      <c r="BQ238" s="448"/>
      <c r="BR238" s="448"/>
      <c r="BS238" s="448"/>
      <c r="BT238" s="448"/>
      <c r="BU238" s="448"/>
      <c r="BV238" s="448"/>
      <c r="BW238" s="448"/>
      <c r="BX238" s="448"/>
      <c r="BY238" s="448"/>
      <c r="BZ238" s="448"/>
      <c r="CA238" s="448"/>
      <c r="CB238" s="448"/>
      <c r="CC238" s="448"/>
      <c r="CD238" s="448"/>
      <c r="CE238" s="448"/>
      <c r="CF238" s="448"/>
      <c r="CG238" s="448"/>
      <c r="CH238" s="448"/>
      <c r="CI238" s="448"/>
      <c r="CJ238" s="448"/>
      <c r="CK238" s="448"/>
      <c r="CL238" s="448"/>
      <c r="CM238" s="448"/>
      <c r="CN238" s="448"/>
      <c r="CO238" s="448"/>
      <c r="CP238" s="448"/>
      <c r="CQ238" s="448"/>
      <c r="CR238" s="448"/>
      <c r="CS238" s="448"/>
      <c r="CT238" s="448"/>
      <c r="CU238" s="448"/>
      <c r="CV238" s="448"/>
      <c r="CW238" s="448"/>
    </row>
    <row r="239" spans="1:101" ht="15.75" x14ac:dyDescent="0.25">
      <c r="A239" s="453" t="s">
        <v>305</v>
      </c>
      <c r="B239" s="453"/>
      <c r="C239" s="453">
        <v>11.56</v>
      </c>
      <c r="D239" s="453">
        <v>16.34</v>
      </c>
      <c r="E239" s="453">
        <v>10.19</v>
      </c>
      <c r="F239" s="453">
        <v>11.73</v>
      </c>
      <c r="G239" s="453">
        <v>14.93</v>
      </c>
      <c r="H239" s="453">
        <v>21.14</v>
      </c>
      <c r="I239" s="453">
        <v>22.11</v>
      </c>
      <c r="J239" s="453">
        <v>14.6</v>
      </c>
      <c r="K239" s="453">
        <v>23.2</v>
      </c>
      <c r="L239" s="453">
        <v>17.600000000000001</v>
      </c>
      <c r="M239" s="462">
        <f>SUM(AP239:AS239)</f>
        <v>30.199999999999996</v>
      </c>
      <c r="N239" s="462">
        <f>SUM(AU239:AX239)</f>
        <v>27.799999999999997</v>
      </c>
      <c r="O239" s="468"/>
      <c r="P239" s="471">
        <f>N239*100/$N$129</f>
        <v>1.3498612022213467E-2</v>
      </c>
      <c r="Q239" s="467">
        <f t="shared" si="4"/>
        <v>-33.966530981456359</v>
      </c>
      <c r="R239" s="467">
        <f t="shared" si="4"/>
        <v>58.904109589041099</v>
      </c>
      <c r="S239" s="465">
        <f t="shared" si="4"/>
        <v>-24.137931034482751</v>
      </c>
      <c r="T239" s="465">
        <f t="shared" si="4"/>
        <v>71.590909090909051</v>
      </c>
      <c r="U239" s="465">
        <f t="shared" si="4"/>
        <v>-7.9470198675496651</v>
      </c>
      <c r="V239" s="448"/>
      <c r="W239" s="448"/>
      <c r="X239" s="448"/>
      <c r="Y239" s="448"/>
      <c r="Z239" s="448"/>
      <c r="AA239" s="448"/>
      <c r="AB239" s="448"/>
      <c r="AC239" s="448"/>
      <c r="AD239" s="448"/>
      <c r="AE239" s="448"/>
      <c r="AF239" s="448"/>
      <c r="AG239" s="448"/>
      <c r="AH239" s="448"/>
      <c r="AI239" s="448"/>
      <c r="AJ239" s="448"/>
      <c r="AK239" s="448"/>
      <c r="AL239" s="448"/>
      <c r="AM239" s="448"/>
      <c r="AN239" s="448"/>
      <c r="AO239" s="448"/>
      <c r="AP239" s="448">
        <v>3.4</v>
      </c>
      <c r="AQ239" s="448">
        <v>7.8</v>
      </c>
      <c r="AR239" s="448">
        <v>10.1</v>
      </c>
      <c r="AS239" s="448">
        <v>8.9</v>
      </c>
      <c r="AT239" s="448"/>
      <c r="AU239" s="448">
        <v>5.2</v>
      </c>
      <c r="AV239" s="448">
        <v>8</v>
      </c>
      <c r="AW239" s="448">
        <v>9</v>
      </c>
      <c r="AX239" s="448">
        <v>5.6</v>
      </c>
      <c r="AY239" s="448"/>
      <c r="AZ239" s="448"/>
      <c r="BA239" s="448"/>
      <c r="BB239" s="448"/>
      <c r="BC239" s="448"/>
      <c r="BD239" s="448"/>
      <c r="BE239" s="448"/>
      <c r="BF239" s="448"/>
      <c r="BG239" s="448"/>
      <c r="BH239" s="448"/>
      <c r="BI239" s="448"/>
      <c r="BJ239" s="448"/>
      <c r="BK239" s="448"/>
      <c r="BL239" s="448"/>
      <c r="BM239" s="448"/>
      <c r="BN239" s="448"/>
      <c r="BO239" s="448"/>
      <c r="BP239" s="448"/>
      <c r="BQ239" s="448"/>
      <c r="BR239" s="448"/>
      <c r="BS239" s="448"/>
      <c r="BT239" s="448"/>
      <c r="BU239" s="448"/>
      <c r="BV239" s="448"/>
      <c r="BW239" s="448"/>
      <c r="BX239" s="448"/>
      <c r="BY239" s="448"/>
      <c r="BZ239" s="448"/>
      <c r="CA239" s="448"/>
      <c r="CB239" s="448"/>
      <c r="CC239" s="448"/>
      <c r="CD239" s="448"/>
      <c r="CE239" s="448"/>
      <c r="CF239" s="448"/>
      <c r="CG239" s="448"/>
      <c r="CH239" s="448"/>
      <c r="CI239" s="448"/>
      <c r="CJ239" s="448"/>
      <c r="CK239" s="448"/>
      <c r="CL239" s="448"/>
      <c r="CM239" s="448"/>
      <c r="CN239" s="448"/>
      <c r="CO239" s="448"/>
      <c r="CP239" s="448"/>
      <c r="CQ239" s="448"/>
      <c r="CR239" s="448"/>
      <c r="CS239" s="448"/>
      <c r="CT239" s="448"/>
      <c r="CU239" s="448"/>
      <c r="CV239" s="448"/>
      <c r="CW239" s="448"/>
    </row>
    <row r="240" spans="1:101" x14ac:dyDescent="0.25">
      <c r="A240" s="449" t="s">
        <v>197</v>
      </c>
      <c r="C240" s="449">
        <v>11.56</v>
      </c>
      <c r="D240" s="449">
        <v>16.34</v>
      </c>
      <c r="E240" s="449">
        <v>10.19</v>
      </c>
      <c r="F240" s="449">
        <v>11.73</v>
      </c>
      <c r="G240" s="449">
        <v>14.93</v>
      </c>
      <c r="H240" s="449">
        <v>21.14</v>
      </c>
      <c r="I240" s="449">
        <v>22.11</v>
      </c>
      <c r="J240" s="449">
        <v>14.77</v>
      </c>
      <c r="K240" s="449">
        <v>23.29</v>
      </c>
      <c r="Q240" s="467">
        <f t="shared" si="4"/>
        <v>-33.197648123021253</v>
      </c>
      <c r="R240" s="467">
        <f t="shared" si="4"/>
        <v>57.684495599187549</v>
      </c>
      <c r="S240" s="467"/>
      <c r="T240" s="467"/>
      <c r="U240" s="467"/>
      <c r="V240" s="448"/>
      <c r="W240" s="448"/>
      <c r="X240" s="448"/>
      <c r="Y240" s="448"/>
      <c r="Z240" s="448"/>
      <c r="AA240" s="448"/>
      <c r="AB240" s="448"/>
      <c r="AC240" s="448"/>
      <c r="AD240" s="448"/>
      <c r="AE240" s="448"/>
      <c r="AF240" s="448"/>
      <c r="AG240" s="448"/>
      <c r="AH240" s="448"/>
      <c r="AI240" s="448"/>
      <c r="AJ240" s="448"/>
      <c r="AK240" s="448"/>
      <c r="AL240" s="448"/>
      <c r="AM240" s="448"/>
      <c r="AN240" s="448"/>
      <c r="AO240" s="448"/>
      <c r="AP240" s="448"/>
      <c r="AQ240" s="448"/>
      <c r="AR240" s="448"/>
      <c r="AS240" s="448"/>
      <c r="AT240" s="448"/>
      <c r="AU240" s="448"/>
      <c r="AV240" s="448"/>
      <c r="AW240" s="448"/>
      <c r="AX240" s="448"/>
      <c r="AY240" s="448"/>
      <c r="AZ240" s="448"/>
      <c r="BA240" s="448"/>
      <c r="BB240" s="448"/>
      <c r="BC240" s="448"/>
      <c r="BD240" s="448"/>
      <c r="BE240" s="448"/>
      <c r="BF240" s="448"/>
      <c r="BG240" s="448"/>
      <c r="BH240" s="448"/>
      <c r="BI240" s="448"/>
      <c r="BJ240" s="448"/>
      <c r="BK240" s="448"/>
      <c r="BL240" s="448"/>
      <c r="BM240" s="448"/>
      <c r="BN240" s="448"/>
      <c r="BO240" s="448"/>
      <c r="BP240" s="448"/>
      <c r="BQ240" s="448"/>
      <c r="BR240" s="448"/>
      <c r="BS240" s="448"/>
      <c r="BT240" s="448"/>
      <c r="BU240" s="448"/>
      <c r="BV240" s="448"/>
      <c r="BW240" s="448"/>
      <c r="BX240" s="448"/>
      <c r="BY240" s="448"/>
      <c r="BZ240" s="448"/>
      <c r="CA240" s="448"/>
      <c r="CB240" s="448"/>
      <c r="CC240" s="448"/>
      <c r="CD240" s="448"/>
      <c r="CE240" s="448"/>
      <c r="CF240" s="448"/>
      <c r="CG240" s="448"/>
      <c r="CH240" s="448"/>
      <c r="CI240" s="448"/>
      <c r="CJ240" s="448"/>
      <c r="CK240" s="448"/>
      <c r="CL240" s="448"/>
      <c r="CM240" s="448"/>
      <c r="CN240" s="448"/>
      <c r="CO240" s="448"/>
      <c r="CP240" s="448"/>
      <c r="CQ240" s="448"/>
      <c r="CR240" s="448"/>
      <c r="CS240" s="448"/>
      <c r="CT240" s="448"/>
      <c r="CU240" s="448"/>
      <c r="CV240" s="448"/>
      <c r="CW240" s="448"/>
    </row>
    <row r="241" spans="1:101" ht="15.75" x14ac:dyDescent="0.25">
      <c r="A241" s="453" t="s">
        <v>99</v>
      </c>
      <c r="B241" s="453"/>
      <c r="C241" s="453">
        <v>2313.65</v>
      </c>
      <c r="D241" s="453">
        <v>2413.9699999999998</v>
      </c>
      <c r="E241" s="453">
        <v>2537.9699999999998</v>
      </c>
      <c r="F241" s="453">
        <v>2726.48</v>
      </c>
      <c r="G241" s="453">
        <v>2825.21</v>
      </c>
      <c r="H241" s="453">
        <v>2955.55</v>
      </c>
      <c r="I241" s="453">
        <v>2909.9</v>
      </c>
      <c r="J241" s="453">
        <v>2629.3</v>
      </c>
      <c r="K241" s="453">
        <v>2716.3</v>
      </c>
      <c r="L241" s="453">
        <v>2861</v>
      </c>
      <c r="M241" s="462">
        <f>SUM(AP241:AS241)</f>
        <v>3124.4</v>
      </c>
      <c r="N241" s="462">
        <f>SUM(AU241:AX241)</f>
        <v>3285.7</v>
      </c>
      <c r="O241" s="468"/>
      <c r="P241" s="471">
        <f>N241*100/$N$129</f>
        <v>1.5954096950139134</v>
      </c>
      <c r="Q241" s="467">
        <f t="shared" si="4"/>
        <v>-9.6429430564624177</v>
      </c>
      <c r="R241" s="467">
        <f t="shared" si="4"/>
        <v>3.3088654775035176</v>
      </c>
      <c r="S241" s="465">
        <f t="shared" si="4"/>
        <v>5.3270993631042156</v>
      </c>
      <c r="T241" s="465">
        <f t="shared" si="4"/>
        <v>9.2065711289758863</v>
      </c>
      <c r="U241" s="465">
        <f t="shared" si="4"/>
        <v>5.1625912175137536</v>
      </c>
      <c r="V241" s="448"/>
      <c r="W241" s="448"/>
      <c r="X241" s="448"/>
      <c r="Y241" s="448"/>
      <c r="Z241" s="448"/>
      <c r="AA241" s="448"/>
      <c r="AB241" s="448"/>
      <c r="AC241" s="448"/>
      <c r="AD241" s="448"/>
      <c r="AE241" s="448"/>
      <c r="AF241" s="448"/>
      <c r="AG241" s="448"/>
      <c r="AH241" s="448"/>
      <c r="AI241" s="448"/>
      <c r="AJ241" s="448"/>
      <c r="AK241" s="448"/>
      <c r="AL241" s="448"/>
      <c r="AM241" s="448"/>
      <c r="AN241" s="448"/>
      <c r="AO241" s="448"/>
      <c r="AP241" s="448">
        <v>795.5</v>
      </c>
      <c r="AQ241" s="448">
        <v>756.5</v>
      </c>
      <c r="AR241" s="448">
        <v>767.4</v>
      </c>
      <c r="AS241" s="448">
        <v>805</v>
      </c>
      <c r="AT241" s="448"/>
      <c r="AU241" s="448">
        <v>791.6</v>
      </c>
      <c r="AV241" s="448">
        <v>795.1</v>
      </c>
      <c r="AW241" s="448">
        <v>850</v>
      </c>
      <c r="AX241" s="448">
        <v>849</v>
      </c>
      <c r="AY241" s="448"/>
      <c r="AZ241" s="448"/>
      <c r="BA241" s="448"/>
      <c r="BB241" s="448"/>
      <c r="BC241" s="448"/>
      <c r="BD241" s="448"/>
      <c r="BE241" s="448"/>
      <c r="BF241" s="448"/>
      <c r="BG241" s="448"/>
      <c r="BH241" s="448"/>
      <c r="BI241" s="448"/>
      <c r="BJ241" s="448"/>
      <c r="BK241" s="448"/>
      <c r="BL241" s="448"/>
      <c r="BM241" s="448"/>
      <c r="BN241" s="448"/>
      <c r="BO241" s="448"/>
      <c r="BP241" s="448"/>
      <c r="BQ241" s="448"/>
      <c r="BR241" s="448"/>
      <c r="BS241" s="448"/>
      <c r="BT241" s="448"/>
      <c r="BU241" s="448"/>
      <c r="BV241" s="448"/>
      <c r="BW241" s="448"/>
      <c r="BX241" s="448"/>
      <c r="BY241" s="448"/>
      <c r="BZ241" s="448"/>
      <c r="CA241" s="448"/>
      <c r="CB241" s="448"/>
      <c r="CC241" s="448"/>
      <c r="CD241" s="448"/>
      <c r="CE241" s="448"/>
      <c r="CF241" s="448"/>
      <c r="CG241" s="448"/>
      <c r="CH241" s="448"/>
      <c r="CI241" s="448"/>
      <c r="CJ241" s="448"/>
      <c r="CK241" s="448"/>
      <c r="CL241" s="448"/>
      <c r="CM241" s="448"/>
      <c r="CN241" s="448"/>
      <c r="CO241" s="448"/>
      <c r="CP241" s="448"/>
      <c r="CQ241" s="448"/>
      <c r="CR241" s="448"/>
      <c r="CS241" s="448"/>
      <c r="CT241" s="448"/>
      <c r="CU241" s="448"/>
      <c r="CV241" s="448"/>
      <c r="CW241" s="448"/>
    </row>
    <row r="242" spans="1:101" x14ac:dyDescent="0.25">
      <c r="A242" s="449" t="s">
        <v>196</v>
      </c>
      <c r="C242" s="449">
        <v>1729.85</v>
      </c>
      <c r="D242" s="449">
        <v>1792.39</v>
      </c>
      <c r="E242" s="449">
        <v>1900.65</v>
      </c>
      <c r="F242" s="449">
        <v>2070.4899999999998</v>
      </c>
      <c r="G242" s="449">
        <v>2137.96</v>
      </c>
      <c r="H242" s="449">
        <v>2215.3000000000002</v>
      </c>
      <c r="I242" s="449">
        <v>2125.5500000000002</v>
      </c>
      <c r="J242" s="449">
        <v>1869.35</v>
      </c>
      <c r="K242" s="449">
        <v>1922.34</v>
      </c>
      <c r="Q242" s="467">
        <f t="shared" si="4"/>
        <v>-12.053350897414798</v>
      </c>
      <c r="R242" s="467">
        <f t="shared" si="4"/>
        <v>2.8346751544654563</v>
      </c>
      <c r="S242" s="467"/>
      <c r="T242" s="467"/>
      <c r="U242" s="467"/>
      <c r="V242" s="448"/>
      <c r="W242" s="448"/>
      <c r="X242" s="448"/>
      <c r="Y242" s="448"/>
      <c r="Z242" s="448"/>
      <c r="AA242" s="448"/>
      <c r="AB242" s="448"/>
      <c r="AC242" s="448"/>
      <c r="AD242" s="448"/>
      <c r="AE242" s="448"/>
      <c r="AF242" s="448"/>
      <c r="AG242" s="448"/>
      <c r="AH242" s="448"/>
      <c r="AI242" s="448"/>
      <c r="AJ242" s="448"/>
      <c r="AK242" s="448"/>
      <c r="AL242" s="448"/>
      <c r="AM242" s="448"/>
      <c r="AN242" s="448"/>
      <c r="AO242" s="448"/>
      <c r="AP242" s="448"/>
      <c r="AQ242" s="448"/>
      <c r="AR242" s="448"/>
      <c r="AS242" s="448"/>
      <c r="AT242" s="448"/>
      <c r="AU242" s="448"/>
      <c r="AV242" s="448"/>
      <c r="AW242" s="448"/>
      <c r="AX242" s="448"/>
      <c r="AY242" s="448"/>
      <c r="AZ242" s="448"/>
      <c r="BA242" s="448"/>
      <c r="BB242" s="448"/>
      <c r="BC242" s="448"/>
      <c r="BD242" s="448"/>
      <c r="BE242" s="448"/>
      <c r="BF242" s="448"/>
      <c r="BG242" s="448"/>
      <c r="BH242" s="448"/>
      <c r="BI242" s="448"/>
      <c r="BJ242" s="448"/>
      <c r="BK242" s="448"/>
      <c r="BL242" s="448"/>
      <c r="BM242" s="448"/>
      <c r="BN242" s="448"/>
      <c r="BO242" s="448"/>
      <c r="BP242" s="448"/>
      <c r="BQ242" s="448"/>
      <c r="BR242" s="448"/>
      <c r="BS242" s="448"/>
      <c r="BT242" s="448"/>
      <c r="BU242" s="448"/>
      <c r="BV242" s="448"/>
      <c r="BW242" s="448"/>
      <c r="BX242" s="448"/>
      <c r="BY242" s="448"/>
      <c r="BZ242" s="448"/>
      <c r="CA242" s="448"/>
      <c r="CB242" s="448"/>
      <c r="CC242" s="448"/>
      <c r="CD242" s="448"/>
      <c r="CE242" s="448"/>
      <c r="CF242" s="448"/>
      <c r="CG242" s="448"/>
      <c r="CH242" s="448"/>
      <c r="CI242" s="448"/>
      <c r="CJ242" s="448"/>
      <c r="CK242" s="448"/>
      <c r="CL242" s="448"/>
      <c r="CM242" s="448"/>
      <c r="CN242" s="448"/>
      <c r="CO242" s="448"/>
      <c r="CP242" s="448"/>
      <c r="CQ242" s="448"/>
      <c r="CR242" s="448"/>
      <c r="CS242" s="448"/>
      <c r="CT242" s="448"/>
      <c r="CU242" s="448"/>
      <c r="CV242" s="448"/>
      <c r="CW242" s="448"/>
    </row>
    <row r="243" spans="1:101" x14ac:dyDescent="0.25">
      <c r="A243" s="449" t="s">
        <v>195</v>
      </c>
      <c r="C243" s="449">
        <v>407.81</v>
      </c>
      <c r="D243" s="449">
        <v>456.8</v>
      </c>
      <c r="E243" s="449">
        <v>467.86</v>
      </c>
      <c r="F243" s="449">
        <v>486.35</v>
      </c>
      <c r="G243" s="449">
        <v>517.03</v>
      </c>
      <c r="H243" s="449">
        <v>566.23</v>
      </c>
      <c r="I243" s="449">
        <v>596.14</v>
      </c>
      <c r="J243" s="449">
        <v>582.09</v>
      </c>
      <c r="K243" s="449">
        <v>601.88</v>
      </c>
      <c r="Q243" s="467">
        <f t="shared" si="4"/>
        <v>-2.3568289328010121</v>
      </c>
      <c r="R243" s="467">
        <f t="shared" si="4"/>
        <v>3.3998178975759701</v>
      </c>
      <c r="S243" s="467"/>
      <c r="T243" s="467"/>
      <c r="U243" s="467"/>
      <c r="V243" s="448"/>
      <c r="W243" s="448"/>
      <c r="X243" s="448"/>
      <c r="Y243" s="448"/>
      <c r="Z243" s="448"/>
      <c r="AA243" s="448"/>
      <c r="AB243" s="448"/>
      <c r="AC243" s="448"/>
      <c r="AD243" s="448"/>
      <c r="AE243" s="448"/>
      <c r="AF243" s="448"/>
      <c r="AG243" s="448"/>
      <c r="AH243" s="448"/>
      <c r="AI243" s="448"/>
      <c r="AJ243" s="448"/>
      <c r="AK243" s="448"/>
      <c r="AL243" s="448"/>
      <c r="AM243" s="448"/>
      <c r="AN243" s="448"/>
      <c r="AO243" s="448"/>
      <c r="AP243" s="448"/>
      <c r="AQ243" s="448"/>
      <c r="AR243" s="448"/>
      <c r="AS243" s="448"/>
      <c r="AT243" s="448"/>
      <c r="AU243" s="448"/>
      <c r="AV243" s="448"/>
      <c r="AW243" s="448"/>
      <c r="AX243" s="448"/>
      <c r="AY243" s="448"/>
      <c r="AZ243" s="448"/>
      <c r="BA243" s="448"/>
      <c r="BB243" s="448"/>
      <c r="BC243" s="448"/>
      <c r="BD243" s="448"/>
      <c r="BE243" s="448"/>
      <c r="BF243" s="448"/>
      <c r="BG243" s="448"/>
      <c r="BH243" s="448"/>
      <c r="BI243" s="448"/>
      <c r="BJ243" s="448"/>
      <c r="BK243" s="448"/>
      <c r="BL243" s="448"/>
      <c r="BM243" s="448"/>
      <c r="BN243" s="448"/>
      <c r="BO243" s="448"/>
      <c r="BP243" s="448"/>
      <c r="BQ243" s="448"/>
      <c r="BR243" s="448"/>
      <c r="BS243" s="448"/>
      <c r="BT243" s="448"/>
      <c r="BU243" s="448"/>
      <c r="BV243" s="448"/>
      <c r="BW243" s="448"/>
      <c r="BX243" s="448"/>
      <c r="BY243" s="448"/>
      <c r="BZ243" s="448"/>
      <c r="CA243" s="448"/>
      <c r="CB243" s="448"/>
      <c r="CC243" s="448"/>
      <c r="CD243" s="448"/>
      <c r="CE243" s="448"/>
      <c r="CF243" s="448"/>
      <c r="CG243" s="448"/>
      <c r="CH243" s="448"/>
      <c r="CI243" s="448"/>
      <c r="CJ243" s="448"/>
      <c r="CK243" s="448"/>
      <c r="CL243" s="448"/>
      <c r="CM243" s="448"/>
      <c r="CN243" s="448"/>
      <c r="CO243" s="448"/>
      <c r="CP243" s="448"/>
      <c r="CQ243" s="448"/>
      <c r="CR243" s="448"/>
      <c r="CS243" s="448"/>
      <c r="CT243" s="448"/>
      <c r="CU243" s="448"/>
      <c r="CV243" s="448"/>
      <c r="CW243" s="448"/>
    </row>
    <row r="244" spans="1:101" x14ac:dyDescent="0.25">
      <c r="A244" s="449" t="s">
        <v>194</v>
      </c>
      <c r="C244" s="449">
        <v>175.98</v>
      </c>
      <c r="D244" s="449">
        <v>164.8</v>
      </c>
      <c r="E244" s="449">
        <v>169.45</v>
      </c>
      <c r="F244" s="449">
        <v>169.66</v>
      </c>
      <c r="G244" s="449">
        <v>170.22</v>
      </c>
      <c r="H244" s="449">
        <v>174.03</v>
      </c>
      <c r="I244" s="449">
        <v>188.17</v>
      </c>
      <c r="J244" s="449">
        <v>161.54</v>
      </c>
      <c r="K244" s="449">
        <v>182.23</v>
      </c>
      <c r="Q244" s="467">
        <f t="shared" si="4"/>
        <v>-14.152096508476376</v>
      </c>
      <c r="R244" s="467">
        <f t="shared" si="4"/>
        <v>12.807973257397547</v>
      </c>
      <c r="S244" s="467"/>
      <c r="T244" s="467"/>
      <c r="U244" s="467"/>
      <c r="V244" s="448"/>
      <c r="W244" s="448"/>
      <c r="X244" s="448"/>
      <c r="Y244" s="448"/>
      <c r="Z244" s="448"/>
      <c r="AA244" s="448"/>
      <c r="AB244" s="448"/>
      <c r="AC244" s="448"/>
      <c r="AD244" s="448"/>
      <c r="AE244" s="448"/>
      <c r="AF244" s="448"/>
      <c r="AG244" s="448"/>
      <c r="AH244" s="448"/>
      <c r="AI244" s="448"/>
      <c r="AJ244" s="448"/>
      <c r="AK244" s="448"/>
      <c r="AL244" s="448"/>
      <c r="AM244" s="448"/>
      <c r="AN244" s="448"/>
      <c r="AO244" s="448"/>
      <c r="AP244" s="448"/>
      <c r="AQ244" s="448"/>
      <c r="AR244" s="448"/>
      <c r="AS244" s="448"/>
      <c r="AT244" s="448"/>
      <c r="AU244" s="448"/>
      <c r="AV244" s="448"/>
      <c r="AW244" s="448"/>
      <c r="AX244" s="448"/>
      <c r="AY244" s="448"/>
      <c r="AZ244" s="448"/>
      <c r="BA244" s="448"/>
      <c r="BB244" s="448"/>
      <c r="BC244" s="448"/>
      <c r="BD244" s="448"/>
      <c r="BE244" s="448"/>
      <c r="BF244" s="448"/>
      <c r="BG244" s="448"/>
      <c r="BH244" s="448"/>
      <c r="BI244" s="448"/>
      <c r="BJ244" s="448"/>
      <c r="BK244" s="448"/>
      <c r="BL244" s="448"/>
      <c r="BM244" s="448"/>
      <c r="BN244" s="448"/>
      <c r="BO244" s="448"/>
      <c r="BP244" s="448"/>
      <c r="BQ244" s="448"/>
      <c r="BR244" s="448"/>
      <c r="BS244" s="448"/>
      <c r="BT244" s="448"/>
      <c r="BU244" s="448"/>
      <c r="BV244" s="448"/>
      <c r="BW244" s="448"/>
      <c r="BX244" s="448"/>
      <c r="BY244" s="448"/>
      <c r="BZ244" s="448"/>
      <c r="CA244" s="448"/>
      <c r="CB244" s="448"/>
      <c r="CC244" s="448"/>
      <c r="CD244" s="448"/>
      <c r="CE244" s="448"/>
      <c r="CF244" s="448"/>
      <c r="CG244" s="448"/>
      <c r="CH244" s="448"/>
      <c r="CI244" s="448"/>
      <c r="CJ244" s="448"/>
      <c r="CK244" s="448"/>
      <c r="CL244" s="448"/>
      <c r="CM244" s="448"/>
      <c r="CN244" s="448"/>
      <c r="CO244" s="448"/>
      <c r="CP244" s="448"/>
      <c r="CQ244" s="448"/>
      <c r="CR244" s="448"/>
      <c r="CS244" s="448"/>
      <c r="CT244" s="448"/>
      <c r="CU244" s="448"/>
      <c r="CV244" s="448"/>
      <c r="CW244" s="448"/>
    </row>
    <row r="245" spans="1:101" ht="15.75" x14ac:dyDescent="0.25">
      <c r="A245" s="453" t="s">
        <v>306</v>
      </c>
      <c r="B245" s="453"/>
      <c r="C245" s="453">
        <v>150.41</v>
      </c>
      <c r="D245" s="453">
        <v>119.08</v>
      </c>
      <c r="E245" s="453">
        <v>106.18</v>
      </c>
      <c r="F245" s="453">
        <v>311.75</v>
      </c>
      <c r="G245" s="453">
        <v>1783.53</v>
      </c>
      <c r="H245" s="453">
        <v>247.74</v>
      </c>
      <c r="I245" s="453">
        <v>2632.54</v>
      </c>
      <c r="J245" s="453">
        <v>1749.8</v>
      </c>
      <c r="K245" s="453">
        <v>2224.5</v>
      </c>
      <c r="L245" s="453">
        <v>3252.3</v>
      </c>
      <c r="M245" s="462">
        <f>SUM(AP245:AS245)</f>
        <v>2838.6</v>
      </c>
      <c r="N245" s="462">
        <f>SUM(AU245:AX245)</f>
        <v>2182.4</v>
      </c>
      <c r="O245" s="468"/>
      <c r="P245" s="471">
        <f>N245*100/$N$129</f>
        <v>1.0596895999021105</v>
      </c>
      <c r="Q245" s="467">
        <f t="shared" si="4"/>
        <v>-33.531874159556928</v>
      </c>
      <c r="R245" s="467">
        <f t="shared" si="4"/>
        <v>27.128814721682481</v>
      </c>
      <c r="S245" s="465">
        <f t="shared" si="4"/>
        <v>46.203641267700611</v>
      </c>
      <c r="T245" s="465">
        <f t="shared" si="4"/>
        <v>-12.7202287611844</v>
      </c>
      <c r="U245" s="465">
        <f t="shared" si="4"/>
        <v>-23.117029521595146</v>
      </c>
      <c r="V245" s="448"/>
      <c r="W245" s="448"/>
      <c r="X245" s="448"/>
      <c r="Y245" s="448"/>
      <c r="Z245" s="448"/>
      <c r="AA245" s="448"/>
      <c r="AB245" s="448"/>
      <c r="AC245" s="448"/>
      <c r="AD245" s="448"/>
      <c r="AE245" s="448"/>
      <c r="AF245" s="448"/>
      <c r="AG245" s="448"/>
      <c r="AH245" s="448"/>
      <c r="AI245" s="448"/>
      <c r="AJ245" s="448"/>
      <c r="AK245" s="448"/>
      <c r="AL245" s="448"/>
      <c r="AM245" s="448"/>
      <c r="AN245" s="448"/>
      <c r="AO245" s="448"/>
      <c r="AP245" s="448">
        <v>863.8</v>
      </c>
      <c r="AQ245" s="448">
        <v>687.6</v>
      </c>
      <c r="AR245" s="448">
        <v>657.6</v>
      </c>
      <c r="AS245" s="448">
        <v>629.6</v>
      </c>
      <c r="AT245" s="448"/>
      <c r="AU245" s="448">
        <v>641.70000000000005</v>
      </c>
      <c r="AV245" s="448">
        <v>540.4</v>
      </c>
      <c r="AW245" s="448">
        <v>454.2</v>
      </c>
      <c r="AX245" s="448">
        <v>546.1</v>
      </c>
      <c r="AY245" s="448"/>
      <c r="AZ245" s="448"/>
      <c r="BA245" s="448"/>
      <c r="BB245" s="448"/>
      <c r="BC245" s="448"/>
      <c r="BD245" s="448"/>
      <c r="BE245" s="448"/>
      <c r="BF245" s="448"/>
      <c r="BG245" s="448"/>
      <c r="BH245" s="448"/>
      <c r="BI245" s="448"/>
      <c r="BJ245" s="448"/>
      <c r="BK245" s="448"/>
      <c r="BL245" s="448"/>
      <c r="BM245" s="448"/>
      <c r="BN245" s="448"/>
      <c r="BO245" s="448"/>
      <c r="BP245" s="448"/>
      <c r="BQ245" s="448"/>
      <c r="BR245" s="448"/>
      <c r="BS245" s="448"/>
      <c r="BT245" s="448"/>
      <c r="BU245" s="448"/>
      <c r="BV245" s="448"/>
      <c r="BW245" s="448"/>
      <c r="BX245" s="448"/>
      <c r="BY245" s="448"/>
      <c r="BZ245" s="448"/>
      <c r="CA245" s="448"/>
      <c r="CB245" s="448"/>
      <c r="CC245" s="448"/>
      <c r="CD245" s="448"/>
      <c r="CE245" s="448"/>
      <c r="CF245" s="448"/>
      <c r="CG245" s="448"/>
      <c r="CH245" s="448"/>
      <c r="CI245" s="448"/>
      <c r="CJ245" s="448"/>
      <c r="CK245" s="448"/>
      <c r="CL245" s="448"/>
      <c r="CM245" s="448"/>
      <c r="CN245" s="448"/>
      <c r="CO245" s="448"/>
      <c r="CP245" s="448"/>
      <c r="CQ245" s="448"/>
      <c r="CR245" s="448"/>
      <c r="CS245" s="448"/>
      <c r="CT245" s="448"/>
      <c r="CU245" s="448"/>
      <c r="CV245" s="448"/>
      <c r="CW245" s="448"/>
    </row>
    <row r="246" spans="1:101" x14ac:dyDescent="0.25">
      <c r="A246" s="449" t="s">
        <v>193</v>
      </c>
      <c r="C246" s="449">
        <v>27.21</v>
      </c>
      <c r="D246" s="449">
        <v>39.58</v>
      </c>
      <c r="E246" s="449">
        <v>26.14</v>
      </c>
      <c r="F246" s="449">
        <v>37.869999999999997</v>
      </c>
      <c r="G246" s="449">
        <v>53.73</v>
      </c>
      <c r="H246" s="449">
        <v>62.72</v>
      </c>
      <c r="I246" s="449">
        <v>103.48</v>
      </c>
      <c r="J246" s="449">
        <v>66.040000000000006</v>
      </c>
      <c r="K246" s="449">
        <v>73.27</v>
      </c>
      <c r="Q246" s="467">
        <f t="shared" si="4"/>
        <v>-36.180904522613062</v>
      </c>
      <c r="R246" s="467">
        <f t="shared" si="4"/>
        <v>10.947910357359159</v>
      </c>
      <c r="S246" s="467"/>
      <c r="T246" s="467"/>
      <c r="V246" s="448"/>
      <c r="W246" s="448"/>
      <c r="X246" s="448"/>
      <c r="Y246" s="448"/>
      <c r="Z246" s="448"/>
      <c r="AA246" s="448"/>
      <c r="AB246" s="448"/>
      <c r="AC246" s="448"/>
      <c r="AD246" s="448"/>
      <c r="AE246" s="448"/>
      <c r="AF246" s="448"/>
      <c r="AG246" s="448"/>
      <c r="AH246" s="448"/>
      <c r="AI246" s="448"/>
      <c r="AJ246" s="448"/>
      <c r="AK246" s="448"/>
      <c r="AL246" s="448"/>
      <c r="AM246" s="448"/>
      <c r="AN246" s="448"/>
      <c r="AO246" s="448"/>
      <c r="AP246" s="448"/>
      <c r="AQ246" s="448"/>
      <c r="AR246" s="448"/>
      <c r="AS246" s="448"/>
      <c r="AT246" s="448"/>
      <c r="AU246" s="448"/>
      <c r="AV246" s="448"/>
      <c r="AW246" s="448"/>
      <c r="AX246" s="448"/>
      <c r="AY246" s="448"/>
      <c r="AZ246" s="448"/>
      <c r="BA246" s="448"/>
      <c r="BB246" s="448"/>
      <c r="BC246" s="448"/>
      <c r="BD246" s="448"/>
      <c r="BE246" s="448"/>
      <c r="BF246" s="448"/>
      <c r="BG246" s="448"/>
      <c r="BH246" s="448"/>
      <c r="BI246" s="448"/>
      <c r="BJ246" s="448"/>
      <c r="BK246" s="448"/>
      <c r="BL246" s="448"/>
      <c r="BM246" s="448"/>
      <c r="BN246" s="448"/>
      <c r="BO246" s="448"/>
      <c r="BP246" s="448"/>
      <c r="BQ246" s="448"/>
      <c r="BR246" s="448"/>
      <c r="BS246" s="448"/>
      <c r="BT246" s="448"/>
      <c r="BU246" s="448"/>
      <c r="BV246" s="448"/>
      <c r="BW246" s="448"/>
      <c r="BX246" s="448"/>
      <c r="BY246" s="448"/>
      <c r="BZ246" s="448"/>
      <c r="CA246" s="448"/>
      <c r="CB246" s="448"/>
      <c r="CC246" s="448"/>
      <c r="CD246" s="448"/>
      <c r="CE246" s="448"/>
      <c r="CF246" s="448"/>
      <c r="CG246" s="448"/>
      <c r="CH246" s="448"/>
      <c r="CI246" s="448"/>
      <c r="CJ246" s="448"/>
      <c r="CK246" s="448"/>
      <c r="CL246" s="448"/>
      <c r="CM246" s="448"/>
      <c r="CN246" s="448"/>
      <c r="CO246" s="448"/>
      <c r="CP246" s="448"/>
      <c r="CQ246" s="448"/>
      <c r="CR246" s="448"/>
      <c r="CS246" s="448"/>
      <c r="CT246" s="448"/>
      <c r="CU246" s="448"/>
      <c r="CV246" s="448"/>
      <c r="CW246" s="448"/>
    </row>
    <row r="247" spans="1:101" x14ac:dyDescent="0.25">
      <c r="A247" s="449" t="s">
        <v>192</v>
      </c>
      <c r="C247" s="449">
        <v>123.22</v>
      </c>
      <c r="D247" s="449">
        <v>79.5</v>
      </c>
      <c r="E247" s="449">
        <v>80.040000000000006</v>
      </c>
      <c r="F247" s="449">
        <v>273.86</v>
      </c>
      <c r="G247" s="449">
        <v>1729.82</v>
      </c>
      <c r="H247" s="449">
        <v>185.03</v>
      </c>
      <c r="I247" s="449">
        <v>2529.0700000000002</v>
      </c>
      <c r="J247" s="449">
        <v>1692.14</v>
      </c>
      <c r="K247" s="449">
        <v>2165.2600000000002</v>
      </c>
      <c r="Q247" s="467">
        <f t="shared" si="4"/>
        <v>-33.092401554721697</v>
      </c>
      <c r="R247" s="467">
        <f t="shared" si="4"/>
        <v>27.959861477182745</v>
      </c>
      <c r="S247" s="467"/>
      <c r="T247" s="467"/>
      <c r="V247" s="448"/>
      <c r="W247" s="448"/>
      <c r="X247" s="448"/>
      <c r="Y247" s="448"/>
      <c r="Z247" s="448"/>
      <c r="AA247" s="448"/>
      <c r="AB247" s="448"/>
      <c r="AC247" s="448"/>
      <c r="AD247" s="448"/>
      <c r="AE247" s="448"/>
      <c r="AF247" s="448"/>
      <c r="AG247" s="448"/>
      <c r="AH247" s="448"/>
      <c r="AI247" s="448"/>
      <c r="AJ247" s="448"/>
      <c r="AK247" s="448"/>
      <c r="AL247" s="448"/>
      <c r="AM247" s="448"/>
      <c r="AN247" s="448"/>
      <c r="AO247" s="448"/>
      <c r="AP247" s="448"/>
      <c r="AQ247" s="448"/>
      <c r="AR247" s="448"/>
      <c r="AS247" s="448"/>
      <c r="AT247" s="448"/>
      <c r="AU247" s="448"/>
      <c r="AV247" s="448"/>
      <c r="AW247" s="448"/>
      <c r="AX247" s="448"/>
      <c r="AY247" s="448"/>
      <c r="AZ247" s="448"/>
      <c r="BA247" s="448"/>
      <c r="BB247" s="448"/>
      <c r="BC247" s="448"/>
      <c r="BD247" s="448"/>
      <c r="BE247" s="448"/>
      <c r="BF247" s="448"/>
      <c r="BG247" s="448"/>
      <c r="BH247" s="448"/>
      <c r="BI247" s="448"/>
      <c r="BJ247" s="448"/>
      <c r="BK247" s="448"/>
      <c r="BL247" s="448"/>
      <c r="BM247" s="448"/>
      <c r="BN247" s="448"/>
      <c r="BO247" s="448"/>
      <c r="BP247" s="448"/>
      <c r="BQ247" s="448"/>
      <c r="BR247" s="448"/>
      <c r="BS247" s="448"/>
      <c r="BT247" s="448"/>
      <c r="BU247" s="448"/>
      <c r="BV247" s="448"/>
      <c r="BW247" s="448"/>
      <c r="BX247" s="448"/>
      <c r="BY247" s="448"/>
      <c r="BZ247" s="448"/>
      <c r="CA247" s="448"/>
      <c r="CB247" s="448"/>
      <c r="CC247" s="448"/>
      <c r="CD247" s="448"/>
      <c r="CE247" s="448"/>
      <c r="CF247" s="448"/>
      <c r="CG247" s="448"/>
      <c r="CH247" s="448"/>
      <c r="CI247" s="448"/>
      <c r="CJ247" s="448"/>
      <c r="CK247" s="448"/>
      <c r="CL247" s="448"/>
      <c r="CM247" s="448"/>
      <c r="CN247" s="448"/>
      <c r="CO247" s="448"/>
      <c r="CP247" s="448"/>
      <c r="CQ247" s="448"/>
      <c r="CR247" s="448"/>
      <c r="CS247" s="448"/>
      <c r="CT247" s="448"/>
      <c r="CU247" s="448"/>
      <c r="CV247" s="448"/>
      <c r="CW247" s="448"/>
    </row>
    <row r="250" spans="1:101" x14ac:dyDescent="0.25">
      <c r="A250" s="472" t="s">
        <v>481</v>
      </c>
    </row>
    <row r="251" spans="1:101" x14ac:dyDescent="0.25">
      <c r="A251" s="472" t="s">
        <v>43</v>
      </c>
      <c r="J251" s="449">
        <f t="shared" ref="J251:K251" si="5">J7-J8-J14-J24-J26-J36-J40-J52-J55-J59-J63-J67-J82-J87-J91-J93-J105-J108-J113-J117-J119-J123</f>
        <v>9.9999999997635314E-2</v>
      </c>
      <c r="K251" s="449">
        <f t="shared" si="5"/>
        <v>0.1999999999738975</v>
      </c>
      <c r="L251" s="449">
        <f>L7-L8-L14-L24-L26-L36-L40-L52-L55-L59-L63-L67-L82-L87-L91-L93-L105-L108-L113-L117-L119-L123</f>
        <v>0.20000000000300133</v>
      </c>
      <c r="P251" s="455">
        <f>P8+P14+P24+P26+P36+P40+P52+P55+P59+P63+P67+P82+P87+P91+P93+P105+P108+P113+P117+P119+P123</f>
        <v>99.999635069983128</v>
      </c>
      <c r="AP251" s="449">
        <f>AP7-AP8-AP14-AP24-AP26-AP36-AP40-AP52-AP55-AP59-AP63-AP67-AP82-AP87-AP91-AP93-AP105-AP108-AP113-AP117-AP119-AP123</f>
        <v>0.20000000000203499</v>
      </c>
      <c r="AQ251" s="449">
        <f t="shared" ref="AQ251:AS251" si="6">AQ7-AQ8-AQ14-AQ24-AQ26-AQ36-AQ40-AQ52-AQ55-AQ59-AQ63-AQ67-AQ82-AQ87-AQ91-AQ93-AQ105-AQ108-AQ113-AQ117-AQ119-AQ123</f>
        <v>2.5011104298755527E-12</v>
      </c>
      <c r="AR251" s="449">
        <f t="shared" si="6"/>
        <v>-9.9999999990700417E-2</v>
      </c>
      <c r="AS251" s="449">
        <f t="shared" si="6"/>
        <v>-0.20000000000032969</v>
      </c>
      <c r="AU251" s="449">
        <f>AU7-AU8-AU14-AU24-AU26-AU36-AU40-AU52-AU55-AU59-AU63-AU67-AU82-AU87-AU91-AU93-AU105-AU108-AU113-AU117-AU119-AU123</f>
        <v>9.9999999998772182E-2</v>
      </c>
      <c r="AV251" s="449">
        <f t="shared" ref="AV251:AX251" si="7">AV7-AV8-AV14-AV24-AV26-AV36-AV40-AV52-AV55-AV59-AV63-AV67-AV82-AV87-AV91-AV93-AV105-AV108-AV113-AV117-AV119-AV123</f>
        <v>0.10000000000923137</v>
      </c>
      <c r="AW251" s="449">
        <f t="shared" si="7"/>
        <v>0.20000000000015916</v>
      </c>
      <c r="AX251" s="449">
        <f t="shared" si="7"/>
        <v>0.30000000000688942</v>
      </c>
    </row>
    <row r="252" spans="1:101" x14ac:dyDescent="0.25">
      <c r="A252" s="472" t="s">
        <v>44</v>
      </c>
      <c r="J252" s="449">
        <f t="shared" ref="J252:K252" si="8">J129-J130-J136-J146-J148-J158-J162-J174-J177-J181-J185-J189-J204-J209-J213-J215-J227-J230-J235-J239-J241-J245</f>
        <v>-0.19999999999595275</v>
      </c>
      <c r="K252" s="449">
        <f t="shared" si="8"/>
        <v>-0.29999999998835847</v>
      </c>
      <c r="L252" s="449">
        <f>L129-L130-L136-L146-L148-L158-L162-L174-L177-L181-L185-L189-L204-L209-L213-L215-L227-L230-L235-L239-L241-L245</f>
        <v>-0.40000000002055458</v>
      </c>
      <c r="P252" s="455">
        <f>P130+P136+P146+P148+P158+P162+P174+P177+P181+P185+P189+P204+P209+P213+P215+P227+P230+P235+P239+P241+P245</f>
        <v>99.999902887683277</v>
      </c>
      <c r="AP252" s="449">
        <f t="shared" ref="AP252:AS252" si="9">AP129-AP130-AP136-AP146-AP148-AP158-AP162-AP174-AP177-AP181-AP185-AP189-AP204-AP209-AP213-AP215-AP227-AP230-AP235-AP239-AP241-AP245</f>
        <v>0.10000000001423359</v>
      </c>
      <c r="AQ252" s="449">
        <f t="shared" si="9"/>
        <v>0.1000000000029786</v>
      </c>
      <c r="AR252" s="449">
        <f t="shared" si="9"/>
        <v>0.10000000000718501</v>
      </c>
      <c r="AS252" s="449">
        <f t="shared" si="9"/>
        <v>9.999999999706688E-2</v>
      </c>
      <c r="AU252" s="449">
        <f t="shared" ref="AU252:AX252" si="10">AU129-AU130-AU136-AU146-AU148-AU158-AU162-AU174-AU177-AU181-AU185-AU189-AU204-AU209-AU213-AU215-AU227-AU230-AU235-AU239-AU241-AU245</f>
        <v>0.40000000001111857</v>
      </c>
      <c r="AV252" s="449">
        <f t="shared" si="10"/>
        <v>-0.30000000000291038</v>
      </c>
      <c r="AW252" s="449">
        <f t="shared" si="10"/>
        <v>9.9999999999965894E-2</v>
      </c>
      <c r="AX252" s="449">
        <f t="shared" si="10"/>
        <v>0</v>
      </c>
    </row>
    <row r="257" spans="1:1" x14ac:dyDescent="0.25">
      <c r="A257" s="472"/>
    </row>
  </sheetData>
  <mergeCells count="3">
    <mergeCell ref="A1:O1"/>
    <mergeCell ref="A2:U2"/>
    <mergeCell ref="A3:O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47"/>
  <sheetViews>
    <sheetView workbookViewId="0">
      <selection activeCell="F148" sqref="F148"/>
    </sheetView>
  </sheetViews>
  <sheetFormatPr defaultRowHeight="15" x14ac:dyDescent="0.25"/>
  <cols>
    <col min="1" max="1" width="9.140625" style="170"/>
    <col min="3" max="3" width="24.140625" style="178" customWidth="1"/>
    <col min="6" max="6" width="9.140625" style="170"/>
    <col min="7" max="7" width="20.85546875" style="183" customWidth="1"/>
  </cols>
  <sheetData>
    <row r="1" spans="1:7" ht="12.75" x14ac:dyDescent="0.2">
      <c r="A1"/>
      <c r="C1" s="177"/>
      <c r="F1"/>
      <c r="G1" s="181"/>
    </row>
    <row r="2" spans="1:7" ht="12.75" x14ac:dyDescent="0.2">
      <c r="A2"/>
      <c r="C2"/>
      <c r="D2" s="16"/>
      <c r="E2" s="16"/>
      <c r="F2"/>
      <c r="G2"/>
    </row>
    <row r="3" spans="1:7" ht="12.75" x14ac:dyDescent="0.2">
      <c r="A3"/>
      <c r="C3" s="177"/>
      <c r="D3" s="16"/>
      <c r="E3" s="16"/>
      <c r="F3"/>
      <c r="G3" s="181"/>
    </row>
    <row r="4" spans="1:7" ht="12.75" x14ac:dyDescent="0.2">
      <c r="A4" s="5" t="s">
        <v>290</v>
      </c>
      <c r="B4" s="5"/>
      <c r="C4" s="179"/>
      <c r="D4" s="187"/>
      <c r="E4" s="187"/>
      <c r="F4" s="5" t="s">
        <v>290</v>
      </c>
      <c r="G4" s="182"/>
    </row>
    <row r="5" spans="1:7" ht="12.75" x14ac:dyDescent="0.2">
      <c r="A5" s="5" t="s">
        <v>291</v>
      </c>
      <c r="B5" s="5"/>
      <c r="C5" s="179"/>
      <c r="D5" s="187"/>
      <c r="E5" s="187"/>
      <c r="F5" s="5" t="s">
        <v>291</v>
      </c>
      <c r="G5" s="182"/>
    </row>
    <row r="6" spans="1:7" x14ac:dyDescent="0.25">
      <c r="C6" s="185" t="s">
        <v>310</v>
      </c>
      <c r="D6" s="16"/>
      <c r="E6" s="16"/>
      <c r="G6" s="184" t="s">
        <v>311</v>
      </c>
    </row>
    <row r="7" spans="1:7" x14ac:dyDescent="0.25">
      <c r="A7" s="170" t="s">
        <v>193</v>
      </c>
      <c r="C7" s="180">
        <v>-57.428359945014272</v>
      </c>
      <c r="F7" s="170" t="s">
        <v>198</v>
      </c>
      <c r="G7" s="180">
        <v>-74.369268897149936</v>
      </c>
    </row>
    <row r="8" spans="1:7" x14ac:dyDescent="0.25">
      <c r="A8" s="170" t="s">
        <v>261</v>
      </c>
      <c r="C8" s="180">
        <v>-53.791400125791945</v>
      </c>
      <c r="F8" s="172" t="s">
        <v>305</v>
      </c>
      <c r="G8" s="180">
        <v>-54.942965779467677</v>
      </c>
    </row>
    <row r="9" spans="1:7" x14ac:dyDescent="0.25">
      <c r="A9" s="170" t="s">
        <v>209</v>
      </c>
      <c r="C9" s="180">
        <v>-53.379679646765929</v>
      </c>
      <c r="F9" s="170" t="s">
        <v>197</v>
      </c>
      <c r="G9" s="180">
        <v>-54.942965779467677</v>
      </c>
    </row>
    <row r="10" spans="1:7" x14ac:dyDescent="0.25">
      <c r="A10" s="170" t="s">
        <v>201</v>
      </c>
      <c r="C10" s="180">
        <v>-47.257534003022499</v>
      </c>
      <c r="F10" s="170" t="s">
        <v>201</v>
      </c>
      <c r="G10" s="180">
        <v>-23.839541547277928</v>
      </c>
    </row>
    <row r="11" spans="1:7" x14ac:dyDescent="0.25">
      <c r="A11" s="170" t="s">
        <v>214</v>
      </c>
      <c r="C11" s="180">
        <v>-46.078105985175348</v>
      </c>
      <c r="F11" s="170" t="s">
        <v>193</v>
      </c>
      <c r="G11" s="180">
        <v>-19.349230004967708</v>
      </c>
    </row>
    <row r="12" spans="1:7" x14ac:dyDescent="0.25">
      <c r="A12" s="170" t="s">
        <v>242</v>
      </c>
      <c r="C12" s="180">
        <v>-42.005688141461611</v>
      </c>
      <c r="F12" s="170" t="s">
        <v>224</v>
      </c>
      <c r="G12" s="180">
        <v>-14.662133446663844</v>
      </c>
    </row>
    <row r="13" spans="1:7" x14ac:dyDescent="0.25">
      <c r="A13" s="170" t="s">
        <v>238</v>
      </c>
      <c r="C13" s="180">
        <v>-39.656460044809563</v>
      </c>
      <c r="F13" s="170" t="s">
        <v>209</v>
      </c>
      <c r="G13" s="180">
        <v>-12.523929471032751</v>
      </c>
    </row>
    <row r="14" spans="1:7" x14ac:dyDescent="0.25">
      <c r="A14" s="170" t="s">
        <v>215</v>
      </c>
      <c r="C14" s="180">
        <v>-37.938920122966877</v>
      </c>
      <c r="F14" s="170" t="s">
        <v>227</v>
      </c>
      <c r="G14" s="180">
        <v>-12.161174540788981</v>
      </c>
    </row>
    <row r="15" spans="1:7" x14ac:dyDescent="0.25">
      <c r="A15" s="170" t="s">
        <v>262</v>
      </c>
      <c r="C15" s="180">
        <v>-37.498600496236939</v>
      </c>
      <c r="F15" s="170" t="s">
        <v>279</v>
      </c>
      <c r="G15" s="180">
        <v>-11.809230769230767</v>
      </c>
    </row>
    <row r="16" spans="1:7" x14ac:dyDescent="0.25">
      <c r="A16" s="172" t="s">
        <v>102</v>
      </c>
      <c r="C16" s="180">
        <v>-36.631162572980223</v>
      </c>
      <c r="F16" s="170" t="s">
        <v>243</v>
      </c>
      <c r="G16" s="180">
        <v>-10.261854210898804</v>
      </c>
    </row>
    <row r="17" spans="1:7" x14ac:dyDescent="0.25">
      <c r="A17" s="170" t="s">
        <v>258</v>
      </c>
      <c r="C17" s="180">
        <v>-35.777676813569585</v>
      </c>
      <c r="F17" s="170" t="s">
        <v>288</v>
      </c>
      <c r="G17" s="180">
        <v>-9.3341981331603794</v>
      </c>
    </row>
    <row r="18" spans="1:7" x14ac:dyDescent="0.25">
      <c r="A18" s="170" t="s">
        <v>217</v>
      </c>
      <c r="C18" s="180">
        <v>-35.350474328721596</v>
      </c>
      <c r="F18" s="170" t="s">
        <v>263</v>
      </c>
      <c r="G18" s="180">
        <v>-3.5648646935800747</v>
      </c>
    </row>
    <row r="19" spans="1:7" x14ac:dyDescent="0.25">
      <c r="A19" s="170" t="s">
        <v>204</v>
      </c>
      <c r="C19" s="180">
        <v>-34.264232008592913</v>
      </c>
      <c r="F19" s="170" t="s">
        <v>221</v>
      </c>
      <c r="G19" s="180">
        <v>-3.3271223285621438</v>
      </c>
    </row>
    <row r="20" spans="1:7" x14ac:dyDescent="0.25">
      <c r="A20" s="170" t="s">
        <v>237</v>
      </c>
      <c r="C20" s="180">
        <v>-32.794117647058826</v>
      </c>
      <c r="F20" s="170" t="s">
        <v>284</v>
      </c>
      <c r="G20" s="180">
        <v>-3.0303030303030312</v>
      </c>
    </row>
    <row r="21" spans="1:7" x14ac:dyDescent="0.25">
      <c r="A21" s="172" t="s">
        <v>101</v>
      </c>
      <c r="C21" s="180">
        <v>-32.027177269919711</v>
      </c>
      <c r="F21" s="172" t="s">
        <v>292</v>
      </c>
      <c r="G21" s="180">
        <v>-2.489503763848544</v>
      </c>
    </row>
    <row r="22" spans="1:7" x14ac:dyDescent="0.25">
      <c r="A22" s="170" t="s">
        <v>279</v>
      </c>
      <c r="C22" s="180">
        <v>-32.005523243650366</v>
      </c>
      <c r="F22" s="170" t="s">
        <v>274</v>
      </c>
      <c r="G22" s="180">
        <v>-2.489503763848544</v>
      </c>
    </row>
    <row r="23" spans="1:7" x14ac:dyDescent="0.25">
      <c r="A23" s="172" t="s">
        <v>305</v>
      </c>
      <c r="C23" s="180">
        <v>-31.776913099870303</v>
      </c>
      <c r="F23" s="170" t="s">
        <v>223</v>
      </c>
      <c r="G23" s="180">
        <v>-2.2840119165839168</v>
      </c>
    </row>
    <row r="24" spans="1:7" x14ac:dyDescent="0.25">
      <c r="A24" s="170" t="s">
        <v>197</v>
      </c>
      <c r="C24" s="180">
        <v>-31.776913099870303</v>
      </c>
      <c r="F24" s="170" t="s">
        <v>196</v>
      </c>
      <c r="G24" s="180">
        <v>-1.6546382679105713</v>
      </c>
    </row>
    <row r="25" spans="1:7" x14ac:dyDescent="0.25">
      <c r="A25" s="170" t="s">
        <v>239</v>
      </c>
      <c r="C25" s="180">
        <v>-30.820770519262979</v>
      </c>
      <c r="F25" s="170" t="s">
        <v>278</v>
      </c>
      <c r="G25" s="180">
        <v>-0.85551511918145096</v>
      </c>
    </row>
    <row r="26" spans="1:7" x14ac:dyDescent="0.25">
      <c r="A26" s="170" t="s">
        <v>208</v>
      </c>
      <c r="C26" s="180">
        <v>-30.700433063453207</v>
      </c>
      <c r="F26" s="170" t="s">
        <v>226</v>
      </c>
      <c r="G26" s="180">
        <v>-0.72946582423893269</v>
      </c>
    </row>
    <row r="27" spans="1:7" x14ac:dyDescent="0.25">
      <c r="A27" s="170" t="s">
        <v>213</v>
      </c>
      <c r="C27" s="180">
        <v>-30.380631012362418</v>
      </c>
      <c r="F27" s="172" t="s">
        <v>300</v>
      </c>
      <c r="G27" s="180">
        <v>4.9806018664149548E-2</v>
      </c>
    </row>
    <row r="28" spans="1:7" x14ac:dyDescent="0.25">
      <c r="A28" s="170" t="s">
        <v>248</v>
      </c>
      <c r="C28" s="180">
        <v>-29.259539100868899</v>
      </c>
      <c r="F28" s="170" t="s">
        <v>225</v>
      </c>
      <c r="G28" s="180">
        <v>0.52307508369201339</v>
      </c>
    </row>
    <row r="29" spans="1:7" x14ac:dyDescent="0.25">
      <c r="A29" s="170" t="s">
        <v>230</v>
      </c>
      <c r="C29" s="180">
        <v>-27.404959803787975</v>
      </c>
      <c r="F29" s="172" t="s">
        <v>99</v>
      </c>
      <c r="G29" s="180">
        <v>0.89909854779108478</v>
      </c>
    </row>
    <row r="30" spans="1:7" x14ac:dyDescent="0.25">
      <c r="A30" s="170" t="s">
        <v>203</v>
      </c>
      <c r="C30" s="180">
        <v>-27.101423810760654</v>
      </c>
      <c r="F30" s="170" t="s">
        <v>282</v>
      </c>
      <c r="G30" s="180">
        <v>1.5077803988548284</v>
      </c>
    </row>
    <row r="31" spans="1:7" x14ac:dyDescent="0.25">
      <c r="A31" s="172" t="s">
        <v>100</v>
      </c>
      <c r="C31" s="180">
        <v>-26.416515887698459</v>
      </c>
      <c r="F31" s="170" t="s">
        <v>231</v>
      </c>
      <c r="G31" s="180">
        <v>1.8263582966226222</v>
      </c>
    </row>
    <row r="32" spans="1:7" x14ac:dyDescent="0.25">
      <c r="A32" s="170" t="s">
        <v>206</v>
      </c>
      <c r="C32" s="180">
        <v>-25.856158258111439</v>
      </c>
      <c r="F32" s="170" t="s">
        <v>216</v>
      </c>
      <c r="G32" s="180">
        <v>1.8868333919171678</v>
      </c>
    </row>
    <row r="33" spans="1:7" x14ac:dyDescent="0.25">
      <c r="A33" s="170" t="s">
        <v>235</v>
      </c>
      <c r="C33" s="180">
        <v>-25.038482611077779</v>
      </c>
      <c r="F33" s="170" t="s">
        <v>259</v>
      </c>
      <c r="G33" s="180">
        <v>2.6234653630353946</v>
      </c>
    </row>
    <row r="34" spans="1:7" x14ac:dyDescent="0.25">
      <c r="A34" s="170" t="s">
        <v>245</v>
      </c>
      <c r="C34" s="180">
        <v>-25.005097628372354</v>
      </c>
      <c r="F34" s="170" t="s">
        <v>281</v>
      </c>
      <c r="G34" s="180">
        <v>2.637214804277058</v>
      </c>
    </row>
    <row r="35" spans="1:7" x14ac:dyDescent="0.25">
      <c r="A35" s="172" t="s">
        <v>297</v>
      </c>
      <c r="C35" s="180">
        <v>-24.770642201834857</v>
      </c>
      <c r="F35" s="170" t="s">
        <v>268</v>
      </c>
      <c r="G35" s="180">
        <v>2.6830110055858789</v>
      </c>
    </row>
    <row r="36" spans="1:7" x14ac:dyDescent="0.25">
      <c r="A36" s="172" t="s">
        <v>303</v>
      </c>
      <c r="C36" s="180">
        <v>-24.686856998884888</v>
      </c>
      <c r="F36" s="172" t="s">
        <v>103</v>
      </c>
      <c r="G36" s="180">
        <v>2.9464008170877887</v>
      </c>
    </row>
    <row r="37" spans="1:7" x14ac:dyDescent="0.25">
      <c r="A37" s="172" t="s">
        <v>302</v>
      </c>
      <c r="C37" s="180">
        <v>-23.875446027222285</v>
      </c>
      <c r="F37" s="170" t="s">
        <v>233</v>
      </c>
      <c r="G37" s="180">
        <v>3.2951362363127061</v>
      </c>
    </row>
    <row r="38" spans="1:7" x14ac:dyDescent="0.25">
      <c r="A38" s="170" t="s">
        <v>218</v>
      </c>
      <c r="C38" s="180">
        <v>-23.875446027222285</v>
      </c>
      <c r="F38" s="170" t="s">
        <v>232</v>
      </c>
      <c r="G38" s="180">
        <v>3.5123132821961991</v>
      </c>
    </row>
    <row r="39" spans="1:7" x14ac:dyDescent="0.25">
      <c r="A39" s="172" t="s">
        <v>292</v>
      </c>
      <c r="C39" s="180">
        <v>-23.582912264584294</v>
      </c>
      <c r="F39" s="172" t="s">
        <v>301</v>
      </c>
      <c r="G39" s="180">
        <v>3.538833802372384</v>
      </c>
    </row>
    <row r="40" spans="1:7" x14ac:dyDescent="0.25">
      <c r="A40" s="170" t="s">
        <v>274</v>
      </c>
      <c r="C40" s="180">
        <v>-23.582912264584294</v>
      </c>
      <c r="F40" s="170" t="s">
        <v>287</v>
      </c>
      <c r="G40" s="180">
        <v>3.7118625912247198</v>
      </c>
    </row>
    <row r="41" spans="1:7" x14ac:dyDescent="0.25">
      <c r="A41" s="170" t="s">
        <v>205</v>
      </c>
      <c r="C41" s="180">
        <v>-22.729115951992672</v>
      </c>
      <c r="F41" s="170" t="s">
        <v>228</v>
      </c>
      <c r="G41" s="180">
        <v>3.7823683444864762</v>
      </c>
    </row>
    <row r="42" spans="1:7" x14ac:dyDescent="0.25">
      <c r="A42" s="170" t="s">
        <v>216</v>
      </c>
      <c r="C42" s="180">
        <v>-22.377134772796172</v>
      </c>
      <c r="F42" s="170" t="s">
        <v>267</v>
      </c>
      <c r="G42" s="180">
        <v>4.0317755766801824</v>
      </c>
    </row>
    <row r="43" spans="1:7" x14ac:dyDescent="0.25">
      <c r="A43" s="170" t="s">
        <v>278</v>
      </c>
      <c r="C43" s="180">
        <v>-21.7570851409574</v>
      </c>
      <c r="F43" s="172" t="s">
        <v>306</v>
      </c>
      <c r="G43" s="180">
        <v>4.2750273717194105</v>
      </c>
    </row>
    <row r="44" spans="1:7" ht="15.75" x14ac:dyDescent="0.25">
      <c r="A44" s="174" t="s">
        <v>289</v>
      </c>
      <c r="C44" s="186">
        <v>-21.352571650674236</v>
      </c>
      <c r="F44" s="172" t="s">
        <v>299</v>
      </c>
      <c r="G44" s="180">
        <v>4.4896732211062478</v>
      </c>
    </row>
    <row r="45" spans="1:7" x14ac:dyDescent="0.25">
      <c r="A45" s="170" t="s">
        <v>250</v>
      </c>
      <c r="C45" s="180">
        <v>-20.348480483940662</v>
      </c>
      <c r="F45" s="170" t="s">
        <v>192</v>
      </c>
      <c r="G45" s="180">
        <v>4.7207896763353832</v>
      </c>
    </row>
    <row r="46" spans="1:7" x14ac:dyDescent="0.25">
      <c r="A46" s="170" t="s">
        <v>277</v>
      </c>
      <c r="C46" s="180">
        <v>-20.284356698220936</v>
      </c>
      <c r="F46" s="170" t="s">
        <v>271</v>
      </c>
      <c r="G46" s="180">
        <v>4.8092504376857574</v>
      </c>
    </row>
    <row r="47" spans="1:7" x14ac:dyDescent="0.25">
      <c r="A47" s="172" t="s">
        <v>306</v>
      </c>
      <c r="C47" s="180">
        <v>-19.800503334129363</v>
      </c>
      <c r="F47" s="170" t="s">
        <v>283</v>
      </c>
      <c r="G47" s="180">
        <v>4.9759147278876741</v>
      </c>
    </row>
    <row r="48" spans="1:7" x14ac:dyDescent="0.25">
      <c r="A48" s="170" t="s">
        <v>222</v>
      </c>
      <c r="C48" s="180">
        <v>-19.212121212121211</v>
      </c>
      <c r="F48" s="170" t="s">
        <v>220</v>
      </c>
      <c r="G48" s="180">
        <v>5.2831304519244986</v>
      </c>
    </row>
    <row r="49" spans="1:7" x14ac:dyDescent="0.25">
      <c r="A49" s="172" t="s">
        <v>295</v>
      </c>
      <c r="C49" s="180">
        <v>-19.066025714848266</v>
      </c>
      <c r="F49" s="170" t="s">
        <v>270</v>
      </c>
      <c r="G49" s="180">
        <v>6.1484851418062121</v>
      </c>
    </row>
    <row r="50" spans="1:7" x14ac:dyDescent="0.25">
      <c r="A50" s="170" t="s">
        <v>243</v>
      </c>
      <c r="C50" s="180">
        <v>-18.652849740932641</v>
      </c>
      <c r="F50" s="170" t="s">
        <v>273</v>
      </c>
      <c r="G50" s="180">
        <v>6.160490627969244</v>
      </c>
    </row>
    <row r="51" spans="1:7" x14ac:dyDescent="0.25">
      <c r="A51" s="170" t="s">
        <v>192</v>
      </c>
      <c r="C51" s="180">
        <v>-18.44638391650712</v>
      </c>
      <c r="F51" s="172" t="s">
        <v>100</v>
      </c>
      <c r="G51" s="180">
        <v>6.2954033957195037</v>
      </c>
    </row>
    <row r="52" spans="1:7" x14ac:dyDescent="0.25">
      <c r="A52" s="170" t="s">
        <v>253</v>
      </c>
      <c r="C52" s="180">
        <v>-17.592592592592595</v>
      </c>
      <c r="F52" s="170" t="s">
        <v>203</v>
      </c>
      <c r="G52" s="180">
        <v>6.4743296781348745</v>
      </c>
    </row>
    <row r="53" spans="1:7" x14ac:dyDescent="0.25">
      <c r="A53" s="170" t="s">
        <v>232</v>
      </c>
      <c r="C53" s="180">
        <v>-17.462776436475867</v>
      </c>
      <c r="F53" s="173" t="s">
        <v>104</v>
      </c>
      <c r="G53" s="180">
        <v>6.5154902587032852</v>
      </c>
    </row>
    <row r="54" spans="1:7" x14ac:dyDescent="0.25">
      <c r="A54" s="170" t="s">
        <v>231</v>
      </c>
      <c r="C54" s="180">
        <v>-17.329286798179073</v>
      </c>
      <c r="F54" s="172" t="s">
        <v>293</v>
      </c>
      <c r="G54" s="180">
        <v>6.6057030019511505</v>
      </c>
    </row>
    <row r="55" spans="1:7" x14ac:dyDescent="0.25">
      <c r="A55" s="170" t="s">
        <v>221</v>
      </c>
      <c r="C55" s="180">
        <v>-16.625082383956315</v>
      </c>
      <c r="F55" s="170" t="s">
        <v>195</v>
      </c>
      <c r="G55" s="180">
        <v>6.8354738572037359</v>
      </c>
    </row>
    <row r="56" spans="1:7" x14ac:dyDescent="0.25">
      <c r="A56" s="170" t="s">
        <v>219</v>
      </c>
      <c r="C56" s="180">
        <v>-16.582268086387646</v>
      </c>
      <c r="F56" s="170" t="s">
        <v>207</v>
      </c>
      <c r="G56" s="180">
        <v>6.9012658227848078</v>
      </c>
    </row>
    <row r="57" spans="1:7" x14ac:dyDescent="0.25">
      <c r="A57" s="172" t="s">
        <v>301</v>
      </c>
      <c r="C57" s="180">
        <v>-16.456641873853293</v>
      </c>
      <c r="F57" s="170" t="s">
        <v>254</v>
      </c>
      <c r="G57" s="180">
        <v>7.0843989769820936</v>
      </c>
    </row>
    <row r="58" spans="1:7" x14ac:dyDescent="0.25">
      <c r="A58" s="170" t="s">
        <v>233</v>
      </c>
      <c r="C58" s="180">
        <v>-16.400562013028487</v>
      </c>
      <c r="F58" s="170" t="s">
        <v>247</v>
      </c>
      <c r="G58" s="180">
        <v>7.1126458935646202</v>
      </c>
    </row>
    <row r="59" spans="1:7" x14ac:dyDescent="0.25">
      <c r="A59" s="170" t="s">
        <v>210</v>
      </c>
      <c r="C59" s="180">
        <v>-15.991546319126449</v>
      </c>
      <c r="F59" s="170" t="s">
        <v>286</v>
      </c>
      <c r="G59" s="180">
        <v>7.3169148901651617</v>
      </c>
    </row>
    <row r="60" spans="1:7" x14ac:dyDescent="0.25">
      <c r="A60" s="170" t="s">
        <v>220</v>
      </c>
      <c r="C60" s="180">
        <v>-15.475297842206118</v>
      </c>
      <c r="F60" s="170" t="s">
        <v>205</v>
      </c>
      <c r="G60" s="180">
        <v>8.0838565080349305</v>
      </c>
    </row>
    <row r="61" spans="1:7" x14ac:dyDescent="0.25">
      <c r="A61" s="170" t="s">
        <v>275</v>
      </c>
      <c r="C61" s="180">
        <v>-15.423901940755872</v>
      </c>
      <c r="F61" s="170" t="s">
        <v>194</v>
      </c>
      <c r="G61" s="180">
        <v>8.4033292608430017</v>
      </c>
    </row>
    <row r="62" spans="1:7" x14ac:dyDescent="0.25">
      <c r="A62" s="170" t="s">
        <v>260</v>
      </c>
      <c r="C62" s="180">
        <v>-15.362160383417095</v>
      </c>
      <c r="F62" s="170" t="s">
        <v>266</v>
      </c>
      <c r="G62" s="180">
        <v>8.7138559510394771</v>
      </c>
    </row>
    <row r="63" spans="1:7" x14ac:dyDescent="0.25">
      <c r="A63" s="172" t="s">
        <v>299</v>
      </c>
      <c r="C63" s="180">
        <v>-15.360323280700444</v>
      </c>
      <c r="F63" s="170" t="s">
        <v>258</v>
      </c>
      <c r="G63" s="180">
        <v>8.8855350657925722</v>
      </c>
    </row>
    <row r="64" spans="1:7" x14ac:dyDescent="0.25">
      <c r="A64" s="170" t="s">
        <v>276</v>
      </c>
      <c r="C64" s="180">
        <v>-15.145723841376007</v>
      </c>
      <c r="F64" s="170" t="s">
        <v>269</v>
      </c>
      <c r="G64" s="180">
        <v>9.1703447210774822</v>
      </c>
    </row>
    <row r="65" spans="1:7" x14ac:dyDescent="0.25">
      <c r="A65" s="170" t="s">
        <v>229</v>
      </c>
      <c r="C65" s="180">
        <v>-14.964079200981251</v>
      </c>
      <c r="F65" s="170" t="s">
        <v>245</v>
      </c>
      <c r="G65" s="180">
        <v>9.1758859928745657</v>
      </c>
    </row>
    <row r="66" spans="1:7" x14ac:dyDescent="0.25">
      <c r="A66" s="170" t="s">
        <v>212</v>
      </c>
      <c r="C66" s="180">
        <v>-14.713824672330897</v>
      </c>
      <c r="F66" s="172" t="s">
        <v>297</v>
      </c>
      <c r="G66" s="180">
        <v>9.2954541283561785</v>
      </c>
    </row>
    <row r="67" spans="1:7" x14ac:dyDescent="0.25">
      <c r="A67" s="170" t="s">
        <v>240</v>
      </c>
      <c r="C67" s="180">
        <v>-14.704704878940317</v>
      </c>
      <c r="F67" s="170" t="s">
        <v>252</v>
      </c>
      <c r="G67" s="180">
        <v>10.20426866522749</v>
      </c>
    </row>
    <row r="68" spans="1:7" x14ac:dyDescent="0.25">
      <c r="A68" s="172" t="s">
        <v>296</v>
      </c>
      <c r="C68" s="180">
        <v>-14.222022251308895</v>
      </c>
      <c r="F68" s="170" t="s">
        <v>229</v>
      </c>
      <c r="G68" s="180">
        <v>10.261693797650931</v>
      </c>
    </row>
    <row r="69" spans="1:7" x14ac:dyDescent="0.25">
      <c r="A69" s="170" t="s">
        <v>252</v>
      </c>
      <c r="C69" s="180">
        <v>-13.945214602429074</v>
      </c>
      <c r="F69" s="170" t="s">
        <v>265</v>
      </c>
      <c r="G69" s="180">
        <v>10.341927676245581</v>
      </c>
    </row>
    <row r="70" spans="1:7" x14ac:dyDescent="0.25">
      <c r="A70" s="170" t="s">
        <v>196</v>
      </c>
      <c r="C70" s="180">
        <v>-13.598904967639095</v>
      </c>
      <c r="F70" s="170" t="s">
        <v>255</v>
      </c>
      <c r="G70" s="180">
        <v>10.400420902309307</v>
      </c>
    </row>
    <row r="71" spans="1:7" x14ac:dyDescent="0.25">
      <c r="A71" s="170" t="s">
        <v>236</v>
      </c>
      <c r="C71" s="180">
        <v>-13.512218495448014</v>
      </c>
      <c r="F71" s="170" t="s">
        <v>219</v>
      </c>
      <c r="G71" s="180">
        <v>10.941755537325685</v>
      </c>
    </row>
    <row r="72" spans="1:7" x14ac:dyDescent="0.25">
      <c r="A72" s="170" t="s">
        <v>264</v>
      </c>
      <c r="C72" s="180">
        <v>-12.959869071567395</v>
      </c>
      <c r="F72" s="172" t="s">
        <v>303</v>
      </c>
      <c r="G72" s="180">
        <v>11.211562146101633</v>
      </c>
    </row>
    <row r="73" spans="1:7" x14ac:dyDescent="0.25">
      <c r="A73" s="172" t="s">
        <v>298</v>
      </c>
      <c r="C73" s="180">
        <v>-12.821848247127377</v>
      </c>
      <c r="F73" s="172" t="s">
        <v>296</v>
      </c>
      <c r="G73" s="180">
        <v>11.337084545324497</v>
      </c>
    </row>
    <row r="74" spans="1:7" x14ac:dyDescent="0.25">
      <c r="A74" s="170" t="s">
        <v>247</v>
      </c>
      <c r="C74" s="180">
        <v>-12.774651504891771</v>
      </c>
      <c r="F74" s="170" t="s">
        <v>272</v>
      </c>
      <c r="G74" s="180">
        <v>11.428868768862529</v>
      </c>
    </row>
    <row r="75" spans="1:7" x14ac:dyDescent="0.25">
      <c r="A75" s="170" t="s">
        <v>227</v>
      </c>
      <c r="C75" s="180">
        <v>-12.656216752961205</v>
      </c>
      <c r="F75" s="170" t="s">
        <v>275</v>
      </c>
      <c r="G75" s="180">
        <v>12.19806763285024</v>
      </c>
    </row>
    <row r="76" spans="1:7" x14ac:dyDescent="0.25">
      <c r="A76" s="170" t="s">
        <v>281</v>
      </c>
      <c r="C76" s="180">
        <v>-11.987179923378937</v>
      </c>
      <c r="F76" s="170" t="s">
        <v>241</v>
      </c>
      <c r="G76" s="180">
        <v>12.456848186788259</v>
      </c>
    </row>
    <row r="77" spans="1:7" x14ac:dyDescent="0.25">
      <c r="A77" s="170" t="s">
        <v>285</v>
      </c>
      <c r="C77" s="180">
        <v>-11.878907291635796</v>
      </c>
      <c r="F77" s="170" t="s">
        <v>251</v>
      </c>
      <c r="G77" s="180">
        <v>12.591730685319128</v>
      </c>
    </row>
    <row r="78" spans="1:7" x14ac:dyDescent="0.25">
      <c r="A78" s="172" t="s">
        <v>294</v>
      </c>
      <c r="C78" s="180">
        <v>-11.862509146368328</v>
      </c>
      <c r="F78" s="170" t="s">
        <v>237</v>
      </c>
      <c r="G78" s="180">
        <v>12.675836198812135</v>
      </c>
    </row>
    <row r="79" spans="1:7" x14ac:dyDescent="0.25">
      <c r="A79" s="170" t="s">
        <v>257</v>
      </c>
      <c r="C79" s="180">
        <v>-11.641895483324024</v>
      </c>
      <c r="F79" s="170" t="s">
        <v>240</v>
      </c>
      <c r="G79" s="180">
        <v>12.79717568312145</v>
      </c>
    </row>
    <row r="80" spans="1:7" x14ac:dyDescent="0.25">
      <c r="A80" s="170" t="s">
        <v>207</v>
      </c>
      <c r="C80" s="180">
        <v>-11.581680619599769</v>
      </c>
      <c r="F80" s="170" t="s">
        <v>206</v>
      </c>
      <c r="G80" s="180">
        <v>13.158529573772604</v>
      </c>
    </row>
    <row r="81" spans="1:7" x14ac:dyDescent="0.25">
      <c r="A81" s="172" t="s">
        <v>99</v>
      </c>
      <c r="C81" s="180">
        <v>-11.480253014759203</v>
      </c>
      <c r="F81" s="172" t="s">
        <v>304</v>
      </c>
      <c r="G81" s="180">
        <v>14.073788692251608</v>
      </c>
    </row>
    <row r="82" spans="1:7" x14ac:dyDescent="0.25">
      <c r="A82" s="172" t="s">
        <v>103</v>
      </c>
      <c r="C82" s="180">
        <v>-11.424469486892042</v>
      </c>
      <c r="F82" s="170" t="s">
        <v>202</v>
      </c>
      <c r="G82" s="180">
        <v>14.19262184723096</v>
      </c>
    </row>
    <row r="83" spans="1:7" x14ac:dyDescent="0.25">
      <c r="A83" s="170" t="s">
        <v>249</v>
      </c>
      <c r="C83" s="180">
        <v>-11.204464478871861</v>
      </c>
      <c r="F83" s="172" t="s">
        <v>298</v>
      </c>
      <c r="G83" s="180">
        <v>15.016055559704292</v>
      </c>
    </row>
    <row r="84" spans="1:7" x14ac:dyDescent="0.25">
      <c r="A84" s="170" t="s">
        <v>241</v>
      </c>
      <c r="C84" s="180">
        <v>-10.339616502630712</v>
      </c>
      <c r="F84" s="170" t="s">
        <v>264</v>
      </c>
      <c r="G84" s="180">
        <v>15.034471952366038</v>
      </c>
    </row>
    <row r="85" spans="1:7" x14ac:dyDescent="0.25">
      <c r="A85" s="170" t="s">
        <v>234</v>
      </c>
      <c r="C85" s="180">
        <v>-10.310448094343485</v>
      </c>
      <c r="F85" s="170" t="s">
        <v>222</v>
      </c>
      <c r="G85" s="180">
        <v>15.603900975243812</v>
      </c>
    </row>
    <row r="86" spans="1:7" x14ac:dyDescent="0.25">
      <c r="A86" s="170" t="s">
        <v>255</v>
      </c>
      <c r="C86" s="180">
        <v>-9.0980519425062525</v>
      </c>
      <c r="F86" s="170" t="s">
        <v>235</v>
      </c>
      <c r="G86" s="180">
        <v>16.197967423082286</v>
      </c>
    </row>
    <row r="87" spans="1:7" x14ac:dyDescent="0.25">
      <c r="A87" s="170" t="s">
        <v>226</v>
      </c>
      <c r="C87" s="180">
        <v>-8.898249653331936</v>
      </c>
      <c r="F87" s="170" t="s">
        <v>277</v>
      </c>
      <c r="G87" s="180">
        <v>16.615839571204145</v>
      </c>
    </row>
    <row r="88" spans="1:7" x14ac:dyDescent="0.25">
      <c r="A88" s="170" t="s">
        <v>251</v>
      </c>
      <c r="C88" s="180">
        <v>-8.4693865201447487</v>
      </c>
      <c r="F88" s="170" t="s">
        <v>285</v>
      </c>
      <c r="G88" s="180">
        <v>16.677734161574204</v>
      </c>
    </row>
    <row r="89" spans="1:7" x14ac:dyDescent="0.25">
      <c r="A89" s="170" t="s">
        <v>263</v>
      </c>
      <c r="C89" s="180">
        <v>-7.7925493060628241</v>
      </c>
      <c r="F89" s="170" t="s">
        <v>234</v>
      </c>
      <c r="G89" s="180">
        <v>18.33755029242192</v>
      </c>
    </row>
    <row r="90" spans="1:7" ht="15.75" x14ac:dyDescent="0.25">
      <c r="A90" s="170" t="s">
        <v>198</v>
      </c>
      <c r="C90" s="180">
        <v>-7.190173889042228</v>
      </c>
      <c r="F90" s="174" t="s">
        <v>289</v>
      </c>
      <c r="G90" s="186">
        <v>18.670616422929104</v>
      </c>
    </row>
    <row r="91" spans="1:7" x14ac:dyDescent="0.25">
      <c r="A91" s="170" t="s">
        <v>200</v>
      </c>
      <c r="C91" s="180">
        <v>-5.8431440443213294</v>
      </c>
      <c r="F91" s="172" t="s">
        <v>294</v>
      </c>
      <c r="G91" s="180">
        <v>19.258429438770914</v>
      </c>
    </row>
    <row r="92" spans="1:7" x14ac:dyDescent="0.25">
      <c r="A92" s="172" t="s">
        <v>304</v>
      </c>
      <c r="C92" s="180">
        <v>-5.8349912229373881</v>
      </c>
      <c r="F92" s="170" t="s">
        <v>280</v>
      </c>
      <c r="G92" s="180">
        <v>19.333400126907787</v>
      </c>
    </row>
    <row r="93" spans="1:7" x14ac:dyDescent="0.25">
      <c r="A93" s="170" t="s">
        <v>271</v>
      </c>
      <c r="C93" s="180">
        <v>-5.6442132599826378</v>
      </c>
      <c r="F93" s="170" t="s">
        <v>249</v>
      </c>
      <c r="G93" s="180">
        <v>20.26193187185822</v>
      </c>
    </row>
    <row r="94" spans="1:7" x14ac:dyDescent="0.25">
      <c r="A94" s="170" t="s">
        <v>194</v>
      </c>
      <c r="C94" s="180">
        <v>-5.4781667268134271</v>
      </c>
      <c r="F94" s="170" t="s">
        <v>239</v>
      </c>
      <c r="G94" s="180">
        <v>20.338983050847453</v>
      </c>
    </row>
    <row r="95" spans="1:7" x14ac:dyDescent="0.25">
      <c r="A95" s="170" t="s">
        <v>195</v>
      </c>
      <c r="C95" s="180">
        <v>-5.4282753856781065</v>
      </c>
      <c r="F95" s="170" t="s">
        <v>200</v>
      </c>
      <c r="G95" s="180">
        <v>21.944469982531952</v>
      </c>
    </row>
    <row r="96" spans="1:7" x14ac:dyDescent="0.25">
      <c r="A96" s="170" t="s">
        <v>228</v>
      </c>
      <c r="C96" s="180">
        <v>-4.9611724312740577</v>
      </c>
      <c r="F96" s="170" t="s">
        <v>260</v>
      </c>
      <c r="G96" s="180">
        <v>23.209566869634468</v>
      </c>
    </row>
    <row r="97" spans="1:7" x14ac:dyDescent="0.25">
      <c r="A97" s="170" t="s">
        <v>283</v>
      </c>
      <c r="C97" s="180">
        <v>-3.7153994177727347</v>
      </c>
      <c r="F97" s="172" t="s">
        <v>295</v>
      </c>
      <c r="G97" s="180">
        <v>23.876364309577312</v>
      </c>
    </row>
    <row r="98" spans="1:7" x14ac:dyDescent="0.25">
      <c r="A98" s="173" t="s">
        <v>104</v>
      </c>
      <c r="C98" s="180">
        <v>-3.4925075872534181</v>
      </c>
      <c r="F98" s="170" t="s">
        <v>250</v>
      </c>
      <c r="G98" s="180">
        <v>24.533991054581154</v>
      </c>
    </row>
    <row r="99" spans="1:7" x14ac:dyDescent="0.25">
      <c r="A99" s="170" t="s">
        <v>282</v>
      </c>
      <c r="C99" s="180">
        <v>-3.1845104975670591</v>
      </c>
      <c r="F99" s="170" t="s">
        <v>257</v>
      </c>
      <c r="G99" s="180">
        <v>25.941945112850661</v>
      </c>
    </row>
    <row r="100" spans="1:7" x14ac:dyDescent="0.25">
      <c r="A100" s="170" t="s">
        <v>273</v>
      </c>
      <c r="C100" s="180">
        <v>-2.3976933582882336</v>
      </c>
      <c r="F100" s="170" t="s">
        <v>204</v>
      </c>
      <c r="G100" s="180">
        <v>28.149138443256099</v>
      </c>
    </row>
    <row r="101" spans="1:7" x14ac:dyDescent="0.25">
      <c r="A101" s="170" t="s">
        <v>270</v>
      </c>
      <c r="C101" s="180">
        <v>-2.3171815608827471</v>
      </c>
      <c r="F101" s="170" t="s">
        <v>208</v>
      </c>
      <c r="G101" s="180">
        <v>28.982475207172943</v>
      </c>
    </row>
    <row r="102" spans="1:7" x14ac:dyDescent="0.25">
      <c r="A102" s="170" t="s">
        <v>269</v>
      </c>
      <c r="C102" s="180">
        <v>-1.7144272327099321</v>
      </c>
      <c r="F102" s="170" t="s">
        <v>276</v>
      </c>
      <c r="G102" s="180">
        <v>30.574324324324319</v>
      </c>
    </row>
    <row r="103" spans="1:7" x14ac:dyDescent="0.25">
      <c r="A103" s="170" t="s">
        <v>287</v>
      </c>
      <c r="C103" s="180">
        <v>-1.011931105701843</v>
      </c>
      <c r="F103" s="172" t="s">
        <v>101</v>
      </c>
      <c r="G103" s="180">
        <v>31.697986333236415</v>
      </c>
    </row>
    <row r="104" spans="1:7" x14ac:dyDescent="0.25">
      <c r="A104" s="170" t="s">
        <v>224</v>
      </c>
      <c r="C104" s="180">
        <v>-0.84281500210703453</v>
      </c>
      <c r="F104" s="170" t="s">
        <v>199</v>
      </c>
      <c r="G104" s="180">
        <v>33.632408917890153</v>
      </c>
    </row>
    <row r="105" spans="1:7" x14ac:dyDescent="0.25">
      <c r="A105" s="170" t="s">
        <v>268</v>
      </c>
      <c r="C105" s="180">
        <v>-0.63127143401497698</v>
      </c>
      <c r="F105" s="170" t="s">
        <v>256</v>
      </c>
      <c r="G105" s="180">
        <v>33.662906205342104</v>
      </c>
    </row>
    <row r="106" spans="1:7" x14ac:dyDescent="0.25">
      <c r="A106" s="170" t="s">
        <v>272</v>
      </c>
      <c r="C106" s="180">
        <v>-0.38151319745382067</v>
      </c>
      <c r="F106" s="170" t="s">
        <v>213</v>
      </c>
      <c r="G106" s="180">
        <v>35.070932711673102</v>
      </c>
    </row>
    <row r="107" spans="1:7" x14ac:dyDescent="0.25">
      <c r="A107" s="172" t="s">
        <v>293</v>
      </c>
      <c r="C107" s="180">
        <v>-0.16194141945175897</v>
      </c>
      <c r="F107" s="170" t="s">
        <v>230</v>
      </c>
      <c r="G107" s="180">
        <v>35.150861057669729</v>
      </c>
    </row>
    <row r="108" spans="1:7" x14ac:dyDescent="0.25">
      <c r="A108" s="170" t="s">
        <v>244</v>
      </c>
      <c r="C108" s="180">
        <v>0.33185840707965863</v>
      </c>
      <c r="F108" s="170" t="s">
        <v>214</v>
      </c>
      <c r="G108" s="180">
        <v>35.761181780878125</v>
      </c>
    </row>
    <row r="109" spans="1:7" x14ac:dyDescent="0.25">
      <c r="A109" s="170" t="s">
        <v>286</v>
      </c>
      <c r="C109" s="180">
        <v>0.54810609768033891</v>
      </c>
      <c r="F109" s="170" t="s">
        <v>217</v>
      </c>
      <c r="G109" s="180">
        <v>35.78951807609991</v>
      </c>
    </row>
    <row r="110" spans="1:7" x14ac:dyDescent="0.25">
      <c r="A110" s="170" t="s">
        <v>284</v>
      </c>
      <c r="C110" s="180">
        <v>0.98670098670098327</v>
      </c>
      <c r="F110" s="172" t="s">
        <v>102</v>
      </c>
      <c r="G110" s="180">
        <v>39.710598511604431</v>
      </c>
    </row>
    <row r="111" spans="1:7" x14ac:dyDescent="0.25">
      <c r="A111" s="170" t="s">
        <v>266</v>
      </c>
      <c r="C111" s="180">
        <v>1.1291047662857634</v>
      </c>
      <c r="F111" s="170" t="s">
        <v>212</v>
      </c>
      <c r="G111" s="180">
        <v>39.987643833500655</v>
      </c>
    </row>
    <row r="112" spans="1:7" x14ac:dyDescent="0.25">
      <c r="A112" s="170" t="s">
        <v>199</v>
      </c>
      <c r="C112" s="180">
        <v>2.8811188811188844</v>
      </c>
      <c r="F112" s="170" t="s">
        <v>248</v>
      </c>
      <c r="G112" s="180">
        <v>40.534045393858477</v>
      </c>
    </row>
    <row r="113" spans="1:7" x14ac:dyDescent="0.25">
      <c r="A113" s="172" t="s">
        <v>300</v>
      </c>
      <c r="C113" s="180">
        <v>5.0619664004406486</v>
      </c>
      <c r="F113" s="170" t="s">
        <v>262</v>
      </c>
      <c r="G113" s="180">
        <v>41.358055265256375</v>
      </c>
    </row>
    <row r="114" spans="1:7" x14ac:dyDescent="0.25">
      <c r="A114" s="170" t="s">
        <v>280</v>
      </c>
      <c r="C114" s="180">
        <v>5.704804603381942</v>
      </c>
      <c r="F114" s="170" t="s">
        <v>236</v>
      </c>
      <c r="G114" s="180">
        <v>44.727608494921526</v>
      </c>
    </row>
    <row r="115" spans="1:7" x14ac:dyDescent="0.25">
      <c r="A115" s="170" t="s">
        <v>267</v>
      </c>
      <c r="C115" s="180">
        <v>6.3316192192829064</v>
      </c>
      <c r="F115" s="170" t="s">
        <v>215</v>
      </c>
      <c r="G115" s="180">
        <v>50.858090016575311</v>
      </c>
    </row>
    <row r="116" spans="1:7" x14ac:dyDescent="0.25">
      <c r="A116" s="170" t="s">
        <v>225</v>
      </c>
      <c r="C116" s="180">
        <v>6.6904777090375722</v>
      </c>
      <c r="F116" s="172" t="s">
        <v>302</v>
      </c>
      <c r="G116" s="180">
        <v>51.532408138672494</v>
      </c>
    </row>
    <row r="117" spans="1:7" x14ac:dyDescent="0.25">
      <c r="A117" s="170" t="s">
        <v>246</v>
      </c>
      <c r="C117" s="180">
        <v>7.7021822849807524</v>
      </c>
      <c r="F117" s="170" t="s">
        <v>218</v>
      </c>
      <c r="G117" s="180">
        <v>51.532408138672494</v>
      </c>
    </row>
    <row r="118" spans="1:7" x14ac:dyDescent="0.25">
      <c r="A118" s="170" t="s">
        <v>223</v>
      </c>
      <c r="C118" s="180">
        <v>8.1632653061224474</v>
      </c>
      <c r="F118" s="170" t="s">
        <v>238</v>
      </c>
      <c r="G118" s="180">
        <v>53.143564356435647</v>
      </c>
    </row>
    <row r="119" spans="1:7" x14ac:dyDescent="0.25">
      <c r="A119" s="170" t="s">
        <v>211</v>
      </c>
      <c r="C119" s="180">
        <v>8.3608235695597877</v>
      </c>
      <c r="F119" s="170" t="s">
        <v>244</v>
      </c>
      <c r="G119" s="180">
        <v>53.914002205071668</v>
      </c>
    </row>
    <row r="120" spans="1:7" x14ac:dyDescent="0.25">
      <c r="A120" s="170" t="s">
        <v>254</v>
      </c>
      <c r="C120" s="180">
        <v>8.5417649834827696</v>
      </c>
      <c r="F120" s="170" t="s">
        <v>246</v>
      </c>
      <c r="G120" s="180">
        <v>68.772348033373049</v>
      </c>
    </row>
    <row r="121" spans="1:7" x14ac:dyDescent="0.25">
      <c r="A121" s="170" t="s">
        <v>288</v>
      </c>
      <c r="C121" s="180">
        <v>10.182078051205581</v>
      </c>
      <c r="F121" s="170" t="s">
        <v>210</v>
      </c>
      <c r="G121" s="180">
        <v>71.740041928721169</v>
      </c>
    </row>
    <row r="122" spans="1:7" x14ac:dyDescent="0.25">
      <c r="A122" s="170" t="s">
        <v>265</v>
      </c>
      <c r="C122" s="180">
        <v>13.129133310128783</v>
      </c>
      <c r="F122" s="170" t="s">
        <v>261</v>
      </c>
      <c r="G122" s="180">
        <v>76.528782949339359</v>
      </c>
    </row>
    <row r="123" spans="1:7" x14ac:dyDescent="0.25">
      <c r="A123" s="170" t="s">
        <v>256</v>
      </c>
      <c r="C123" s="180">
        <v>13.823428284270953</v>
      </c>
      <c r="F123" s="170" t="s">
        <v>242</v>
      </c>
      <c r="G123" s="180">
        <v>83.742004264392321</v>
      </c>
    </row>
    <row r="124" spans="1:7" x14ac:dyDescent="0.25">
      <c r="A124" s="170" t="s">
        <v>259</v>
      </c>
      <c r="C124" s="180">
        <v>23.11322367746126</v>
      </c>
      <c r="F124" s="170" t="s">
        <v>253</v>
      </c>
      <c r="G124" s="180">
        <v>173.59550561797752</v>
      </c>
    </row>
    <row r="125" spans="1:7" x14ac:dyDescent="0.25">
      <c r="A125" s="170" t="s">
        <v>202</v>
      </c>
      <c r="C125" s="180">
        <v>51.565858569368487</v>
      </c>
      <c r="F125" s="170" t="s">
        <v>211</v>
      </c>
      <c r="G125" s="180">
        <v>240.32122611799286</v>
      </c>
    </row>
    <row r="126" spans="1:7" x14ac:dyDescent="0.25">
      <c r="C126" s="180"/>
      <c r="G126" s="180"/>
    </row>
    <row r="127" spans="1:7" x14ac:dyDescent="0.25">
      <c r="A127" s="5" t="s">
        <v>307</v>
      </c>
      <c r="C127" s="180"/>
      <c r="F127" s="5" t="s">
        <v>307</v>
      </c>
      <c r="G127" s="180"/>
    </row>
    <row r="128" spans="1:7" x14ac:dyDescent="0.25">
      <c r="C128" s="180"/>
      <c r="G128" s="180"/>
    </row>
    <row r="129" spans="1:7" x14ac:dyDescent="0.25">
      <c r="A129" s="170" t="s">
        <v>214</v>
      </c>
      <c r="C129" s="180">
        <v>-61.039449639901108</v>
      </c>
      <c r="F129" s="170" t="s">
        <v>198</v>
      </c>
      <c r="G129" s="180">
        <v>-59.424138290117668</v>
      </c>
    </row>
    <row r="130" spans="1:7" x14ac:dyDescent="0.25">
      <c r="A130" s="170" t="s">
        <v>217</v>
      </c>
      <c r="C130" s="180">
        <v>-51.768159164695128</v>
      </c>
      <c r="F130" s="170" t="s">
        <v>202</v>
      </c>
      <c r="G130" s="180">
        <v>-36.381747263347734</v>
      </c>
    </row>
    <row r="131" spans="1:7" x14ac:dyDescent="0.25">
      <c r="A131" s="170" t="s">
        <v>263</v>
      </c>
      <c r="C131" s="180">
        <v>-50.70680895048698</v>
      </c>
      <c r="F131" s="170" t="s">
        <v>259</v>
      </c>
      <c r="G131" s="180">
        <v>-21.347591078502163</v>
      </c>
    </row>
    <row r="132" spans="1:7" x14ac:dyDescent="0.25">
      <c r="A132" s="170" t="s">
        <v>258</v>
      </c>
      <c r="C132" s="180">
        <v>-44.539192538099783</v>
      </c>
      <c r="F132" s="170" t="s">
        <v>278</v>
      </c>
      <c r="G132" s="180">
        <v>-19.849197023110065</v>
      </c>
    </row>
    <row r="133" spans="1:7" x14ac:dyDescent="0.25">
      <c r="A133" s="170" t="s">
        <v>264</v>
      </c>
      <c r="C133" s="180">
        <v>-39.255973142657844</v>
      </c>
      <c r="F133" s="170" t="s">
        <v>201</v>
      </c>
      <c r="G133" s="180">
        <v>-13.395474532795898</v>
      </c>
    </row>
    <row r="134" spans="1:7" x14ac:dyDescent="0.25">
      <c r="A134" s="170" t="s">
        <v>261</v>
      </c>
      <c r="C134" s="180">
        <v>-38.660546411352584</v>
      </c>
      <c r="F134" s="170" t="s">
        <v>211</v>
      </c>
      <c r="G134" s="180">
        <v>-9.7411731607821039</v>
      </c>
    </row>
    <row r="135" spans="1:7" x14ac:dyDescent="0.25">
      <c r="A135" s="172" t="s">
        <v>102</v>
      </c>
      <c r="C135" s="180">
        <v>-38.450641759879225</v>
      </c>
      <c r="F135" s="170" t="s">
        <v>272</v>
      </c>
      <c r="G135" s="180">
        <v>-9.0053600934993749</v>
      </c>
    </row>
    <row r="136" spans="1:7" x14ac:dyDescent="0.25">
      <c r="A136" s="170" t="s">
        <v>262</v>
      </c>
      <c r="C136" s="180">
        <v>-38.020040215659421</v>
      </c>
      <c r="F136" s="170" t="s">
        <v>284</v>
      </c>
      <c r="G136" s="180">
        <v>-8.8840736728060694</v>
      </c>
    </row>
    <row r="137" spans="1:7" x14ac:dyDescent="0.25">
      <c r="A137" s="170" t="s">
        <v>209</v>
      </c>
      <c r="C137" s="180">
        <v>-37.626478117761799</v>
      </c>
      <c r="F137" s="170" t="s">
        <v>268</v>
      </c>
      <c r="G137" s="180">
        <v>-6.6219745777468182</v>
      </c>
    </row>
    <row r="138" spans="1:7" x14ac:dyDescent="0.25">
      <c r="A138" s="170" t="s">
        <v>193</v>
      </c>
      <c r="C138" s="180">
        <v>-36.180904522613062</v>
      </c>
      <c r="F138" s="170" t="s">
        <v>239</v>
      </c>
      <c r="G138" s="180">
        <v>-5.7065217391304337</v>
      </c>
    </row>
    <row r="139" spans="1:7" x14ac:dyDescent="0.25">
      <c r="A139" s="170" t="s">
        <v>213</v>
      </c>
      <c r="C139" s="180">
        <v>-35.815809116882455</v>
      </c>
      <c r="F139" s="170" t="s">
        <v>283</v>
      </c>
      <c r="G139" s="180">
        <v>-3.8997019112747693</v>
      </c>
    </row>
    <row r="140" spans="1:7" x14ac:dyDescent="0.25">
      <c r="A140" s="172" t="s">
        <v>101</v>
      </c>
      <c r="C140" s="180">
        <v>-35.554326274636551</v>
      </c>
      <c r="F140" s="170" t="s">
        <v>257</v>
      </c>
      <c r="G140" s="180">
        <v>-3.7341610878176481</v>
      </c>
    </row>
    <row r="141" spans="1:7" x14ac:dyDescent="0.25">
      <c r="A141" s="172" t="s">
        <v>306</v>
      </c>
      <c r="C141" s="180">
        <v>-33.21393027266442</v>
      </c>
      <c r="F141" s="170" t="s">
        <v>227</v>
      </c>
      <c r="G141" s="180">
        <v>-3.2480714575720695</v>
      </c>
    </row>
    <row r="142" spans="1:7" x14ac:dyDescent="0.25">
      <c r="A142" s="172" t="s">
        <v>305</v>
      </c>
      <c r="C142" s="180">
        <v>-33.197648123021253</v>
      </c>
      <c r="F142" s="170" t="s">
        <v>225</v>
      </c>
      <c r="G142" s="180">
        <v>-1.8226132810104829</v>
      </c>
    </row>
    <row r="143" spans="1:7" x14ac:dyDescent="0.25">
      <c r="A143" s="170" t="s">
        <v>197</v>
      </c>
      <c r="C143" s="180">
        <v>-33.197648123021253</v>
      </c>
      <c r="F143" s="170" t="s">
        <v>231</v>
      </c>
      <c r="G143" s="180">
        <v>-1.5300182936969926</v>
      </c>
    </row>
    <row r="144" spans="1:7" x14ac:dyDescent="0.25">
      <c r="A144" s="170" t="s">
        <v>192</v>
      </c>
      <c r="C144" s="180">
        <v>-33.092401554721697</v>
      </c>
      <c r="F144" s="170" t="s">
        <v>279</v>
      </c>
      <c r="G144" s="180">
        <v>-1.5014099535096401</v>
      </c>
    </row>
    <row r="145" spans="1:7" x14ac:dyDescent="0.25">
      <c r="A145" s="170" t="s">
        <v>198</v>
      </c>
      <c r="C145" s="180">
        <v>-31.353206090499668</v>
      </c>
      <c r="F145" s="170" t="s">
        <v>244</v>
      </c>
      <c r="G145" s="180">
        <v>-0.85178875638841267</v>
      </c>
    </row>
    <row r="146" spans="1:7" x14ac:dyDescent="0.25">
      <c r="A146" s="172" t="s">
        <v>302</v>
      </c>
      <c r="C146" s="180">
        <v>-31.267853448290843</v>
      </c>
      <c r="F146" s="172" t="s">
        <v>292</v>
      </c>
      <c r="G146" s="180">
        <v>-0.72921609270034637</v>
      </c>
    </row>
    <row r="147" spans="1:7" x14ac:dyDescent="0.25">
      <c r="A147" s="170" t="s">
        <v>218</v>
      </c>
      <c r="C147" s="180">
        <v>-31.267853448290843</v>
      </c>
      <c r="F147" s="170" t="s">
        <v>274</v>
      </c>
      <c r="G147" s="180">
        <v>-0.72921609270034637</v>
      </c>
    </row>
    <row r="148" spans="1:7" x14ac:dyDescent="0.25">
      <c r="A148" s="170" t="s">
        <v>235</v>
      </c>
      <c r="C148" s="180">
        <v>-30.968140123864046</v>
      </c>
      <c r="F148" s="172" t="s">
        <v>300</v>
      </c>
      <c r="G148" s="180">
        <v>-0.38568106821124487</v>
      </c>
    </row>
    <row r="149" spans="1:7" x14ac:dyDescent="0.25">
      <c r="A149" s="170" t="s">
        <v>239</v>
      </c>
      <c r="C149" s="180">
        <v>-29.636711281070749</v>
      </c>
      <c r="F149" s="170" t="s">
        <v>287</v>
      </c>
      <c r="G149" s="180">
        <v>-0.3203972926428893</v>
      </c>
    </row>
    <row r="150" spans="1:7" x14ac:dyDescent="0.25">
      <c r="A150" s="170" t="s">
        <v>260</v>
      </c>
      <c r="C150" s="180">
        <v>-28.610615146718771</v>
      </c>
      <c r="F150" s="170" t="s">
        <v>237</v>
      </c>
      <c r="G150" s="180">
        <v>-5.1023011378143142E-2</v>
      </c>
    </row>
    <row r="151" spans="1:7" x14ac:dyDescent="0.25">
      <c r="A151" s="170" t="s">
        <v>279</v>
      </c>
      <c r="C151" s="180">
        <v>-27.229366702485354</v>
      </c>
      <c r="F151" s="170" t="s">
        <v>267</v>
      </c>
      <c r="G151" s="180">
        <v>8.1514007336256467E-2</v>
      </c>
    </row>
    <row r="152" spans="1:7" x14ac:dyDescent="0.25">
      <c r="A152" s="170" t="s">
        <v>248</v>
      </c>
      <c r="C152" s="180">
        <v>-27.020327218641548</v>
      </c>
      <c r="F152" s="170" t="s">
        <v>270</v>
      </c>
      <c r="G152" s="180">
        <v>0.62142479726159205</v>
      </c>
    </row>
    <row r="153" spans="1:7" x14ac:dyDescent="0.25">
      <c r="A153" s="172" t="s">
        <v>292</v>
      </c>
      <c r="C153" s="180">
        <v>-25.732602997180869</v>
      </c>
      <c r="F153" s="170" t="s">
        <v>252</v>
      </c>
      <c r="G153" s="180">
        <v>0.74686918473066699</v>
      </c>
    </row>
    <row r="154" spans="1:7" x14ac:dyDescent="0.25">
      <c r="A154" s="170" t="s">
        <v>274</v>
      </c>
      <c r="C154" s="180">
        <v>-25.732602997180869</v>
      </c>
      <c r="F154" s="170" t="s">
        <v>275</v>
      </c>
      <c r="G154" s="180">
        <v>0.94696969696969358</v>
      </c>
    </row>
    <row r="155" spans="1:7" x14ac:dyDescent="0.25">
      <c r="A155" s="170" t="s">
        <v>242</v>
      </c>
      <c r="C155" s="180">
        <v>-25.342108012117421</v>
      </c>
      <c r="F155" s="170" t="s">
        <v>273</v>
      </c>
      <c r="G155" s="180">
        <v>1.3763976092161991</v>
      </c>
    </row>
    <row r="156" spans="1:7" x14ac:dyDescent="0.25">
      <c r="A156" s="170" t="s">
        <v>237</v>
      </c>
      <c r="C156" s="180">
        <v>-24.850460122699385</v>
      </c>
      <c r="F156" s="170" t="s">
        <v>234</v>
      </c>
      <c r="G156" s="180">
        <v>2.2181274554114649</v>
      </c>
    </row>
    <row r="157" spans="1:7" x14ac:dyDescent="0.25">
      <c r="A157" s="170" t="s">
        <v>278</v>
      </c>
      <c r="C157" s="180">
        <v>-24.349951848285059</v>
      </c>
      <c r="F157" s="170" t="s">
        <v>196</v>
      </c>
      <c r="G157" s="180">
        <v>2.8346751544654563</v>
      </c>
    </row>
    <row r="158" spans="1:7" x14ac:dyDescent="0.25">
      <c r="A158" s="170" t="s">
        <v>249</v>
      </c>
      <c r="C158" s="180">
        <v>-24.175179005452275</v>
      </c>
      <c r="F158" s="172" t="s">
        <v>293</v>
      </c>
      <c r="G158" s="180">
        <v>2.9944478540741932</v>
      </c>
    </row>
    <row r="159" spans="1:7" x14ac:dyDescent="0.25">
      <c r="A159" s="170" t="s">
        <v>206</v>
      </c>
      <c r="C159" s="180">
        <v>-23.991214915524811</v>
      </c>
      <c r="F159" s="170" t="s">
        <v>253</v>
      </c>
      <c r="G159" s="180">
        <v>3.1548055759354341</v>
      </c>
    </row>
    <row r="160" spans="1:7" x14ac:dyDescent="0.25">
      <c r="A160" s="170" t="s">
        <v>222</v>
      </c>
      <c r="C160" s="180">
        <v>-23.809523809523807</v>
      </c>
      <c r="F160" s="170" t="s">
        <v>281</v>
      </c>
      <c r="G160" s="180">
        <v>3.2149680907755709</v>
      </c>
    </row>
    <row r="161" spans="1:7" x14ac:dyDescent="0.25">
      <c r="A161" s="170" t="s">
        <v>216</v>
      </c>
      <c r="C161" s="180">
        <v>-23.517595243978658</v>
      </c>
      <c r="F161" s="170" t="s">
        <v>216</v>
      </c>
      <c r="G161" s="180">
        <v>3.3771969835188189</v>
      </c>
    </row>
    <row r="162" spans="1:7" ht="15.75" x14ac:dyDescent="0.25">
      <c r="A162" s="174" t="s">
        <v>289</v>
      </c>
      <c r="C162" s="180">
        <v>-23.471658587248612</v>
      </c>
      <c r="F162" s="170" t="s">
        <v>195</v>
      </c>
      <c r="G162" s="180">
        <v>3.3998178975759701</v>
      </c>
    </row>
    <row r="163" spans="1:7" x14ac:dyDescent="0.25">
      <c r="A163" s="170" t="s">
        <v>243</v>
      </c>
      <c r="C163" s="180">
        <v>-22.938144329896907</v>
      </c>
      <c r="F163" s="172" t="s">
        <v>99</v>
      </c>
      <c r="G163" s="180">
        <v>3.5771554973842128</v>
      </c>
    </row>
    <row r="164" spans="1:7" x14ac:dyDescent="0.25">
      <c r="A164" s="170" t="s">
        <v>230</v>
      </c>
      <c r="C164" s="180">
        <v>-20.474713224154108</v>
      </c>
      <c r="F164" s="172" t="s">
        <v>304</v>
      </c>
      <c r="G164" s="180">
        <v>3.9573874691918602</v>
      </c>
    </row>
    <row r="165" spans="1:7" x14ac:dyDescent="0.25">
      <c r="A165" s="170" t="s">
        <v>215</v>
      </c>
      <c r="C165" s="180">
        <v>-20.326477830330731</v>
      </c>
      <c r="F165" s="170" t="s">
        <v>199</v>
      </c>
      <c r="G165" s="180">
        <v>4.3066884176182718</v>
      </c>
    </row>
    <row r="166" spans="1:7" x14ac:dyDescent="0.25">
      <c r="A166" s="172" t="s">
        <v>295</v>
      </c>
      <c r="C166" s="180">
        <v>-20.047698871051949</v>
      </c>
      <c r="F166" s="170" t="s">
        <v>288</v>
      </c>
      <c r="G166" s="180">
        <v>4.6076144413294307</v>
      </c>
    </row>
    <row r="167" spans="1:7" x14ac:dyDescent="0.25">
      <c r="A167" s="170" t="s">
        <v>203</v>
      </c>
      <c r="C167" s="180">
        <v>-19.901472957635839</v>
      </c>
      <c r="F167" s="170" t="s">
        <v>254</v>
      </c>
      <c r="G167" s="180">
        <v>4.8367721876766527</v>
      </c>
    </row>
    <row r="168" spans="1:7" x14ac:dyDescent="0.25">
      <c r="A168" s="172" t="s">
        <v>303</v>
      </c>
      <c r="C168" s="180">
        <v>-19.725959734348251</v>
      </c>
      <c r="F168" s="170" t="s">
        <v>269</v>
      </c>
      <c r="G168" s="180">
        <v>4.8696948868203638</v>
      </c>
    </row>
    <row r="169" spans="1:7" x14ac:dyDescent="0.25">
      <c r="A169" s="170" t="s">
        <v>208</v>
      </c>
      <c r="C169" s="180">
        <v>-18.894810447140635</v>
      </c>
      <c r="F169" s="170" t="s">
        <v>223</v>
      </c>
      <c r="G169" s="180">
        <v>5.4290718038528887</v>
      </c>
    </row>
    <row r="170" spans="1:7" x14ac:dyDescent="0.25">
      <c r="A170" s="170" t="s">
        <v>210</v>
      </c>
      <c r="C170" s="180">
        <v>-18.850631657171167</v>
      </c>
      <c r="F170" s="170" t="s">
        <v>282</v>
      </c>
      <c r="G170" s="180">
        <v>5.4875526789407107</v>
      </c>
    </row>
    <row r="171" spans="1:7" x14ac:dyDescent="0.25">
      <c r="A171" s="172" t="s">
        <v>100</v>
      </c>
      <c r="C171" s="180">
        <v>-18.785103128386226</v>
      </c>
      <c r="F171" s="170" t="s">
        <v>266</v>
      </c>
      <c r="G171" s="180">
        <v>5.6150383902568155</v>
      </c>
    </row>
    <row r="172" spans="1:7" x14ac:dyDescent="0.25">
      <c r="A172" s="170" t="s">
        <v>250</v>
      </c>
      <c r="C172" s="180">
        <v>-18.683800707572772</v>
      </c>
      <c r="F172" s="172" t="s">
        <v>299</v>
      </c>
      <c r="G172" s="180">
        <v>5.7090360259859567</v>
      </c>
    </row>
    <row r="173" spans="1:7" x14ac:dyDescent="0.25">
      <c r="A173" s="170" t="s">
        <v>204</v>
      </c>
      <c r="C173" s="180">
        <v>-18.278734036646302</v>
      </c>
      <c r="F173" s="172" t="s">
        <v>103</v>
      </c>
      <c r="G173" s="180">
        <v>6.1187413705399356</v>
      </c>
    </row>
    <row r="174" spans="1:7" x14ac:dyDescent="0.25">
      <c r="A174" s="170" t="s">
        <v>232</v>
      </c>
      <c r="C174" s="180">
        <v>-17.498995849511314</v>
      </c>
      <c r="F174" s="170" t="s">
        <v>220</v>
      </c>
      <c r="G174" s="180">
        <v>6.5342448084612519</v>
      </c>
    </row>
    <row r="175" spans="1:7" x14ac:dyDescent="0.25">
      <c r="A175" s="172" t="s">
        <v>294</v>
      </c>
      <c r="C175" s="180">
        <v>-17.324718613730283</v>
      </c>
      <c r="F175" s="170" t="s">
        <v>241</v>
      </c>
      <c r="G175" s="180">
        <v>6.7465851139501005</v>
      </c>
    </row>
    <row r="176" spans="1:7" x14ac:dyDescent="0.25">
      <c r="A176" s="170" t="s">
        <v>224</v>
      </c>
      <c r="C176" s="180">
        <v>-16.814389989572469</v>
      </c>
      <c r="F176" s="170" t="s">
        <v>226</v>
      </c>
      <c r="G176" s="180">
        <v>7.2039492566442691</v>
      </c>
    </row>
    <row r="177" spans="1:7" x14ac:dyDescent="0.25">
      <c r="A177" s="170" t="s">
        <v>252</v>
      </c>
      <c r="C177" s="180">
        <v>-16.591156976256389</v>
      </c>
      <c r="F177" s="170" t="s">
        <v>206</v>
      </c>
      <c r="G177" s="180">
        <v>7.207234116809226</v>
      </c>
    </row>
    <row r="178" spans="1:7" x14ac:dyDescent="0.25">
      <c r="A178" s="170" t="s">
        <v>238</v>
      </c>
      <c r="C178" s="180">
        <v>-16.378817339585961</v>
      </c>
      <c r="F178" s="172" t="s">
        <v>303</v>
      </c>
      <c r="G178" s="180">
        <v>7.3412593984063079</v>
      </c>
    </row>
    <row r="179" spans="1:7" x14ac:dyDescent="0.25">
      <c r="A179" s="170" t="s">
        <v>266</v>
      </c>
      <c r="C179" s="180">
        <v>-15.16553613943668</v>
      </c>
      <c r="F179" s="170" t="s">
        <v>205</v>
      </c>
      <c r="G179" s="180">
        <v>7.5497469396139953</v>
      </c>
    </row>
    <row r="180" spans="1:7" x14ac:dyDescent="0.25">
      <c r="A180" s="170" t="s">
        <v>231</v>
      </c>
      <c r="C180" s="180">
        <v>-14.685017026106697</v>
      </c>
      <c r="F180" s="170" t="s">
        <v>229</v>
      </c>
      <c r="G180" s="180">
        <v>7.8026149304091268</v>
      </c>
    </row>
    <row r="181" spans="1:7" x14ac:dyDescent="0.25">
      <c r="A181" s="170" t="s">
        <v>207</v>
      </c>
      <c r="C181" s="180">
        <v>-14.662804857979797</v>
      </c>
      <c r="F181" s="170" t="s">
        <v>245</v>
      </c>
      <c r="G181" s="180">
        <v>7.8146886657524952</v>
      </c>
    </row>
    <row r="182" spans="1:7" x14ac:dyDescent="0.25">
      <c r="A182" s="170" t="s">
        <v>194</v>
      </c>
      <c r="C182" s="180">
        <v>-14.152096508476376</v>
      </c>
      <c r="F182" s="172" t="s">
        <v>297</v>
      </c>
      <c r="G182" s="180">
        <v>7.8486350199965162</v>
      </c>
    </row>
    <row r="183" spans="1:7" x14ac:dyDescent="0.25">
      <c r="A183" s="170" t="s">
        <v>221</v>
      </c>
      <c r="C183" s="180">
        <v>-13.654742113580861</v>
      </c>
      <c r="F183" s="170" t="s">
        <v>238</v>
      </c>
      <c r="G183" s="180">
        <v>7.8648611681028591</v>
      </c>
    </row>
    <row r="184" spans="1:7" x14ac:dyDescent="0.25">
      <c r="A184" s="172" t="s">
        <v>296</v>
      </c>
      <c r="C184" s="180">
        <v>-12.114883789494375</v>
      </c>
      <c r="F184" s="170" t="s">
        <v>286</v>
      </c>
      <c r="G184" s="180">
        <v>8.1754396810187764</v>
      </c>
    </row>
    <row r="185" spans="1:7" x14ac:dyDescent="0.25">
      <c r="A185" s="170" t="s">
        <v>196</v>
      </c>
      <c r="C185" s="180">
        <v>-12.053350897414798</v>
      </c>
      <c r="F185" s="173" t="s">
        <v>104</v>
      </c>
      <c r="G185" s="180">
        <v>8.20852718118668</v>
      </c>
    </row>
    <row r="186" spans="1:7" x14ac:dyDescent="0.25">
      <c r="A186" s="170" t="s">
        <v>205</v>
      </c>
      <c r="C186" s="180">
        <v>-12.048108546440462</v>
      </c>
      <c r="F186" s="170" t="s">
        <v>200</v>
      </c>
      <c r="G186" s="180">
        <v>8.2520669917320397</v>
      </c>
    </row>
    <row r="187" spans="1:7" x14ac:dyDescent="0.25">
      <c r="A187" s="172" t="s">
        <v>299</v>
      </c>
      <c r="C187" s="180">
        <v>-12.038711663524067</v>
      </c>
      <c r="F187" s="170" t="s">
        <v>251</v>
      </c>
      <c r="G187" s="180">
        <v>8.8411797880083522</v>
      </c>
    </row>
    <row r="188" spans="1:7" x14ac:dyDescent="0.25">
      <c r="A188" s="170" t="s">
        <v>236</v>
      </c>
      <c r="C188" s="180">
        <v>-11.72157492969064</v>
      </c>
      <c r="F188" s="172" t="s">
        <v>100</v>
      </c>
      <c r="G188" s="180">
        <v>9.0066496781019794</v>
      </c>
    </row>
    <row r="189" spans="1:7" x14ac:dyDescent="0.25">
      <c r="A189" s="170" t="s">
        <v>233</v>
      </c>
      <c r="C189" s="180">
        <v>-11.700190932907063</v>
      </c>
      <c r="F189" s="170" t="s">
        <v>228</v>
      </c>
      <c r="G189" s="180">
        <v>9.1529832547553163</v>
      </c>
    </row>
    <row r="190" spans="1:7" x14ac:dyDescent="0.25">
      <c r="A190" s="172" t="s">
        <v>297</v>
      </c>
      <c r="C190" s="180">
        <v>-11.116835279192713</v>
      </c>
      <c r="F190" s="170" t="s">
        <v>240</v>
      </c>
      <c r="G190" s="180">
        <v>9.5111157121043508</v>
      </c>
    </row>
    <row r="191" spans="1:7" x14ac:dyDescent="0.25">
      <c r="A191" s="170" t="s">
        <v>223</v>
      </c>
      <c r="C191" s="180">
        <v>-11.05919003115266</v>
      </c>
      <c r="F191" s="170" t="s">
        <v>248</v>
      </c>
      <c r="G191" s="180">
        <v>9.6920289855072497</v>
      </c>
    </row>
    <row r="192" spans="1:7" x14ac:dyDescent="0.25">
      <c r="A192" s="170" t="s">
        <v>245</v>
      </c>
      <c r="C192" s="180">
        <v>-10.957501280081916</v>
      </c>
      <c r="F192" s="170" t="s">
        <v>255</v>
      </c>
      <c r="G192" s="180">
        <v>9.9488622904677779</v>
      </c>
    </row>
    <row r="193" spans="1:7" x14ac:dyDescent="0.25">
      <c r="A193" s="170" t="s">
        <v>219</v>
      </c>
      <c r="C193" s="180">
        <v>-10.947021877699701</v>
      </c>
      <c r="F193" s="172" t="s">
        <v>298</v>
      </c>
      <c r="G193" s="180">
        <v>9.9931072877177165</v>
      </c>
    </row>
    <row r="194" spans="1:7" x14ac:dyDescent="0.25">
      <c r="A194" s="172" t="s">
        <v>301</v>
      </c>
      <c r="C194" s="180">
        <v>-10.920986982355869</v>
      </c>
      <c r="F194" s="170" t="s">
        <v>271</v>
      </c>
      <c r="G194" s="180">
        <v>10.143038114799452</v>
      </c>
    </row>
    <row r="195" spans="1:7" x14ac:dyDescent="0.25">
      <c r="A195" s="170" t="s">
        <v>227</v>
      </c>
      <c r="C195" s="180">
        <v>-10.39383867844832</v>
      </c>
      <c r="F195" s="172" t="s">
        <v>294</v>
      </c>
      <c r="G195" s="180">
        <v>10.280951933857278</v>
      </c>
    </row>
    <row r="196" spans="1:7" x14ac:dyDescent="0.25">
      <c r="A196" s="172" t="s">
        <v>99</v>
      </c>
      <c r="C196" s="180">
        <v>-10.2041307261418</v>
      </c>
      <c r="F196" s="170" t="s">
        <v>219</v>
      </c>
      <c r="G196" s="180">
        <v>10.879511280659667</v>
      </c>
    </row>
    <row r="197" spans="1:7" x14ac:dyDescent="0.25">
      <c r="A197" s="170" t="s">
        <v>247</v>
      </c>
      <c r="C197" s="180">
        <v>-10.144714394964412</v>
      </c>
      <c r="F197" s="170" t="s">
        <v>193</v>
      </c>
      <c r="G197" s="180">
        <v>10.947910357359159</v>
      </c>
    </row>
    <row r="198" spans="1:7" x14ac:dyDescent="0.25">
      <c r="A198" s="170" t="s">
        <v>234</v>
      </c>
      <c r="C198" s="180">
        <v>-10.132475160907333</v>
      </c>
      <c r="F198" s="170" t="s">
        <v>224</v>
      </c>
      <c r="G198" s="180">
        <v>10.968348480100271</v>
      </c>
    </row>
    <row r="199" spans="1:7" x14ac:dyDescent="0.25">
      <c r="A199" s="170" t="s">
        <v>285</v>
      </c>
      <c r="C199" s="180">
        <v>-9.8773121224627705</v>
      </c>
      <c r="F199" s="170" t="s">
        <v>203</v>
      </c>
      <c r="G199" s="180">
        <v>11.106343243450436</v>
      </c>
    </row>
    <row r="200" spans="1:7" x14ac:dyDescent="0.25">
      <c r="A200" s="170" t="s">
        <v>199</v>
      </c>
      <c r="C200" s="180">
        <v>-9.7201767304860205</v>
      </c>
      <c r="F200" s="170" t="s">
        <v>261</v>
      </c>
      <c r="G200" s="180">
        <v>11.215473397606042</v>
      </c>
    </row>
    <row r="201" spans="1:7" x14ac:dyDescent="0.25">
      <c r="A201" s="172" t="s">
        <v>298</v>
      </c>
      <c r="C201" s="180">
        <v>-9.2244151453074785</v>
      </c>
      <c r="F201" s="172" t="s">
        <v>301</v>
      </c>
      <c r="G201" s="180">
        <v>11.828353934086072</v>
      </c>
    </row>
    <row r="202" spans="1:7" x14ac:dyDescent="0.25">
      <c r="A202" s="172" t="s">
        <v>103</v>
      </c>
      <c r="C202" s="180">
        <v>-9.0617720431528692</v>
      </c>
      <c r="F202" s="170" t="s">
        <v>207</v>
      </c>
      <c r="G202" s="180">
        <v>12.459503239740826</v>
      </c>
    </row>
    <row r="203" spans="1:7" x14ac:dyDescent="0.25">
      <c r="A203" s="170" t="s">
        <v>241</v>
      </c>
      <c r="C203" s="180">
        <v>-8.9652926908682478</v>
      </c>
      <c r="F203" s="170" t="s">
        <v>233</v>
      </c>
      <c r="G203" s="180">
        <v>12.546515136276771</v>
      </c>
    </row>
    <row r="204" spans="1:7" x14ac:dyDescent="0.25">
      <c r="A204" s="170" t="s">
        <v>275</v>
      </c>
      <c r="C204" s="180">
        <v>-8.8869715271785967</v>
      </c>
      <c r="F204" s="170" t="s">
        <v>194</v>
      </c>
      <c r="G204" s="180">
        <v>12.807973257397547</v>
      </c>
    </row>
    <row r="205" spans="1:7" x14ac:dyDescent="0.25">
      <c r="A205" s="170" t="s">
        <v>229</v>
      </c>
      <c r="C205" s="180">
        <v>-8.0413703943115706</v>
      </c>
      <c r="F205" s="170" t="s">
        <v>208</v>
      </c>
      <c r="G205" s="180">
        <v>12.850685059185379</v>
      </c>
    </row>
    <row r="206" spans="1:7" x14ac:dyDescent="0.25">
      <c r="A206" s="170" t="s">
        <v>202</v>
      </c>
      <c r="C206" s="180">
        <v>-7.731898920320428</v>
      </c>
      <c r="F206" s="170" t="s">
        <v>230</v>
      </c>
      <c r="G206" s="180">
        <v>13.099882064773652</v>
      </c>
    </row>
    <row r="207" spans="1:7" x14ac:dyDescent="0.25">
      <c r="A207" s="170" t="s">
        <v>220</v>
      </c>
      <c r="C207" s="180">
        <v>-7.6957877943662751</v>
      </c>
      <c r="F207" s="170" t="s">
        <v>243</v>
      </c>
      <c r="G207" s="180">
        <v>13.210702341137109</v>
      </c>
    </row>
    <row r="208" spans="1:7" x14ac:dyDescent="0.25">
      <c r="A208" s="170" t="s">
        <v>226</v>
      </c>
      <c r="C208" s="180">
        <v>-7.3178517277152633</v>
      </c>
      <c r="F208" s="170" t="s">
        <v>232</v>
      </c>
      <c r="G208" s="180">
        <v>14.443362544628366</v>
      </c>
    </row>
    <row r="209" spans="1:7" x14ac:dyDescent="0.25">
      <c r="A209" s="170" t="s">
        <v>251</v>
      </c>
      <c r="C209" s="180">
        <v>-7.213649984346346</v>
      </c>
      <c r="F209" s="170" t="s">
        <v>250</v>
      </c>
      <c r="G209" s="180">
        <v>14.562164164040588</v>
      </c>
    </row>
    <row r="210" spans="1:7" x14ac:dyDescent="0.25">
      <c r="A210" s="170" t="s">
        <v>257</v>
      </c>
      <c r="C210" s="180">
        <v>-6.8046890179400226</v>
      </c>
      <c r="F210" s="170" t="s">
        <v>256</v>
      </c>
      <c r="G210" s="180">
        <v>15.801803243094991</v>
      </c>
    </row>
    <row r="211" spans="1:7" x14ac:dyDescent="0.25">
      <c r="A211" s="170" t="s">
        <v>244</v>
      </c>
      <c r="C211" s="180">
        <v>-6.2300319488817841</v>
      </c>
      <c r="F211" s="170" t="s">
        <v>285</v>
      </c>
      <c r="G211" s="180">
        <v>15.978917919768204</v>
      </c>
    </row>
    <row r="212" spans="1:7" x14ac:dyDescent="0.25">
      <c r="A212" s="170" t="s">
        <v>253</v>
      </c>
      <c r="C212" s="180">
        <v>-6.0647829083390699</v>
      </c>
      <c r="F212" s="170" t="s">
        <v>265</v>
      </c>
      <c r="G212" s="180">
        <v>16.384965905051217</v>
      </c>
    </row>
    <row r="213" spans="1:7" x14ac:dyDescent="0.25">
      <c r="A213" s="170" t="s">
        <v>255</v>
      </c>
      <c r="C213" s="180">
        <v>-5.4851709424221786</v>
      </c>
      <c r="F213" s="170" t="s">
        <v>280</v>
      </c>
      <c r="G213" s="180">
        <v>17.571646056462157</v>
      </c>
    </row>
    <row r="214" spans="1:7" x14ac:dyDescent="0.25">
      <c r="A214" s="170" t="s">
        <v>281</v>
      </c>
      <c r="C214" s="180">
        <v>-5.298983284508008</v>
      </c>
      <c r="F214" s="172" t="s">
        <v>295</v>
      </c>
      <c r="G214" s="180">
        <v>17.70810882504103</v>
      </c>
    </row>
    <row r="215" spans="1:7" ht="15.75" x14ac:dyDescent="0.25">
      <c r="A215" s="172" t="s">
        <v>304</v>
      </c>
      <c r="C215" s="180">
        <v>-5.2302245388440607</v>
      </c>
      <c r="F215" s="174" t="s">
        <v>289</v>
      </c>
      <c r="G215" s="180">
        <v>17.804831472051546</v>
      </c>
    </row>
    <row r="216" spans="1:7" x14ac:dyDescent="0.25">
      <c r="A216" s="170" t="s">
        <v>228</v>
      </c>
      <c r="C216" s="180">
        <v>-4.6615259425737099</v>
      </c>
      <c r="F216" s="170" t="s">
        <v>221</v>
      </c>
      <c r="G216" s="180">
        <v>18.42405514618493</v>
      </c>
    </row>
    <row r="217" spans="1:7" x14ac:dyDescent="0.25">
      <c r="A217" s="170" t="s">
        <v>286</v>
      </c>
      <c r="C217" s="180">
        <v>-4.1633958854806963</v>
      </c>
      <c r="F217" s="170" t="s">
        <v>264</v>
      </c>
      <c r="G217" s="180">
        <v>18.430260726013394</v>
      </c>
    </row>
    <row r="218" spans="1:7" x14ac:dyDescent="0.25">
      <c r="A218" s="170" t="s">
        <v>240</v>
      </c>
      <c r="C218" s="180">
        <v>-3.2694955563900368</v>
      </c>
      <c r="F218" s="170" t="s">
        <v>235</v>
      </c>
      <c r="G218" s="180">
        <v>20.600567270933528</v>
      </c>
    </row>
    <row r="219" spans="1:7" x14ac:dyDescent="0.25">
      <c r="A219" s="170" t="s">
        <v>282</v>
      </c>
      <c r="C219" s="180">
        <v>-3.2374256354786315</v>
      </c>
      <c r="F219" s="172" t="s">
        <v>296</v>
      </c>
      <c r="G219" s="180">
        <v>21.363674484917954</v>
      </c>
    </row>
    <row r="220" spans="1:7" x14ac:dyDescent="0.25">
      <c r="A220" s="170" t="s">
        <v>254</v>
      </c>
      <c r="C220" s="180">
        <v>-3.131524008350723</v>
      </c>
      <c r="F220" s="170" t="s">
        <v>277</v>
      </c>
      <c r="G220" s="180">
        <v>22.441603171901452</v>
      </c>
    </row>
    <row r="221" spans="1:7" x14ac:dyDescent="0.25">
      <c r="A221" s="170" t="s">
        <v>273</v>
      </c>
      <c r="C221" s="180">
        <v>-2.8590790871460516</v>
      </c>
      <c r="F221" s="170" t="s">
        <v>247</v>
      </c>
      <c r="G221" s="180">
        <v>22.655406068938419</v>
      </c>
    </row>
    <row r="222" spans="1:7" x14ac:dyDescent="0.25">
      <c r="A222" s="170" t="s">
        <v>276</v>
      </c>
      <c r="C222" s="180">
        <v>-2.7912877986889413</v>
      </c>
      <c r="F222" s="172" t="s">
        <v>306</v>
      </c>
      <c r="G222" s="180">
        <v>27.321021289181356</v>
      </c>
    </row>
    <row r="223" spans="1:7" x14ac:dyDescent="0.25">
      <c r="A223" s="170" t="s">
        <v>200</v>
      </c>
      <c r="C223" s="180">
        <v>-2.6134232575744636</v>
      </c>
      <c r="F223" s="170" t="s">
        <v>249</v>
      </c>
      <c r="G223" s="180">
        <v>27.91726453149959</v>
      </c>
    </row>
    <row r="224" spans="1:7" x14ac:dyDescent="0.25">
      <c r="A224" s="173" t="s">
        <v>104</v>
      </c>
      <c r="C224" s="180">
        <v>-2.555503803757186</v>
      </c>
      <c r="F224" s="170" t="s">
        <v>258</v>
      </c>
      <c r="G224" s="180">
        <v>27.953697839701636</v>
      </c>
    </row>
    <row r="225" spans="1:7" x14ac:dyDescent="0.25">
      <c r="A225" s="170" t="s">
        <v>195</v>
      </c>
      <c r="C225" s="180">
        <v>-2.3568289328010121</v>
      </c>
      <c r="F225" s="170" t="s">
        <v>192</v>
      </c>
      <c r="G225" s="180">
        <v>27.959861477182745</v>
      </c>
    </row>
    <row r="226" spans="1:7" x14ac:dyDescent="0.25">
      <c r="A226" s="172" t="s">
        <v>293</v>
      </c>
      <c r="C226" s="180">
        <v>-1.2905225489229133</v>
      </c>
      <c r="F226" s="170" t="s">
        <v>222</v>
      </c>
      <c r="G226" s="180">
        <v>27.976190476190471</v>
      </c>
    </row>
    <row r="227" spans="1:7" x14ac:dyDescent="0.25">
      <c r="A227" s="170" t="s">
        <v>269</v>
      </c>
      <c r="C227" s="180">
        <v>-0.89822778964382299</v>
      </c>
      <c r="F227" s="170" t="s">
        <v>260</v>
      </c>
      <c r="G227" s="180">
        <v>29.36428065503776</v>
      </c>
    </row>
    <row r="228" spans="1:7" x14ac:dyDescent="0.25">
      <c r="A228" s="170" t="s">
        <v>268</v>
      </c>
      <c r="C228" s="180">
        <v>-0.59714409346603992</v>
      </c>
      <c r="F228" s="172" t="s">
        <v>101</v>
      </c>
      <c r="G228" s="180">
        <v>29.529541114518825</v>
      </c>
    </row>
    <row r="229" spans="1:7" x14ac:dyDescent="0.25">
      <c r="A229" s="170" t="s">
        <v>267</v>
      </c>
      <c r="C229" s="180">
        <v>-0.18575233533668342</v>
      </c>
      <c r="F229" s="170" t="s">
        <v>262</v>
      </c>
      <c r="G229" s="180">
        <v>34.249848914058703</v>
      </c>
    </row>
    <row r="230" spans="1:7" x14ac:dyDescent="0.25">
      <c r="A230" s="170" t="s">
        <v>287</v>
      </c>
      <c r="C230" s="180">
        <v>0.55710680341514407</v>
      </c>
      <c r="F230" s="170" t="s">
        <v>236</v>
      </c>
      <c r="G230" s="180">
        <v>34.418022528160201</v>
      </c>
    </row>
    <row r="231" spans="1:7" x14ac:dyDescent="0.25">
      <c r="A231" s="170" t="s">
        <v>270</v>
      </c>
      <c r="C231" s="180">
        <v>0.77090471339939837</v>
      </c>
      <c r="F231" s="172" t="s">
        <v>102</v>
      </c>
      <c r="G231" s="180">
        <v>36.370509029144188</v>
      </c>
    </row>
    <row r="232" spans="1:7" x14ac:dyDescent="0.25">
      <c r="A232" s="170" t="s">
        <v>280</v>
      </c>
      <c r="C232" s="180">
        <v>0.95179033649698819</v>
      </c>
      <c r="F232" s="170" t="s">
        <v>246</v>
      </c>
      <c r="G232" s="180">
        <v>36.431226765799252</v>
      </c>
    </row>
    <row r="233" spans="1:7" x14ac:dyDescent="0.25">
      <c r="A233" s="170" t="s">
        <v>284</v>
      </c>
      <c r="C233" s="180">
        <v>1.4007140895358559</v>
      </c>
      <c r="F233" s="170" t="s">
        <v>217</v>
      </c>
      <c r="G233" s="180">
        <v>39.801338055883498</v>
      </c>
    </row>
    <row r="234" spans="1:7" x14ac:dyDescent="0.25">
      <c r="A234" s="170" t="s">
        <v>271</v>
      </c>
      <c r="C234" s="180">
        <v>1.7138496566045818</v>
      </c>
      <c r="F234" s="170" t="s">
        <v>213</v>
      </c>
      <c r="G234" s="180">
        <v>40.056624505738654</v>
      </c>
    </row>
    <row r="235" spans="1:7" x14ac:dyDescent="0.25">
      <c r="A235" s="172" t="s">
        <v>300</v>
      </c>
      <c r="C235" s="180">
        <v>2.249398499451897</v>
      </c>
      <c r="F235" s="170" t="s">
        <v>209</v>
      </c>
      <c r="G235" s="180">
        <v>45.343496530831615</v>
      </c>
    </row>
    <row r="236" spans="1:7" x14ac:dyDescent="0.25">
      <c r="A236" s="170" t="s">
        <v>283</v>
      </c>
      <c r="C236" s="180">
        <v>2.4540097729232482</v>
      </c>
      <c r="F236" s="170" t="s">
        <v>212</v>
      </c>
      <c r="G236" s="180">
        <v>46.490188331357821</v>
      </c>
    </row>
    <row r="237" spans="1:7" x14ac:dyDescent="0.25">
      <c r="A237" s="170" t="s">
        <v>256</v>
      </c>
      <c r="C237" s="180">
        <v>2.4851558199725985</v>
      </c>
      <c r="F237" s="170" t="s">
        <v>204</v>
      </c>
      <c r="G237" s="180">
        <v>51.664628346242694</v>
      </c>
    </row>
    <row r="238" spans="1:7" x14ac:dyDescent="0.25">
      <c r="A238" s="170" t="s">
        <v>201</v>
      </c>
      <c r="C238" s="180">
        <v>4.5856836608821618</v>
      </c>
      <c r="F238" s="170" t="s">
        <v>215</v>
      </c>
      <c r="G238" s="180">
        <v>53.074383289050964</v>
      </c>
    </row>
    <row r="239" spans="1:7" x14ac:dyDescent="0.25">
      <c r="A239" s="170" t="s">
        <v>225</v>
      </c>
      <c r="C239" s="180">
        <v>4.7547169811320771</v>
      </c>
      <c r="F239" s="172" t="s">
        <v>302</v>
      </c>
      <c r="G239" s="180">
        <v>57.05531637180453</v>
      </c>
    </row>
    <row r="240" spans="1:7" x14ac:dyDescent="0.25">
      <c r="A240" s="170" t="s">
        <v>277</v>
      </c>
      <c r="C240" s="180">
        <v>5.3610422490637619</v>
      </c>
      <c r="F240" s="170" t="s">
        <v>218</v>
      </c>
      <c r="G240" s="180">
        <v>57.05531637180453</v>
      </c>
    </row>
    <row r="241" spans="1:7" x14ac:dyDescent="0.25">
      <c r="A241" s="170" t="s">
        <v>212</v>
      </c>
      <c r="C241" s="180">
        <v>5.4729823586609418</v>
      </c>
      <c r="F241" s="172" t="s">
        <v>305</v>
      </c>
      <c r="G241" s="180">
        <v>57.684495599187549</v>
      </c>
    </row>
    <row r="242" spans="1:7" x14ac:dyDescent="0.25">
      <c r="A242" s="170" t="s">
        <v>272</v>
      </c>
      <c r="C242" s="180">
        <v>5.972794635802595</v>
      </c>
      <c r="F242" s="170" t="s">
        <v>197</v>
      </c>
      <c r="G242" s="180">
        <v>57.684495599187549</v>
      </c>
    </row>
    <row r="243" spans="1:7" x14ac:dyDescent="0.25">
      <c r="A243" s="170" t="s">
        <v>211</v>
      </c>
      <c r="C243" s="180">
        <v>7.8101304215953986</v>
      </c>
      <c r="F243" s="170" t="s">
        <v>214</v>
      </c>
      <c r="G243" s="180">
        <v>61.525727686577483</v>
      </c>
    </row>
    <row r="244" spans="1:7" x14ac:dyDescent="0.25">
      <c r="A244" s="170" t="s">
        <v>265</v>
      </c>
      <c r="C244" s="180">
        <v>10.40819239277814</v>
      </c>
      <c r="F244" s="170" t="s">
        <v>242</v>
      </c>
      <c r="G244" s="180">
        <v>67.804673289492115</v>
      </c>
    </row>
    <row r="245" spans="1:7" x14ac:dyDescent="0.25">
      <c r="A245" s="170" t="s">
        <v>259</v>
      </c>
      <c r="C245" s="180">
        <v>15.687264908305428</v>
      </c>
      <c r="F245" s="170" t="s">
        <v>276</v>
      </c>
      <c r="G245" s="180">
        <v>78.377202523384824</v>
      </c>
    </row>
    <row r="246" spans="1:7" x14ac:dyDescent="0.25">
      <c r="A246" s="170" t="s">
        <v>288</v>
      </c>
      <c r="C246" s="180">
        <v>18.323162239497595</v>
      </c>
      <c r="F246" s="170" t="s">
        <v>210</v>
      </c>
      <c r="G246" s="180">
        <v>110.22588522588525</v>
      </c>
    </row>
    <row r="247" spans="1:7" x14ac:dyDescent="0.25">
      <c r="A247" s="170" t="s">
        <v>246</v>
      </c>
      <c r="C247" s="180">
        <v>23.583460949464012</v>
      </c>
      <c r="F247" s="170" t="s">
        <v>263</v>
      </c>
      <c r="G247" s="180">
        <v>130.3626805280723</v>
      </c>
    </row>
  </sheetData>
  <sortState ref="F129:G247">
    <sortCondition ref="G129:G24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workbookViewId="0">
      <selection activeCell="K44" sqref="K44:K45"/>
    </sheetView>
  </sheetViews>
  <sheetFormatPr defaultRowHeight="12.75" x14ac:dyDescent="0.2"/>
  <cols>
    <col min="1" max="1" width="12.42578125" customWidth="1"/>
    <col min="2" max="2" width="11" customWidth="1"/>
    <col min="3" max="3" width="12.85546875" customWidth="1"/>
    <col min="4" max="4" width="15.28515625" customWidth="1"/>
    <col min="5" max="5" width="13.28515625" customWidth="1"/>
    <col min="6" max="6" width="12.140625" customWidth="1"/>
    <col min="7" max="7" width="14.42578125" customWidth="1"/>
    <col min="8" max="8" width="12.140625" customWidth="1"/>
    <col min="9" max="9" width="12.85546875" customWidth="1"/>
    <col min="10" max="10" width="10.5703125" customWidth="1"/>
    <col min="11" max="11" width="18.42578125" customWidth="1"/>
    <col min="12" max="12" width="12.42578125" customWidth="1"/>
    <col min="14" max="14" width="2.140625" customWidth="1"/>
    <col min="15" max="15" width="19.7109375" customWidth="1"/>
    <col min="16" max="16" width="12.28515625" customWidth="1"/>
  </cols>
  <sheetData>
    <row r="1" spans="1:19" x14ac:dyDescent="0.2">
      <c r="A1" s="405" t="s">
        <v>141</v>
      </c>
      <c r="B1" s="405"/>
      <c r="C1" s="405"/>
      <c r="D1" s="405"/>
      <c r="E1" s="405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164"/>
      <c r="R1" s="164"/>
      <c r="S1" s="164"/>
    </row>
    <row r="2" spans="1:19" ht="12" customHeight="1" x14ac:dyDescent="0.2">
      <c r="A2" s="405" t="s">
        <v>466</v>
      </c>
      <c r="B2" s="405"/>
      <c r="C2" s="405"/>
      <c r="D2" s="405"/>
      <c r="E2" s="405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164"/>
      <c r="R2" s="164"/>
      <c r="S2" s="164"/>
    </row>
    <row r="3" spans="1:19" ht="15" customHeight="1" x14ac:dyDescent="0.2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217"/>
      <c r="L3" s="218"/>
      <c r="M3" s="384"/>
      <c r="N3" s="384"/>
      <c r="O3" s="164"/>
      <c r="P3" s="164"/>
      <c r="Q3" s="164"/>
      <c r="R3" s="164"/>
      <c r="S3" s="164"/>
    </row>
    <row r="4" spans="1:19" ht="12.75" customHeight="1" x14ac:dyDescent="0.2">
      <c r="A4" s="402" t="s">
        <v>22</v>
      </c>
      <c r="B4" s="402"/>
      <c r="C4" s="402"/>
      <c r="D4" s="402"/>
      <c r="E4" s="402"/>
      <c r="F4" s="5"/>
      <c r="G4" s="5"/>
      <c r="H4" s="5"/>
      <c r="I4" s="5"/>
      <c r="J4" s="5"/>
      <c r="K4" s="20"/>
      <c r="L4" s="20"/>
      <c r="M4" s="20"/>
      <c r="N4" s="20"/>
      <c r="O4" s="20"/>
      <c r="P4" s="20"/>
      <c r="Q4" s="20"/>
      <c r="R4" s="16"/>
    </row>
    <row r="5" spans="1:19" x14ac:dyDescent="0.2">
      <c r="A5" s="162" t="s">
        <v>23</v>
      </c>
      <c r="B5" s="163" t="s">
        <v>24</v>
      </c>
      <c r="C5" s="162"/>
      <c r="D5" s="162"/>
      <c r="E5" s="163"/>
      <c r="F5" s="162"/>
      <c r="G5" s="162"/>
      <c r="H5" s="162"/>
      <c r="I5" s="162"/>
      <c r="J5" s="162"/>
      <c r="K5" s="213"/>
      <c r="L5" s="214"/>
      <c r="M5" s="214"/>
      <c r="N5" s="214"/>
      <c r="O5" s="213"/>
      <c r="P5" s="214"/>
      <c r="Q5" s="214"/>
      <c r="R5" s="16"/>
    </row>
    <row r="6" spans="1:19" x14ac:dyDescent="0.2">
      <c r="A6" s="385"/>
      <c r="B6" s="404" t="s">
        <v>26</v>
      </c>
      <c r="C6" s="404"/>
      <c r="D6" s="403" t="s">
        <v>27</v>
      </c>
      <c r="E6" s="403"/>
      <c r="F6" s="404" t="s">
        <v>28</v>
      </c>
      <c r="G6" s="404"/>
      <c r="H6" s="403" t="s">
        <v>29</v>
      </c>
      <c r="I6" s="403"/>
      <c r="J6" s="385"/>
      <c r="K6" s="215"/>
      <c r="L6" s="215"/>
      <c r="M6" s="215"/>
      <c r="N6" s="215"/>
      <c r="O6" s="215"/>
      <c r="P6" s="215"/>
      <c r="Q6" s="215"/>
      <c r="R6" s="16"/>
    </row>
    <row r="7" spans="1:19" x14ac:dyDescent="0.2">
      <c r="A7" s="385"/>
      <c r="B7" s="385" t="s">
        <v>30</v>
      </c>
      <c r="C7" s="385" t="s">
        <v>32</v>
      </c>
      <c r="D7" s="385" t="s">
        <v>30</v>
      </c>
      <c r="E7" s="385" t="s">
        <v>32</v>
      </c>
      <c r="F7" s="385" t="s">
        <v>30</v>
      </c>
      <c r="G7" s="385" t="s">
        <v>32</v>
      </c>
      <c r="H7" s="385" t="s">
        <v>30</v>
      </c>
      <c r="I7" s="385" t="s">
        <v>32</v>
      </c>
      <c r="J7" s="385"/>
      <c r="K7" s="16"/>
      <c r="L7" s="475"/>
      <c r="M7" s="475"/>
      <c r="N7" s="215"/>
      <c r="O7" s="16"/>
      <c r="P7" s="475"/>
      <c r="Q7" s="475"/>
      <c r="R7" s="16"/>
    </row>
    <row r="8" spans="1:19" x14ac:dyDescent="0.2">
      <c r="A8" s="385">
        <v>2002</v>
      </c>
      <c r="B8">
        <v>163824.70000000001</v>
      </c>
      <c r="C8" s="24"/>
      <c r="D8">
        <v>130077</v>
      </c>
      <c r="E8" s="24"/>
      <c r="F8">
        <v>26855.4</v>
      </c>
      <c r="G8" s="24"/>
      <c r="H8">
        <v>6892.5</v>
      </c>
      <c r="I8" s="24"/>
      <c r="K8" s="16"/>
      <c r="L8" s="475"/>
      <c r="M8" s="475"/>
      <c r="N8" s="215"/>
      <c r="O8" s="16"/>
      <c r="P8" s="475"/>
      <c r="Q8" s="475"/>
      <c r="R8" s="16"/>
    </row>
    <row r="9" spans="1:19" x14ac:dyDescent="0.2">
      <c r="A9" s="385">
        <v>2003</v>
      </c>
      <c r="B9">
        <v>162948.79999999999</v>
      </c>
      <c r="C9" s="24">
        <f>100*(B9-B8)/B8</f>
        <v>-0.5346568618773746</v>
      </c>
      <c r="D9">
        <v>129148.3</v>
      </c>
      <c r="E9" s="24">
        <f>100*(D9-D8)/D8</f>
        <v>-0.71396173035970778</v>
      </c>
      <c r="F9">
        <v>27344.9</v>
      </c>
      <c r="G9" s="24">
        <f>100*(F9-F8)/F8</f>
        <v>1.8227246661751453</v>
      </c>
      <c r="H9">
        <v>6455.5</v>
      </c>
      <c r="I9" s="24">
        <f>100*(H9-H8)/H8</f>
        <v>-6.3402248821182443</v>
      </c>
      <c r="K9" s="16"/>
      <c r="L9" s="475"/>
      <c r="M9" s="475"/>
      <c r="N9" s="215"/>
      <c r="O9" s="16"/>
      <c r="P9" s="475"/>
      <c r="Q9" s="475"/>
      <c r="R9" s="16"/>
    </row>
    <row r="10" spans="1:19" x14ac:dyDescent="0.2">
      <c r="A10" s="385">
        <v>2004</v>
      </c>
      <c r="B10">
        <v>176723.3</v>
      </c>
      <c r="C10" s="24">
        <f>100*(B10-B9)/B9</f>
        <v>8.4532687568119567</v>
      </c>
      <c r="D10">
        <v>139261.29999999999</v>
      </c>
      <c r="E10" s="24">
        <f>100*(D10-D9)/D9</f>
        <v>7.8305328060841575</v>
      </c>
      <c r="F10">
        <v>29638.9</v>
      </c>
      <c r="G10" s="24">
        <f>100*(F10-F9)/F9</f>
        <v>8.3891328913252554</v>
      </c>
      <c r="H10">
        <v>7822.9</v>
      </c>
      <c r="I10" s="24">
        <f>100*(H10-H9)/H9</f>
        <v>21.181937882425835</v>
      </c>
      <c r="K10" s="16"/>
      <c r="L10" s="476"/>
      <c r="M10" s="475"/>
      <c r="N10" s="215"/>
      <c r="O10" s="16"/>
      <c r="P10" s="475"/>
      <c r="Q10" s="475"/>
      <c r="R10" s="16"/>
    </row>
    <row r="11" spans="1:19" x14ac:dyDescent="0.2">
      <c r="A11" s="385">
        <v>2005</v>
      </c>
      <c r="B11">
        <v>191185.3</v>
      </c>
      <c r="C11" s="24">
        <f>100*(B11-B10)/B10</f>
        <v>8.1834144111161358</v>
      </c>
      <c r="D11">
        <v>149612</v>
      </c>
      <c r="E11" s="24">
        <f>100*(D11-D10)/D10</f>
        <v>7.4325745917925605</v>
      </c>
      <c r="F11">
        <v>35752.1</v>
      </c>
      <c r="G11" s="24">
        <f>100*(F11-F10)/F10</f>
        <v>20.6255967664117</v>
      </c>
      <c r="H11">
        <v>5821.1</v>
      </c>
      <c r="I11" s="24">
        <f>100*(H11-H10)/H10</f>
        <v>-25.588975955208419</v>
      </c>
      <c r="K11" s="16"/>
      <c r="L11" s="476"/>
      <c r="M11" s="475"/>
      <c r="N11" s="215"/>
      <c r="O11" s="16"/>
      <c r="P11" s="475"/>
      <c r="Q11" s="475"/>
      <c r="R11" s="16"/>
    </row>
    <row r="12" spans="1:19" x14ac:dyDescent="0.2">
      <c r="A12" s="385">
        <v>2006</v>
      </c>
      <c r="B12">
        <v>205603.5</v>
      </c>
      <c r="C12" s="24">
        <f>100*(B12-B11)/B11</f>
        <v>7.5414793919825494</v>
      </c>
      <c r="D12">
        <v>160869.20000000001</v>
      </c>
      <c r="E12" s="24">
        <f>100*(D12-D11)/D11</f>
        <v>7.524262759671692</v>
      </c>
      <c r="F12">
        <v>39401.800000000003</v>
      </c>
      <c r="G12" s="24">
        <f>100*(F12-F11)/F11</f>
        <v>10.208351397540298</v>
      </c>
      <c r="H12">
        <v>5332.5</v>
      </c>
      <c r="I12" s="24">
        <f>100*(H12-H11)/H11</f>
        <v>-8.3936025837041175</v>
      </c>
      <c r="K12" s="16"/>
      <c r="L12" s="476"/>
      <c r="M12" s="475"/>
      <c r="N12" s="215"/>
      <c r="O12" s="16"/>
      <c r="P12" s="475"/>
      <c r="Q12" s="475"/>
      <c r="R12" s="16"/>
    </row>
    <row r="13" spans="1:19" x14ac:dyDescent="0.2">
      <c r="A13" s="385">
        <v>2007</v>
      </c>
      <c r="B13">
        <v>217320.4</v>
      </c>
      <c r="C13" s="24">
        <f>100*(B13-B12)/B12</f>
        <v>5.6987843105783682</v>
      </c>
      <c r="D13">
        <v>171848.6</v>
      </c>
      <c r="E13" s="24">
        <f>100*(D13-D12)/D12</f>
        <v>6.8250479271358309</v>
      </c>
      <c r="F13">
        <v>41033.5</v>
      </c>
      <c r="G13" s="24">
        <f>100*(F13-F12)/F12</f>
        <v>4.1411813673486924</v>
      </c>
      <c r="H13">
        <v>4438.5</v>
      </c>
      <c r="I13" s="24">
        <f>100*(H13-H12)/H12</f>
        <v>-16.765119549929675</v>
      </c>
      <c r="K13" s="16"/>
      <c r="L13" s="476"/>
      <c r="M13" s="475"/>
      <c r="N13" s="215"/>
      <c r="O13" s="16"/>
      <c r="P13" s="475"/>
      <c r="Q13" s="475"/>
      <c r="R13" s="16"/>
    </row>
    <row r="14" spans="1:19" x14ac:dyDescent="0.2">
      <c r="A14" s="385">
        <v>2008</v>
      </c>
      <c r="B14">
        <v>219801.60000000001</v>
      </c>
      <c r="C14" s="24">
        <f t="shared" ref="C14:C19" si="0">100*(B14-B13)/B13</f>
        <v>1.14172438482536</v>
      </c>
      <c r="D14">
        <v>170506.1</v>
      </c>
      <c r="E14" s="24">
        <f t="shared" ref="E14:E19" si="1">100*(D14-D13)/D13</f>
        <v>-0.78121090308562302</v>
      </c>
      <c r="F14">
        <v>44487.8</v>
      </c>
      <c r="G14" s="24">
        <f t="shared" ref="G14:G19" si="2">100*(F14-F13)/F13</f>
        <v>8.4182436302045964</v>
      </c>
      <c r="H14">
        <v>4807.8</v>
      </c>
      <c r="I14" s="24">
        <f t="shared" ref="I14:I19" si="3">100*(H14-H13)/H13</f>
        <v>8.3203785062521156</v>
      </c>
      <c r="K14" s="216"/>
      <c r="L14" s="476"/>
      <c r="M14" s="475"/>
      <c r="N14" s="215"/>
      <c r="O14" s="216"/>
      <c r="P14" s="475"/>
      <c r="Q14" s="16"/>
      <c r="R14" s="16"/>
    </row>
    <row r="15" spans="1:19" x14ac:dyDescent="0.2">
      <c r="A15" s="385">
        <v>2009</v>
      </c>
      <c r="B15">
        <v>176201.4</v>
      </c>
      <c r="C15" s="24">
        <f t="shared" si="0"/>
        <v>-19.836161338225022</v>
      </c>
      <c r="D15">
        <v>135066.5</v>
      </c>
      <c r="E15" s="24">
        <f t="shared" si="1"/>
        <v>-20.784945523943133</v>
      </c>
      <c r="F15">
        <v>37161.9</v>
      </c>
      <c r="G15" s="24">
        <f t="shared" si="2"/>
        <v>-16.46721123543983</v>
      </c>
      <c r="H15">
        <v>3973.3</v>
      </c>
      <c r="I15" s="24">
        <f t="shared" si="3"/>
        <v>-17.357211198469155</v>
      </c>
      <c r="K15" s="216"/>
      <c r="L15" s="476"/>
      <c r="M15" s="475"/>
      <c r="N15" s="215"/>
      <c r="O15" s="216"/>
      <c r="P15" s="475"/>
      <c r="Q15" s="16"/>
      <c r="R15" s="16"/>
    </row>
    <row r="16" spans="1:19" x14ac:dyDescent="0.2">
      <c r="A16" s="385">
        <v>2010</v>
      </c>
      <c r="B16">
        <v>207087.7</v>
      </c>
      <c r="C16" s="24">
        <f t="shared" si="0"/>
        <v>17.528975365689501</v>
      </c>
      <c r="D16">
        <v>160762.4</v>
      </c>
      <c r="E16" s="24">
        <f t="shared" si="1"/>
        <v>19.02462860887044</v>
      </c>
      <c r="F16">
        <v>41717</v>
      </c>
      <c r="G16" s="24">
        <f t="shared" si="2"/>
        <v>12.257446470713282</v>
      </c>
      <c r="H16">
        <v>4599.5</v>
      </c>
      <c r="I16" s="24">
        <f t="shared" si="3"/>
        <v>15.760199330531291</v>
      </c>
      <c r="K16" s="216"/>
      <c r="L16" s="476"/>
      <c r="M16" s="475"/>
      <c r="N16" s="215"/>
      <c r="O16" s="216"/>
      <c r="P16" s="475"/>
      <c r="Q16" s="16"/>
      <c r="R16" s="16"/>
    </row>
    <row r="17" spans="1:18" x14ac:dyDescent="0.2">
      <c r="A17" s="385">
        <v>2011</v>
      </c>
      <c r="B17">
        <v>235103.1</v>
      </c>
      <c r="C17" s="24">
        <f t="shared" si="0"/>
        <v>13.528278115986605</v>
      </c>
      <c r="D17">
        <v>183844.1</v>
      </c>
      <c r="E17" s="24">
        <f t="shared" si="1"/>
        <v>14.35764830582276</v>
      </c>
      <c r="F17">
        <v>45792.7</v>
      </c>
      <c r="G17" s="24">
        <f t="shared" si="2"/>
        <v>9.769877987391224</v>
      </c>
      <c r="H17">
        <v>5466.3</v>
      </c>
      <c r="I17" s="24">
        <f t="shared" si="3"/>
        <v>18.845526687683446</v>
      </c>
      <c r="K17" s="216"/>
      <c r="L17" s="476"/>
      <c r="M17" s="475"/>
      <c r="N17" s="215"/>
      <c r="O17" s="216"/>
      <c r="P17" s="475"/>
      <c r="Q17" s="16"/>
      <c r="R17" s="16"/>
    </row>
    <row r="18" spans="1:18" x14ac:dyDescent="0.2">
      <c r="A18" s="385">
        <v>2012</v>
      </c>
      <c r="B18">
        <v>238470.5</v>
      </c>
      <c r="C18" s="24">
        <f t="shared" si="0"/>
        <v>1.4323077832661475</v>
      </c>
      <c r="D18">
        <v>188247</v>
      </c>
      <c r="E18" s="24">
        <f t="shared" si="1"/>
        <v>2.3949096000361143</v>
      </c>
      <c r="F18">
        <v>44322.6</v>
      </c>
      <c r="G18" s="24">
        <f t="shared" si="2"/>
        <v>-3.2103370187824667</v>
      </c>
      <c r="H18">
        <v>5901.1</v>
      </c>
      <c r="I18" s="24">
        <f t="shared" si="3"/>
        <v>7.9541920494667346</v>
      </c>
      <c r="K18" s="216"/>
      <c r="L18" s="476"/>
      <c r="M18" s="475"/>
      <c r="N18" s="215"/>
      <c r="O18" s="216"/>
      <c r="P18" s="475"/>
      <c r="Q18" s="16"/>
      <c r="R18" s="16"/>
    </row>
    <row r="19" spans="1:18" x14ac:dyDescent="0.2">
      <c r="A19" s="385">
        <v>2013</v>
      </c>
      <c r="B19">
        <v>243395.9</v>
      </c>
      <c r="C19" s="24">
        <f t="shared" si="0"/>
        <v>2.0654127030387381</v>
      </c>
      <c r="D19">
        <v>191817.60000000001</v>
      </c>
      <c r="E19" s="24">
        <f t="shared" si="1"/>
        <v>1.8967632950325932</v>
      </c>
      <c r="F19">
        <v>45485.5</v>
      </c>
      <c r="G19" s="24">
        <f t="shared" si="2"/>
        <v>2.6237179226850444</v>
      </c>
      <c r="H19">
        <v>6092.8</v>
      </c>
      <c r="I19" s="24">
        <f t="shared" si="3"/>
        <v>3.2485468810899629</v>
      </c>
      <c r="K19" s="216"/>
      <c r="L19" s="476"/>
      <c r="M19" s="475"/>
      <c r="N19" s="215"/>
      <c r="O19" s="216"/>
      <c r="P19" s="475"/>
      <c r="Q19" s="16"/>
      <c r="R19" s="16"/>
    </row>
    <row r="20" spans="1:18" x14ac:dyDescent="0.2">
      <c r="A20" s="385"/>
      <c r="B20" s="24"/>
      <c r="C20" s="24"/>
      <c r="D20" s="24"/>
      <c r="E20" s="24"/>
      <c r="F20" s="24"/>
      <c r="G20" s="24"/>
      <c r="H20" s="24"/>
      <c r="I20" s="24"/>
      <c r="K20" s="216"/>
      <c r="L20" s="475"/>
      <c r="M20" s="475"/>
      <c r="N20" s="475"/>
      <c r="O20" s="216"/>
      <c r="P20" s="475"/>
      <c r="Q20" s="16"/>
      <c r="R20" s="16"/>
    </row>
    <row r="21" spans="1:18" x14ac:dyDescent="0.2">
      <c r="A21" s="162" t="s">
        <v>39</v>
      </c>
      <c r="B21" s="385"/>
      <c r="C21" s="385"/>
      <c r="D21" s="385"/>
      <c r="E21" s="385"/>
      <c r="F21" s="385"/>
      <c r="G21" s="385"/>
      <c r="H21" s="385"/>
      <c r="I21" s="385"/>
      <c r="J21" s="385"/>
      <c r="K21" s="213"/>
      <c r="L21" s="476"/>
      <c r="M21" s="214"/>
      <c r="N21" s="214"/>
      <c r="O21" s="213"/>
      <c r="P21" s="214"/>
      <c r="Q21" s="214"/>
      <c r="R21" s="16"/>
    </row>
    <row r="22" spans="1:18" ht="22.5" customHeight="1" x14ac:dyDescent="0.2">
      <c r="A22" s="385"/>
      <c r="B22" s="404" t="s">
        <v>26</v>
      </c>
      <c r="C22" s="404"/>
      <c r="D22" s="403" t="s">
        <v>27</v>
      </c>
      <c r="E22" s="403"/>
      <c r="F22" s="404" t="s">
        <v>28</v>
      </c>
      <c r="G22" s="404"/>
      <c r="H22" s="403" t="s">
        <v>29</v>
      </c>
      <c r="I22" s="403"/>
      <c r="J22" s="385"/>
      <c r="K22" s="215"/>
      <c r="L22" s="476"/>
      <c r="M22" s="476"/>
      <c r="N22" s="476"/>
      <c r="O22" s="476"/>
      <c r="P22" s="215"/>
      <c r="Q22" s="215"/>
      <c r="R22" s="16"/>
    </row>
    <row r="23" spans="1:18" x14ac:dyDescent="0.2">
      <c r="A23" s="385"/>
      <c r="B23" s="385" t="s">
        <v>30</v>
      </c>
      <c r="C23" s="385" t="s">
        <v>32</v>
      </c>
      <c r="D23" s="385" t="s">
        <v>30</v>
      </c>
      <c r="E23" s="385" t="s">
        <v>32</v>
      </c>
      <c r="F23" s="385" t="s">
        <v>30</v>
      </c>
      <c r="G23" s="385" t="s">
        <v>32</v>
      </c>
      <c r="H23" s="385" t="s">
        <v>30</v>
      </c>
      <c r="I23" s="385" t="s">
        <v>32</v>
      </c>
      <c r="J23" s="385"/>
      <c r="K23" s="16"/>
      <c r="L23" s="476"/>
      <c r="M23" s="476"/>
      <c r="N23" s="476"/>
      <c r="O23" s="476"/>
      <c r="P23" s="475"/>
      <c r="Q23" s="475"/>
      <c r="R23" s="16"/>
    </row>
    <row r="24" spans="1:18" x14ac:dyDescent="0.2">
      <c r="A24" s="385">
        <v>2002</v>
      </c>
      <c r="B24">
        <v>153854.5</v>
      </c>
      <c r="C24" s="24"/>
      <c r="D24">
        <v>120502.5</v>
      </c>
      <c r="E24" s="24"/>
      <c r="F24">
        <v>19821.400000000001</v>
      </c>
      <c r="G24" s="24"/>
      <c r="H24">
        <v>13530.6</v>
      </c>
      <c r="I24" s="24"/>
      <c r="K24" s="16"/>
      <c r="L24" s="476"/>
      <c r="M24" s="476"/>
      <c r="N24" s="476"/>
      <c r="O24" s="476"/>
      <c r="P24" s="475"/>
      <c r="Q24" s="475"/>
      <c r="R24" s="16"/>
    </row>
    <row r="25" spans="1:18" x14ac:dyDescent="0.2">
      <c r="A25" s="385">
        <v>2003</v>
      </c>
      <c r="B25">
        <v>154894.20000000001</v>
      </c>
      <c r="C25" s="24">
        <f>100*(B25-B24)/B24</f>
        <v>0.67576833956758597</v>
      </c>
      <c r="D25">
        <v>121842.2</v>
      </c>
      <c r="E25" s="24">
        <f>100*(D25-D24)/D24</f>
        <v>1.1117611667807699</v>
      </c>
      <c r="F25">
        <v>20282.8</v>
      </c>
      <c r="G25" s="24">
        <f>100*(F25-F24)/F24</f>
        <v>2.3277871391526217</v>
      </c>
      <c r="H25">
        <v>12768.9</v>
      </c>
      <c r="I25" s="24">
        <f>100*(H25-H24)/H24</f>
        <v>-5.6294621081105101</v>
      </c>
      <c r="K25" s="16"/>
      <c r="L25" s="476"/>
      <c r="M25" s="476"/>
      <c r="N25" s="476"/>
      <c r="O25" s="476"/>
      <c r="P25" s="475"/>
      <c r="Q25" s="475"/>
      <c r="R25" s="16"/>
    </row>
    <row r="26" spans="1:18" x14ac:dyDescent="0.2">
      <c r="A26" s="385">
        <v>2004</v>
      </c>
      <c r="B26">
        <v>169434.2</v>
      </c>
      <c r="C26" s="24">
        <f>100*(B26-B25)/B25</f>
        <v>9.3870525816977004</v>
      </c>
      <c r="D26">
        <v>133493</v>
      </c>
      <c r="E26" s="24">
        <f>100*(D26-D25)/D25</f>
        <v>9.5622042280917476</v>
      </c>
      <c r="F26">
        <v>21449.3</v>
      </c>
      <c r="G26" s="24">
        <f>100*(F26-F25)/F25</f>
        <v>5.7511783382964881</v>
      </c>
      <c r="H26">
        <v>14492.1</v>
      </c>
      <c r="I26" s="24">
        <f>100*(H26-H25)/H25</f>
        <v>13.495289335808101</v>
      </c>
      <c r="K26" s="16"/>
      <c r="L26" s="476"/>
      <c r="M26" s="476"/>
      <c r="N26" s="476"/>
      <c r="O26" s="476"/>
      <c r="P26" s="475"/>
      <c r="Q26" s="475"/>
      <c r="R26" s="16"/>
    </row>
    <row r="27" spans="1:18" x14ac:dyDescent="0.2">
      <c r="A27" s="385">
        <v>2005</v>
      </c>
      <c r="B27">
        <v>187311.9</v>
      </c>
      <c r="C27" s="24">
        <f>100*(B27-B26)/B26</f>
        <v>10.551411698464642</v>
      </c>
      <c r="D27">
        <v>152942</v>
      </c>
      <c r="E27" s="24">
        <f>100*(D27-D26)/D26</f>
        <v>14.569303259346933</v>
      </c>
      <c r="F27">
        <v>23767.8</v>
      </c>
      <c r="G27" s="24">
        <f>100*(F27-F26)/F26</f>
        <v>10.809210556987875</v>
      </c>
      <c r="H27">
        <v>10602</v>
      </c>
      <c r="I27" s="24">
        <f>100*(H27-H26)/H26</f>
        <v>-26.842900614817733</v>
      </c>
      <c r="K27" s="16"/>
      <c r="L27" s="476"/>
      <c r="M27" s="476"/>
      <c r="N27" s="476"/>
      <c r="O27" s="476"/>
      <c r="P27" s="475"/>
      <c r="Q27" s="475"/>
      <c r="R27" s="16"/>
    </row>
    <row r="28" spans="1:18" x14ac:dyDescent="0.2">
      <c r="A28" s="385">
        <v>2006</v>
      </c>
      <c r="B28">
        <v>203775.1</v>
      </c>
      <c r="C28" s="24">
        <f>100*(B28-B27)/B27</f>
        <v>8.7891906493928111</v>
      </c>
      <c r="D28">
        <v>166283</v>
      </c>
      <c r="E28" s="24">
        <f>100*(D28-D27)/D27</f>
        <v>8.7229145689215528</v>
      </c>
      <c r="F28">
        <v>26822.7</v>
      </c>
      <c r="G28" s="24">
        <f>100*(F28-F27)/F27</f>
        <v>12.853103779062435</v>
      </c>
      <c r="H28">
        <v>10669.4</v>
      </c>
      <c r="I28" s="24">
        <f>100*(H28-H27)/H27</f>
        <v>0.63572910771552193</v>
      </c>
      <c r="K28" s="16"/>
      <c r="L28" s="475"/>
      <c r="M28" s="475"/>
      <c r="N28" s="215"/>
      <c r="O28" s="16"/>
      <c r="P28" s="475"/>
      <c r="Q28" s="475"/>
      <c r="R28" s="16"/>
    </row>
    <row r="29" spans="1:18" x14ac:dyDescent="0.2">
      <c r="A29" s="385">
        <v>2007</v>
      </c>
      <c r="B29">
        <v>215906.6</v>
      </c>
      <c r="C29" s="24">
        <f>100*(B29-B28)/B28</f>
        <v>5.9533770318355872</v>
      </c>
      <c r="D29">
        <v>176637.6</v>
      </c>
      <c r="E29" s="24">
        <f>100*(D29-D28)/D28</f>
        <v>6.227094772165529</v>
      </c>
      <c r="F29">
        <v>28717.8</v>
      </c>
      <c r="G29" s="24">
        <f>100*(F29-F28)/F28</f>
        <v>7.0652842554999999</v>
      </c>
      <c r="H29">
        <v>10551.2</v>
      </c>
      <c r="I29" s="24">
        <f>100*(H29-H28)/H28</f>
        <v>-1.1078411157140882</v>
      </c>
      <c r="K29" s="16"/>
      <c r="L29" s="475"/>
      <c r="M29" s="475"/>
      <c r="N29" s="215"/>
      <c r="O29" s="16"/>
      <c r="P29" s="475"/>
      <c r="Q29" s="475"/>
      <c r="R29" s="16"/>
    </row>
    <row r="30" spans="1:18" ht="13.5" customHeight="1" x14ac:dyDescent="0.2">
      <c r="A30" s="385">
        <v>2008</v>
      </c>
      <c r="B30">
        <v>231091.6</v>
      </c>
      <c r="C30" s="24">
        <f t="shared" ref="C30:C35" si="4">100*(B30-B29)/B29</f>
        <v>7.0331337717327767</v>
      </c>
      <c r="D30">
        <v>188819.4</v>
      </c>
      <c r="E30" s="24">
        <f t="shared" ref="E30:E35" si="5">100*(D30-D29)/D29</f>
        <v>6.896493158874434</v>
      </c>
      <c r="F30">
        <v>31150.7</v>
      </c>
      <c r="G30" s="24">
        <f t="shared" ref="G30:G35" si="6">100*(F30-F29)/F29</f>
        <v>8.471749228701368</v>
      </c>
      <c r="H30">
        <v>11121.2</v>
      </c>
      <c r="I30" s="24">
        <f t="shared" ref="I30:I35" si="7">100*(H30-H29)/H29</f>
        <v>5.4022291303358854</v>
      </c>
      <c r="K30" s="216"/>
      <c r="L30" s="475"/>
      <c r="M30" s="475"/>
      <c r="N30" s="215"/>
      <c r="O30" s="216"/>
      <c r="P30" s="475"/>
      <c r="Q30" s="16"/>
      <c r="R30" s="16"/>
    </row>
    <row r="31" spans="1:18" ht="12.75" customHeight="1" x14ac:dyDescent="0.2">
      <c r="A31" s="385">
        <v>2009</v>
      </c>
      <c r="B31">
        <v>181383.5</v>
      </c>
      <c r="C31" s="24">
        <f t="shared" si="4"/>
        <v>-21.510128451228866</v>
      </c>
      <c r="D31">
        <v>145885.29999999999</v>
      </c>
      <c r="E31" s="24">
        <f t="shared" si="5"/>
        <v>-22.738182623183853</v>
      </c>
      <c r="F31">
        <v>25481.599999999999</v>
      </c>
      <c r="G31" s="24">
        <f t="shared" si="6"/>
        <v>-18.198948980279745</v>
      </c>
      <c r="H31">
        <v>10016.6</v>
      </c>
      <c r="I31" s="24">
        <f t="shared" si="7"/>
        <v>-9.9323813976908983</v>
      </c>
      <c r="L31" s="9"/>
      <c r="M31" s="70"/>
      <c r="N31" s="70"/>
      <c r="O31" s="16"/>
      <c r="Q31" s="16"/>
      <c r="R31" s="16"/>
    </row>
    <row r="32" spans="1:18" x14ac:dyDescent="0.2">
      <c r="A32" s="385">
        <v>2010</v>
      </c>
      <c r="B32">
        <v>211677</v>
      </c>
      <c r="C32" s="24">
        <f t="shared" si="4"/>
        <v>16.70135376150532</v>
      </c>
      <c r="D32">
        <v>171764.4</v>
      </c>
      <c r="E32" s="24">
        <f t="shared" si="5"/>
        <v>17.739347281734354</v>
      </c>
      <c r="F32">
        <v>29788.400000000001</v>
      </c>
      <c r="G32" s="24">
        <f t="shared" si="6"/>
        <v>16.90160743438404</v>
      </c>
      <c r="H32">
        <v>10123.9</v>
      </c>
      <c r="I32" s="24">
        <f t="shared" si="7"/>
        <v>1.0712217718587072</v>
      </c>
      <c r="M32" s="16"/>
      <c r="N32" s="16"/>
      <c r="O32" s="16"/>
      <c r="Q32" s="16"/>
      <c r="R32" s="16"/>
    </row>
    <row r="33" spans="1:18" x14ac:dyDescent="0.2">
      <c r="A33" s="385">
        <v>2011</v>
      </c>
      <c r="B33">
        <v>245787.3</v>
      </c>
      <c r="C33" s="24">
        <f t="shared" si="4"/>
        <v>16.11431567907708</v>
      </c>
      <c r="D33">
        <v>202266</v>
      </c>
      <c r="E33" s="24">
        <f t="shared" si="5"/>
        <v>17.757812445419425</v>
      </c>
      <c r="F33">
        <v>32281.1</v>
      </c>
      <c r="G33" s="24">
        <f t="shared" si="6"/>
        <v>8.3680224516925943</v>
      </c>
      <c r="H33">
        <v>11240.1</v>
      </c>
      <c r="I33" s="24">
        <f t="shared" si="7"/>
        <v>11.025395351593762</v>
      </c>
      <c r="M33" s="16"/>
      <c r="N33" s="16"/>
      <c r="O33" s="16"/>
      <c r="Q33" s="16"/>
      <c r="R33" s="16"/>
    </row>
    <row r="34" spans="1:18" x14ac:dyDescent="0.2">
      <c r="A34" s="385">
        <v>2012</v>
      </c>
      <c r="B34">
        <v>249726.4</v>
      </c>
      <c r="C34" s="24">
        <f t="shared" si="4"/>
        <v>1.6026458649409494</v>
      </c>
      <c r="D34">
        <v>204180.8</v>
      </c>
      <c r="E34" s="24">
        <f t="shared" si="5"/>
        <v>0.94667418152333482</v>
      </c>
      <c r="F34">
        <v>33991</v>
      </c>
      <c r="G34" s="24">
        <f t="shared" si="6"/>
        <v>5.2969074783697012</v>
      </c>
      <c r="H34">
        <v>11554.4</v>
      </c>
      <c r="I34" s="24">
        <f t="shared" si="7"/>
        <v>2.7962384676292849</v>
      </c>
      <c r="M34" s="16"/>
      <c r="N34" s="16"/>
      <c r="O34" s="16"/>
      <c r="Q34" s="16"/>
      <c r="R34" s="16"/>
    </row>
    <row r="35" spans="1:18" x14ac:dyDescent="0.2">
      <c r="A35" s="385">
        <v>2013</v>
      </c>
      <c r="B35">
        <v>252317.8</v>
      </c>
      <c r="C35" s="24">
        <f t="shared" si="4"/>
        <v>1.0376956541238709</v>
      </c>
      <c r="D35">
        <v>205947.1</v>
      </c>
      <c r="E35" s="24">
        <f t="shared" si="5"/>
        <v>0.86506664681498824</v>
      </c>
      <c r="F35">
        <v>34812.9</v>
      </c>
      <c r="G35" s="24">
        <f t="shared" si="6"/>
        <v>2.4179929981465724</v>
      </c>
      <c r="H35">
        <v>11558.2</v>
      </c>
      <c r="I35" s="24">
        <f t="shared" si="7"/>
        <v>3.2887904175042337E-2</v>
      </c>
      <c r="M35" s="16"/>
      <c r="N35" s="16"/>
      <c r="O35" s="16"/>
      <c r="Q35" s="16"/>
      <c r="R35" s="16"/>
    </row>
    <row r="36" spans="1:18" x14ac:dyDescent="0.2">
      <c r="A36" s="385"/>
      <c r="C36" s="24"/>
      <c r="E36" s="24"/>
      <c r="G36" s="24"/>
      <c r="I36" s="24"/>
      <c r="M36" s="16"/>
      <c r="N36" s="16"/>
      <c r="O36" s="16"/>
      <c r="Q36" s="16"/>
      <c r="R36" s="16"/>
    </row>
    <row r="37" spans="1:18" ht="12.75" customHeight="1" x14ac:dyDescent="0.2">
      <c r="A37" s="407" t="s">
        <v>41</v>
      </c>
      <c r="B37" s="407"/>
      <c r="C37" s="407"/>
      <c r="D37" s="407"/>
      <c r="E37" s="407"/>
      <c r="G37" s="408" t="s">
        <v>42</v>
      </c>
      <c r="H37" s="408"/>
      <c r="M37" s="16"/>
      <c r="N37" s="16"/>
      <c r="O37" s="16"/>
    </row>
    <row r="38" spans="1:18" x14ac:dyDescent="0.2">
      <c r="A38" s="385"/>
      <c r="B38" s="403" t="s">
        <v>43</v>
      </c>
      <c r="C38" s="403"/>
      <c r="D38" s="404" t="s">
        <v>44</v>
      </c>
      <c r="E38" s="404"/>
      <c r="G38" s="27"/>
      <c r="H38" s="27"/>
      <c r="J38" s="83"/>
      <c r="M38" s="16"/>
      <c r="N38" s="16"/>
      <c r="O38" s="16"/>
    </row>
    <row r="39" spans="1:18" x14ac:dyDescent="0.2">
      <c r="A39" s="385"/>
      <c r="B39" s="385" t="s">
        <v>30</v>
      </c>
      <c r="C39" s="385" t="s">
        <v>32</v>
      </c>
      <c r="D39" s="385" t="s">
        <v>30</v>
      </c>
      <c r="E39" s="385" t="s">
        <v>32</v>
      </c>
      <c r="G39" s="113" t="s">
        <v>43</v>
      </c>
      <c r="H39" s="113" t="s">
        <v>44</v>
      </c>
    </row>
    <row r="40" spans="1:18" x14ac:dyDescent="0.2">
      <c r="A40" s="385">
        <v>2002</v>
      </c>
      <c r="B40" s="54">
        <f t="shared" ref="B40:B51" si="8">D8</f>
        <v>130077</v>
      </c>
      <c r="C40" s="24"/>
      <c r="D40" s="24">
        <f t="shared" ref="D40:D51" si="9">D24</f>
        <v>120502.5</v>
      </c>
      <c r="E40" s="24"/>
      <c r="F40" s="24"/>
      <c r="G40" s="24" t="e">
        <f>G81</f>
        <v>#DIV/0!</v>
      </c>
      <c r="H40" s="24" t="e">
        <f>H81</f>
        <v>#DIV/0!</v>
      </c>
      <c r="I40" s="24"/>
    </row>
    <row r="41" spans="1:18" x14ac:dyDescent="0.2">
      <c r="A41" s="385">
        <v>2003</v>
      </c>
      <c r="B41" s="54">
        <f t="shared" si="8"/>
        <v>129148.3</v>
      </c>
      <c r="C41" s="24">
        <f>100*(B41-B40)/B40</f>
        <v>-0.71396173035970778</v>
      </c>
      <c r="D41" s="24">
        <f t="shared" si="9"/>
        <v>121842.2</v>
      </c>
      <c r="E41" s="24">
        <f>100*(D41-D40)/D40</f>
        <v>1.1117611667807699</v>
      </c>
      <c r="F41" s="24"/>
      <c r="G41" s="24" t="e">
        <f t="shared" ref="G41:H51" si="10">G82</f>
        <v>#DIV/0!</v>
      </c>
      <c r="H41" s="24" t="e">
        <f t="shared" si="10"/>
        <v>#DIV/0!</v>
      </c>
      <c r="I41" s="24"/>
    </row>
    <row r="42" spans="1:18" x14ac:dyDescent="0.2">
      <c r="A42" s="385">
        <v>2004</v>
      </c>
      <c r="B42" s="54">
        <f t="shared" si="8"/>
        <v>139261.29999999999</v>
      </c>
      <c r="C42" s="24">
        <f>100*(B42-B41)/B41</f>
        <v>7.8305328060841575</v>
      </c>
      <c r="D42" s="24">
        <f t="shared" si="9"/>
        <v>133493</v>
      </c>
      <c r="E42" s="24">
        <f>100*(D42-D41)/D41</f>
        <v>9.5622042280917476</v>
      </c>
      <c r="F42" s="24"/>
      <c r="G42" s="24">
        <f t="shared" si="10"/>
        <v>0.84416806714615233</v>
      </c>
      <c r="H42" s="24">
        <f t="shared" si="10"/>
        <v>0.81808841981818625</v>
      </c>
      <c r="I42" s="24"/>
    </row>
    <row r="43" spans="1:18" x14ac:dyDescent="0.2">
      <c r="A43" s="385">
        <v>2005</v>
      </c>
      <c r="B43" s="54">
        <f t="shared" si="8"/>
        <v>149612</v>
      </c>
      <c r="C43" s="24">
        <f>100*(B43-B42)/B42</f>
        <v>7.4325745917925605</v>
      </c>
      <c r="D43" s="24">
        <f t="shared" si="9"/>
        <v>152942</v>
      </c>
      <c r="E43" s="24">
        <f>100*(D43-D42)/D42</f>
        <v>14.569303259346933</v>
      </c>
      <c r="F43" s="24"/>
      <c r="G43" s="24">
        <f t="shared" si="10"/>
        <v>0.87683472040718069</v>
      </c>
      <c r="H43" s="24">
        <f t="shared" si="10"/>
        <v>0.85439501143931273</v>
      </c>
      <c r="I43" s="24"/>
    </row>
    <row r="44" spans="1:18" ht="12.75" customHeight="1" x14ac:dyDescent="0.2">
      <c r="A44" s="385">
        <v>2006</v>
      </c>
      <c r="B44" s="54">
        <f t="shared" si="8"/>
        <v>160869.20000000001</v>
      </c>
      <c r="C44" s="24">
        <f>100*(B44-B43)/B43</f>
        <v>7.524262759671692</v>
      </c>
      <c r="D44" s="24">
        <f t="shared" si="9"/>
        <v>166283</v>
      </c>
      <c r="E44" s="24">
        <f>100*(D44-D43)/D43</f>
        <v>8.7229145689215528</v>
      </c>
      <c r="F44" s="24"/>
      <c r="G44" s="24">
        <f t="shared" si="10"/>
        <v>0.90019149152640909</v>
      </c>
      <c r="H44" s="24">
        <f t="shared" si="10"/>
        <v>0.88270473234786651</v>
      </c>
      <c r="I44" s="24"/>
      <c r="J44" s="476"/>
      <c r="K44" s="440" t="s">
        <v>489</v>
      </c>
    </row>
    <row r="45" spans="1:18" ht="12" customHeight="1" x14ac:dyDescent="0.2">
      <c r="A45" s="385">
        <v>2007</v>
      </c>
      <c r="B45" s="54">
        <f t="shared" si="8"/>
        <v>171848.6</v>
      </c>
      <c r="C45" s="24">
        <f>100*(B45-B44)/B44</f>
        <v>6.8250479271358309</v>
      </c>
      <c r="D45" s="24">
        <f t="shared" si="9"/>
        <v>176637.6</v>
      </c>
      <c r="E45" s="24">
        <f>100*(D45-D44)/D44</f>
        <v>6.227094772165529</v>
      </c>
      <c r="F45" s="24"/>
      <c r="G45" s="24">
        <f t="shared" si="10"/>
        <v>0.92073466457066722</v>
      </c>
      <c r="H45" s="24">
        <f t="shared" si="10"/>
        <v>0.90064610167137538</v>
      </c>
      <c r="I45" s="24"/>
      <c r="K45" s="440" t="s">
        <v>433</v>
      </c>
    </row>
    <row r="46" spans="1:18" ht="13.5" customHeight="1" x14ac:dyDescent="0.2">
      <c r="A46" s="385">
        <v>2008</v>
      </c>
      <c r="B46" s="54">
        <f t="shared" si="8"/>
        <v>170506.1</v>
      </c>
      <c r="C46" s="24">
        <f t="shared" ref="C46:C51" si="11">100*(B46-B45)/B45</f>
        <v>-0.78121090308562302</v>
      </c>
      <c r="D46" s="24">
        <f t="shared" si="9"/>
        <v>188819.4</v>
      </c>
      <c r="E46" s="24">
        <f t="shared" ref="E46:E51" si="12">100*(D46-D45)/D45</f>
        <v>6.896493158874434</v>
      </c>
      <c r="F46" s="24"/>
      <c r="G46" s="24">
        <f t="shared" si="10"/>
        <v>0.95627110054479458</v>
      </c>
      <c r="H46" s="24">
        <f t="shared" si="10"/>
        <v>0.96048480448228379</v>
      </c>
      <c r="I46" s="24"/>
    </row>
    <row r="47" spans="1:18" ht="15" customHeight="1" x14ac:dyDescent="0.2">
      <c r="A47" s="385">
        <v>2009</v>
      </c>
      <c r="B47" s="54">
        <f t="shared" si="8"/>
        <v>135066.5</v>
      </c>
      <c r="C47" s="24">
        <f t="shared" si="11"/>
        <v>-20.784945523943133</v>
      </c>
      <c r="D47" s="24">
        <f t="shared" si="9"/>
        <v>145885.29999999999</v>
      </c>
      <c r="E47" s="24">
        <f t="shared" si="12"/>
        <v>-22.738182623183853</v>
      </c>
      <c r="F47" s="24"/>
      <c r="G47" s="24">
        <f t="shared" si="10"/>
        <v>0.90663688641393869</v>
      </c>
      <c r="H47" s="24">
        <f t="shared" si="10"/>
        <v>0.88107053453932804</v>
      </c>
      <c r="I47" s="24"/>
    </row>
    <row r="48" spans="1:18" ht="12.75" customHeight="1" x14ac:dyDescent="0.2">
      <c r="A48" s="385">
        <v>2010</v>
      </c>
      <c r="B48" s="54">
        <f t="shared" si="8"/>
        <v>160762.4</v>
      </c>
      <c r="C48" s="24">
        <f t="shared" si="11"/>
        <v>19.02462860887044</v>
      </c>
      <c r="D48" s="24">
        <f t="shared" si="9"/>
        <v>171764.4</v>
      </c>
      <c r="E48" s="24">
        <f t="shared" si="12"/>
        <v>17.739347281734354</v>
      </c>
      <c r="F48" s="24"/>
      <c r="G48" s="24">
        <f t="shared" si="10"/>
        <v>0.94878061643730749</v>
      </c>
      <c r="H48" s="24">
        <f t="shared" si="10"/>
        <v>0.93690437984300123</v>
      </c>
      <c r="I48" s="24"/>
    </row>
    <row r="49" spans="1:9" ht="12.75" customHeight="1" x14ac:dyDescent="0.2">
      <c r="A49" s="385">
        <v>2011</v>
      </c>
      <c r="B49" s="54">
        <f t="shared" si="8"/>
        <v>183844.1</v>
      </c>
      <c r="C49" s="24">
        <f t="shared" si="11"/>
        <v>14.35764830582276</v>
      </c>
      <c r="D49" s="24">
        <f t="shared" si="9"/>
        <v>202266</v>
      </c>
      <c r="E49" s="24">
        <f t="shared" si="12"/>
        <v>17.757812445419425</v>
      </c>
      <c r="F49" s="24"/>
      <c r="G49" s="24">
        <f t="shared" si="10"/>
        <v>0.98758869097484725</v>
      </c>
      <c r="H49" s="24">
        <f t="shared" si="10"/>
        <v>0.98508730466637862</v>
      </c>
      <c r="I49" s="24"/>
    </row>
    <row r="50" spans="1:9" ht="12.75" customHeight="1" x14ac:dyDescent="0.2">
      <c r="A50" s="385">
        <v>2012</v>
      </c>
      <c r="B50" s="54">
        <f t="shared" si="8"/>
        <v>188247</v>
      </c>
      <c r="C50" s="24">
        <f t="shared" si="11"/>
        <v>2.3949096000361143</v>
      </c>
      <c r="D50" s="24">
        <f t="shared" si="9"/>
        <v>204180.8</v>
      </c>
      <c r="E50" s="24">
        <f t="shared" si="12"/>
        <v>0.94667418152333482</v>
      </c>
      <c r="F50" s="24"/>
      <c r="G50" s="24">
        <f t="shared" si="10"/>
        <v>1</v>
      </c>
      <c r="H50" s="24">
        <f t="shared" si="10"/>
        <v>1</v>
      </c>
      <c r="I50" s="24"/>
    </row>
    <row r="51" spans="1:9" ht="12.75" customHeight="1" x14ac:dyDescent="0.2">
      <c r="A51" s="385">
        <v>2013</v>
      </c>
      <c r="B51" s="54">
        <f t="shared" si="8"/>
        <v>191817.60000000001</v>
      </c>
      <c r="C51" s="24">
        <f t="shared" si="11"/>
        <v>1.8967632950325932</v>
      </c>
      <c r="D51" s="24">
        <f t="shared" si="9"/>
        <v>205947.1</v>
      </c>
      <c r="E51" s="24">
        <f t="shared" si="12"/>
        <v>0.86506664681498824</v>
      </c>
      <c r="F51" s="24"/>
      <c r="G51" s="24">
        <f t="shared" si="10"/>
        <v>0.99609904545216488</v>
      </c>
      <c r="H51" s="24">
        <f t="shared" si="10"/>
        <v>0.99529724818195942</v>
      </c>
      <c r="I51" s="24"/>
    </row>
    <row r="52" spans="1:9" ht="12.75" customHeight="1" x14ac:dyDescent="0.2">
      <c r="A52" s="385"/>
      <c r="B52" s="54"/>
      <c r="C52" s="24"/>
      <c r="D52" s="24"/>
      <c r="E52" s="24"/>
      <c r="F52" s="24"/>
      <c r="G52" s="24"/>
      <c r="H52" s="24"/>
      <c r="I52" s="24"/>
    </row>
    <row r="53" spans="1:9" x14ac:dyDescent="0.2">
      <c r="A53" s="402" t="s">
        <v>45</v>
      </c>
      <c r="B53" s="402"/>
      <c r="C53" s="402"/>
      <c r="D53" s="402"/>
      <c r="E53" s="402"/>
      <c r="F53" s="24"/>
      <c r="G53" s="24"/>
      <c r="H53" s="24"/>
      <c r="I53" s="24"/>
    </row>
    <row r="54" spans="1:9" x14ac:dyDescent="0.2">
      <c r="A54" s="402" t="s">
        <v>46</v>
      </c>
      <c r="B54" s="402"/>
      <c r="C54" s="402"/>
      <c r="D54" s="402"/>
      <c r="E54" s="402"/>
      <c r="F54" s="24"/>
      <c r="G54" s="24"/>
      <c r="H54" s="24"/>
      <c r="I54" s="24"/>
    </row>
    <row r="55" spans="1:9" x14ac:dyDescent="0.2">
      <c r="A55" s="385"/>
      <c r="B55" s="403" t="s">
        <v>43</v>
      </c>
      <c r="C55" s="403"/>
      <c r="D55" s="404" t="s">
        <v>44</v>
      </c>
      <c r="E55" s="404"/>
      <c r="F55" s="24"/>
      <c r="G55" s="24"/>
    </row>
    <row r="56" spans="1:9" x14ac:dyDescent="0.2">
      <c r="A56" s="385"/>
      <c r="B56" s="385" t="s">
        <v>30</v>
      </c>
      <c r="C56" s="385" t="s">
        <v>32</v>
      </c>
      <c r="D56" s="385" t="s">
        <v>30</v>
      </c>
      <c r="E56" s="385" t="s">
        <v>32</v>
      </c>
      <c r="F56" s="24"/>
      <c r="G56" s="24"/>
    </row>
    <row r="57" spans="1:9" x14ac:dyDescent="0.2">
      <c r="A57" s="385">
        <v>2002</v>
      </c>
      <c r="B57" s="165" t="e">
        <f t="shared" ref="B57:B68" si="13">B40/G40</f>
        <v>#DIV/0!</v>
      </c>
      <c r="C57" s="165"/>
      <c r="D57" s="165" t="e">
        <f t="shared" ref="D57:D68" si="14">D40/H40</f>
        <v>#DIV/0!</v>
      </c>
      <c r="E57" s="165"/>
      <c r="F57" s="24"/>
      <c r="G57" s="24"/>
    </row>
    <row r="58" spans="1:9" x14ac:dyDescent="0.2">
      <c r="A58" s="385">
        <v>2003</v>
      </c>
      <c r="B58" s="165" t="e">
        <f t="shared" si="13"/>
        <v>#DIV/0!</v>
      </c>
      <c r="C58" s="166" t="e">
        <f>100*(B58-B57)/B57</f>
        <v>#DIV/0!</v>
      </c>
      <c r="D58" s="165" t="e">
        <f t="shared" si="14"/>
        <v>#DIV/0!</v>
      </c>
      <c r="E58" s="166" t="e">
        <f>100*(D58-D57)/D57</f>
        <v>#DIV/0!</v>
      </c>
      <c r="F58" s="24"/>
      <c r="G58" s="24"/>
    </row>
    <row r="59" spans="1:9" x14ac:dyDescent="0.2">
      <c r="A59" s="385">
        <v>2004</v>
      </c>
      <c r="B59" s="165">
        <f t="shared" si="13"/>
        <v>164968.68979040571</v>
      </c>
      <c r="C59" s="166" t="e">
        <f t="shared" ref="C59:C68" si="15">100*(B59-B58)/B58</f>
        <v>#DIV/0!</v>
      </c>
      <c r="D59" s="165">
        <f t="shared" si="14"/>
        <v>163176.73831597297</v>
      </c>
      <c r="E59" s="166" t="e">
        <f>100*(D59-D58)/D58</f>
        <v>#DIV/0!</v>
      </c>
      <c r="F59" s="24"/>
      <c r="G59" s="24"/>
    </row>
    <row r="60" spans="1:9" x14ac:dyDescent="0.2">
      <c r="A60" s="385">
        <v>2005</v>
      </c>
      <c r="B60" s="165">
        <f t="shared" si="13"/>
        <v>170627.36741369439</v>
      </c>
      <c r="C60" s="166">
        <f t="shared" si="15"/>
        <v>3.4301524916504342</v>
      </c>
      <c r="D60" s="165">
        <f t="shared" si="14"/>
        <v>179006.1949710522</v>
      </c>
      <c r="E60" s="166">
        <f>100*(D60-D59)/D59</f>
        <v>9.7008046725552983</v>
      </c>
      <c r="F60" s="24"/>
      <c r="G60" s="24"/>
    </row>
    <row r="61" spans="1:9" x14ac:dyDescent="0.2">
      <c r="A61" s="385">
        <v>2006</v>
      </c>
      <c r="B61" s="165">
        <f t="shared" si="13"/>
        <v>178705.53267196767</v>
      </c>
      <c r="C61" s="166">
        <f t="shared" si="15"/>
        <v>4.7343901395884354</v>
      </c>
      <c r="D61" s="165">
        <f t="shared" si="14"/>
        <v>188378.9606040871</v>
      </c>
      <c r="E61" s="166">
        <f>100*(D61-D60)/D60</f>
        <v>5.2360007063166751</v>
      </c>
      <c r="F61" s="24"/>
      <c r="G61" s="24"/>
    </row>
    <row r="62" spans="1:9" x14ac:dyDescent="0.2">
      <c r="A62" s="385">
        <v>2007</v>
      </c>
      <c r="B62" s="165">
        <f t="shared" si="13"/>
        <v>186642.91311344504</v>
      </c>
      <c r="C62" s="166">
        <f t="shared" si="15"/>
        <v>4.4415974831888683</v>
      </c>
      <c r="D62" s="165">
        <f t="shared" si="14"/>
        <v>196123.20496608436</v>
      </c>
      <c r="E62" s="166">
        <f>100*(D62-D61)/D61</f>
        <v>4.1109921921021799</v>
      </c>
      <c r="F62" s="24"/>
      <c r="G62" s="24"/>
    </row>
    <row r="63" spans="1:9" x14ac:dyDescent="0.2">
      <c r="A63" s="385">
        <v>2008</v>
      </c>
      <c r="B63" s="165">
        <f t="shared" si="13"/>
        <v>178303.09825619686</v>
      </c>
      <c r="C63" s="166">
        <f t="shared" si="15"/>
        <v>-4.4683265590583083</v>
      </c>
      <c r="D63" s="165">
        <f t="shared" si="14"/>
        <v>196587.59734546408</v>
      </c>
      <c r="E63" s="166">
        <f t="shared" ref="E63:E68" si="16">100*(D63-D62)/D62</f>
        <v>0.23678604449688773</v>
      </c>
      <c r="F63" s="24"/>
      <c r="G63" s="24"/>
    </row>
    <row r="64" spans="1:9" x14ac:dyDescent="0.2">
      <c r="A64" s="385">
        <v>2009</v>
      </c>
      <c r="B64" s="165">
        <f t="shared" si="13"/>
        <v>148975.29763457403</v>
      </c>
      <c r="C64" s="166">
        <f t="shared" si="15"/>
        <v>-16.44828435873999</v>
      </c>
      <c r="D64" s="165">
        <f t="shared" si="14"/>
        <v>165577.32245157514</v>
      </c>
      <c r="E64" s="166">
        <f t="shared" si="16"/>
        <v>-15.774278394274527</v>
      </c>
      <c r="F64" s="24"/>
      <c r="G64" s="24"/>
    </row>
    <row r="65" spans="1:9" x14ac:dyDescent="0.2">
      <c r="A65" s="385">
        <v>2010</v>
      </c>
      <c r="B65" s="165">
        <f t="shared" si="13"/>
        <v>169441.06700204988</v>
      </c>
      <c r="C65" s="166">
        <f t="shared" si="15"/>
        <v>13.737693223259702</v>
      </c>
      <c r="D65" s="165">
        <f t="shared" si="14"/>
        <v>183331.83587932726</v>
      </c>
      <c r="E65" s="166">
        <f t="shared" si="16"/>
        <v>10.722792931347604</v>
      </c>
      <c r="F65" s="24"/>
      <c r="G65" s="24"/>
    </row>
    <row r="66" spans="1:9" x14ac:dyDescent="0.2">
      <c r="A66" s="385">
        <v>2011</v>
      </c>
      <c r="B66" s="165">
        <f t="shared" si="13"/>
        <v>186154.52129016159</v>
      </c>
      <c r="C66" s="166">
        <f t="shared" si="15"/>
        <v>9.8638745516808566</v>
      </c>
      <c r="D66" s="165">
        <f t="shared" si="14"/>
        <v>205327.99381523023</v>
      </c>
      <c r="E66" s="166">
        <f t="shared" si="16"/>
        <v>11.998002327528804</v>
      </c>
      <c r="F66" s="24"/>
      <c r="G66" s="24"/>
    </row>
    <row r="67" spans="1:9" x14ac:dyDescent="0.2">
      <c r="A67" s="385">
        <v>2012</v>
      </c>
      <c r="B67" s="165">
        <f t="shared" si="13"/>
        <v>188247</v>
      </c>
      <c r="C67" s="166">
        <f t="shared" si="15"/>
        <v>1.1240547343874803</v>
      </c>
      <c r="D67" s="165">
        <f t="shared" si="14"/>
        <v>204180.8</v>
      </c>
      <c r="E67" s="166">
        <f t="shared" si="16"/>
        <v>-0.55871281548807161</v>
      </c>
      <c r="F67" s="24"/>
      <c r="G67" s="24"/>
    </row>
    <row r="68" spans="1:9" x14ac:dyDescent="0.2">
      <c r="A68" s="385">
        <v>2013</v>
      </c>
      <c r="B68" s="165">
        <f t="shared" si="13"/>
        <v>192568.80214449673</v>
      </c>
      <c r="C68" s="166">
        <f t="shared" si="15"/>
        <v>2.2958146182923134</v>
      </c>
      <c r="D68" s="165">
        <f t="shared" si="14"/>
        <v>206920.19432002783</v>
      </c>
      <c r="E68" s="166">
        <f t="shared" si="16"/>
        <v>1.3416512816228776</v>
      </c>
      <c r="F68" s="24"/>
      <c r="G68" s="24"/>
    </row>
    <row r="69" spans="1:9" x14ac:dyDescent="0.2">
      <c r="F69" s="24"/>
      <c r="G69" s="24"/>
    </row>
    <row r="70" spans="1:9" x14ac:dyDescent="0.2">
      <c r="A70" t="s">
        <v>490</v>
      </c>
    </row>
    <row r="71" spans="1:9" ht="12.75" customHeight="1" x14ac:dyDescent="0.2">
      <c r="A71" s="402" t="s">
        <v>187</v>
      </c>
      <c r="B71" s="402"/>
      <c r="C71" s="402"/>
      <c r="D71" s="402"/>
      <c r="E71" s="402"/>
      <c r="F71" s="402"/>
      <c r="G71" s="402"/>
      <c r="H71" s="402"/>
    </row>
    <row r="72" spans="1:9" x14ac:dyDescent="0.2">
      <c r="A72" s="162"/>
      <c r="B72" s="162"/>
      <c r="C72" s="403" t="s">
        <v>491</v>
      </c>
      <c r="D72" s="403"/>
      <c r="E72" s="404" t="s">
        <v>191</v>
      </c>
      <c r="F72" s="404"/>
      <c r="G72" s="403" t="s">
        <v>190</v>
      </c>
      <c r="H72" s="403"/>
    </row>
    <row r="73" spans="1:9" x14ac:dyDescent="0.2">
      <c r="A73" s="162" t="s">
        <v>14</v>
      </c>
      <c r="B73" s="162"/>
      <c r="C73" s="167" t="s">
        <v>23</v>
      </c>
      <c r="D73" s="168" t="s">
        <v>39</v>
      </c>
      <c r="E73" s="167" t="s">
        <v>23</v>
      </c>
      <c r="F73" s="168" t="s">
        <v>39</v>
      </c>
      <c r="G73" s="167" t="s">
        <v>23</v>
      </c>
      <c r="H73" s="168" t="s">
        <v>39</v>
      </c>
    </row>
    <row r="74" spans="1:9" x14ac:dyDescent="0.2">
      <c r="A74" s="385">
        <v>1995</v>
      </c>
      <c r="C74" s="169"/>
      <c r="D74" s="169"/>
      <c r="E74" s="169"/>
      <c r="F74" s="169"/>
      <c r="G74" s="169" t="e">
        <f>E74/C74</f>
        <v>#DIV/0!</v>
      </c>
      <c r="H74" s="169" t="e">
        <f>F74/D74</f>
        <v>#DIV/0!</v>
      </c>
    </row>
    <row r="75" spans="1:9" x14ac:dyDescent="0.2">
      <c r="A75" s="385">
        <v>1996</v>
      </c>
      <c r="C75" s="169"/>
      <c r="D75" s="169"/>
      <c r="E75" s="169"/>
      <c r="F75" s="169"/>
      <c r="G75" s="169" t="e">
        <f t="shared" ref="G75:H90" si="17">E75/C75</f>
        <v>#DIV/0!</v>
      </c>
      <c r="H75" s="169" t="e">
        <f t="shared" si="17"/>
        <v>#DIV/0!</v>
      </c>
    </row>
    <row r="76" spans="1:9" x14ac:dyDescent="0.2">
      <c r="A76" s="385">
        <v>1997</v>
      </c>
      <c r="C76" s="169"/>
      <c r="D76" s="169"/>
      <c r="E76" s="169"/>
      <c r="F76" s="169"/>
      <c r="G76" s="169" t="e">
        <f t="shared" si="17"/>
        <v>#DIV/0!</v>
      </c>
      <c r="H76" s="169" t="e">
        <f t="shared" si="17"/>
        <v>#DIV/0!</v>
      </c>
    </row>
    <row r="77" spans="1:9" x14ac:dyDescent="0.2">
      <c r="A77" s="385">
        <v>1998</v>
      </c>
      <c r="C77" s="169"/>
      <c r="D77" s="169"/>
      <c r="E77" s="169"/>
      <c r="F77" s="169"/>
      <c r="G77" s="169" t="e">
        <f t="shared" si="17"/>
        <v>#DIV/0!</v>
      </c>
      <c r="H77" s="169" t="e">
        <f t="shared" si="17"/>
        <v>#DIV/0!</v>
      </c>
    </row>
    <row r="78" spans="1:9" x14ac:dyDescent="0.2">
      <c r="A78" s="385">
        <v>1999</v>
      </c>
      <c r="C78" s="169"/>
      <c r="D78" s="169"/>
      <c r="E78" s="169"/>
      <c r="F78" s="169"/>
      <c r="G78" s="169" t="e">
        <f t="shared" si="17"/>
        <v>#DIV/0!</v>
      </c>
      <c r="H78" s="169" t="e">
        <f t="shared" si="17"/>
        <v>#DIV/0!</v>
      </c>
    </row>
    <row r="79" spans="1:9" x14ac:dyDescent="0.2">
      <c r="A79" s="385">
        <v>2000</v>
      </c>
      <c r="C79" s="169"/>
      <c r="D79" s="169"/>
      <c r="E79" s="169"/>
      <c r="F79" s="169"/>
      <c r="G79" s="169" t="e">
        <f t="shared" si="17"/>
        <v>#DIV/0!</v>
      </c>
      <c r="H79" s="169" t="e">
        <f t="shared" si="17"/>
        <v>#DIV/0!</v>
      </c>
      <c r="I79" s="169"/>
    </row>
    <row r="80" spans="1:9" x14ac:dyDescent="0.2">
      <c r="A80" s="385">
        <v>2001</v>
      </c>
      <c r="C80" s="169"/>
      <c r="D80" s="169"/>
      <c r="E80" s="169"/>
      <c r="F80" s="169"/>
      <c r="G80" s="169" t="e">
        <f t="shared" si="17"/>
        <v>#DIV/0!</v>
      </c>
      <c r="H80" s="169" t="e">
        <f t="shared" si="17"/>
        <v>#DIV/0!</v>
      </c>
    </row>
    <row r="81" spans="1:8" x14ac:dyDescent="0.2">
      <c r="A81" s="385">
        <v>2002</v>
      </c>
      <c r="C81" s="169"/>
      <c r="D81" s="169"/>
      <c r="E81" s="169"/>
      <c r="F81" s="169"/>
      <c r="G81" s="169" t="e">
        <f t="shared" si="17"/>
        <v>#DIV/0!</v>
      </c>
      <c r="H81" s="169" t="e">
        <f t="shared" si="17"/>
        <v>#DIV/0!</v>
      </c>
    </row>
    <row r="82" spans="1:8" x14ac:dyDescent="0.2">
      <c r="A82" s="385">
        <v>2003</v>
      </c>
      <c r="C82" s="169"/>
      <c r="D82" s="169"/>
      <c r="E82" s="169"/>
      <c r="F82" s="169"/>
      <c r="G82" s="169" t="e">
        <f t="shared" si="17"/>
        <v>#DIV/0!</v>
      </c>
      <c r="H82" s="169" t="e">
        <f t="shared" si="17"/>
        <v>#DIV/0!</v>
      </c>
    </row>
    <row r="83" spans="1:8" x14ac:dyDescent="0.2">
      <c r="A83" s="385">
        <v>2004</v>
      </c>
      <c r="C83" s="169">
        <v>249795.4</v>
      </c>
      <c r="D83" s="169">
        <v>240124.9</v>
      </c>
      <c r="E83" s="169">
        <v>210869.3</v>
      </c>
      <c r="F83" s="169">
        <v>196443.4</v>
      </c>
      <c r="G83" s="169">
        <f t="shared" si="17"/>
        <v>0.84416806714615233</v>
      </c>
      <c r="H83" s="169">
        <f t="shared" si="17"/>
        <v>0.81808841981818625</v>
      </c>
    </row>
    <row r="84" spans="1:8" x14ac:dyDescent="0.2">
      <c r="A84" s="385">
        <v>2005</v>
      </c>
      <c r="C84" s="169">
        <v>261702</v>
      </c>
      <c r="D84" s="169">
        <v>254823</v>
      </c>
      <c r="E84" s="169">
        <v>229469.4</v>
      </c>
      <c r="F84" s="169">
        <v>217719.5</v>
      </c>
      <c r="G84" s="169">
        <f t="shared" si="17"/>
        <v>0.87683472040718069</v>
      </c>
      <c r="H84" s="169">
        <f t="shared" si="17"/>
        <v>0.85439501143931273</v>
      </c>
    </row>
    <row r="85" spans="1:8" x14ac:dyDescent="0.2">
      <c r="A85" s="385">
        <v>2006</v>
      </c>
      <c r="C85" s="169">
        <v>275208</v>
      </c>
      <c r="D85" s="169">
        <v>266668.90000000002</v>
      </c>
      <c r="E85" s="169">
        <v>247739.9</v>
      </c>
      <c r="F85" s="169">
        <v>235389.9</v>
      </c>
      <c r="G85" s="169">
        <f t="shared" si="17"/>
        <v>0.90019149152640909</v>
      </c>
      <c r="H85" s="169">
        <f t="shared" si="17"/>
        <v>0.88270473234786651</v>
      </c>
    </row>
    <row r="86" spans="1:8" x14ac:dyDescent="0.2">
      <c r="A86" s="385">
        <v>2007</v>
      </c>
      <c r="C86" s="169">
        <v>290521.7</v>
      </c>
      <c r="D86" s="169">
        <v>282246.59999999998</v>
      </c>
      <c r="E86" s="169">
        <v>267493.40000000002</v>
      </c>
      <c r="F86" s="169">
        <v>254204.3</v>
      </c>
      <c r="G86" s="169">
        <f t="shared" si="17"/>
        <v>0.92073466457066722</v>
      </c>
      <c r="H86" s="169">
        <f t="shared" si="17"/>
        <v>0.90064610167137538</v>
      </c>
    </row>
    <row r="87" spans="1:8" x14ac:dyDescent="0.2">
      <c r="A87" s="385">
        <v>2008</v>
      </c>
      <c r="C87" s="169">
        <v>295193.8</v>
      </c>
      <c r="D87" s="169">
        <v>291994</v>
      </c>
      <c r="E87" s="169">
        <v>282285.3</v>
      </c>
      <c r="F87" s="169">
        <v>280455.8</v>
      </c>
      <c r="G87" s="169">
        <f t="shared" si="17"/>
        <v>0.95627110054479458</v>
      </c>
      <c r="H87" s="169">
        <f t="shared" si="17"/>
        <v>0.96048480448228379</v>
      </c>
    </row>
    <row r="88" spans="1:8" x14ac:dyDescent="0.2">
      <c r="A88" s="385">
        <v>2009</v>
      </c>
      <c r="C88" s="169">
        <v>267156.90000000002</v>
      </c>
      <c r="D88" s="169">
        <v>265131.09999999998</v>
      </c>
      <c r="E88" s="169">
        <v>242214.3</v>
      </c>
      <c r="F88" s="169">
        <v>233599.2</v>
      </c>
      <c r="G88" s="169">
        <f t="shared" si="17"/>
        <v>0.90663688641393869</v>
      </c>
      <c r="H88" s="169">
        <f t="shared" si="17"/>
        <v>0.88107053453932804</v>
      </c>
    </row>
    <row r="89" spans="1:8" x14ac:dyDescent="0.2">
      <c r="A89" s="385">
        <v>2010</v>
      </c>
      <c r="C89" s="169">
        <v>293898.5</v>
      </c>
      <c r="D89" s="169">
        <v>290715.90000000002</v>
      </c>
      <c r="E89" s="169">
        <v>278845.2</v>
      </c>
      <c r="F89" s="169">
        <v>272373</v>
      </c>
      <c r="G89" s="169">
        <f t="shared" si="17"/>
        <v>0.94878061643730749</v>
      </c>
      <c r="H89" s="169">
        <f t="shared" si="17"/>
        <v>0.93690437984300123</v>
      </c>
    </row>
    <row r="90" spans="1:8" x14ac:dyDescent="0.2">
      <c r="A90" s="385">
        <v>2011</v>
      </c>
      <c r="C90" s="169">
        <v>313222.40000000002</v>
      </c>
      <c r="D90" s="169">
        <v>311627.09999999998</v>
      </c>
      <c r="E90" s="169">
        <v>309334.90000000002</v>
      </c>
      <c r="F90" s="169">
        <v>306979.90000000002</v>
      </c>
      <c r="G90" s="169">
        <f t="shared" si="17"/>
        <v>0.98758869097484725</v>
      </c>
      <c r="H90" s="169">
        <f t="shared" si="17"/>
        <v>0.98508730466637862</v>
      </c>
    </row>
    <row r="91" spans="1:8" x14ac:dyDescent="0.2">
      <c r="A91" s="385">
        <v>2012</v>
      </c>
      <c r="C91" s="169">
        <v>319266.90000000002</v>
      </c>
      <c r="D91" s="169">
        <v>317492.40000000002</v>
      </c>
      <c r="E91" s="169">
        <v>319266.90000000002</v>
      </c>
      <c r="F91" s="169">
        <v>317492.40000000002</v>
      </c>
      <c r="G91" s="169">
        <f t="shared" ref="G91:H93" si="18">E91/C91</f>
        <v>1</v>
      </c>
      <c r="H91" s="169">
        <f t="shared" si="18"/>
        <v>1</v>
      </c>
    </row>
    <row r="92" spans="1:8" x14ac:dyDescent="0.2">
      <c r="A92" s="385">
        <v>2013</v>
      </c>
      <c r="C92" s="169">
        <v>328406.8</v>
      </c>
      <c r="D92" s="169">
        <v>323342.59999999998</v>
      </c>
      <c r="E92" s="169">
        <v>327125.7</v>
      </c>
      <c r="F92" s="169">
        <v>321822</v>
      </c>
      <c r="G92" s="169">
        <f t="shared" si="18"/>
        <v>0.99609904545216488</v>
      </c>
      <c r="H92" s="169">
        <f t="shared" si="18"/>
        <v>0.99529724818195942</v>
      </c>
    </row>
    <row r="93" spans="1:8" x14ac:dyDescent="0.2">
      <c r="E93" s="100" t="s">
        <v>189</v>
      </c>
    </row>
    <row r="94" spans="1:8" x14ac:dyDescent="0.2">
      <c r="C94" s="100" t="s">
        <v>188</v>
      </c>
    </row>
    <row r="99" spans="1:11" x14ac:dyDescent="0.2">
      <c r="A99" s="56"/>
      <c r="B99" s="57"/>
      <c r="C99" s="57"/>
      <c r="D99" s="57"/>
      <c r="E99" s="57"/>
      <c r="K99" s="16"/>
    </row>
    <row r="100" spans="1:11" x14ac:dyDescent="0.2">
      <c r="A100" s="83"/>
      <c r="K100" s="25"/>
    </row>
    <row r="101" spans="1:11" x14ac:dyDescent="0.2">
      <c r="A101" s="83"/>
      <c r="B101" s="16"/>
      <c r="C101" s="16"/>
      <c r="D101" s="16"/>
      <c r="E101" s="16"/>
      <c r="F101" s="16"/>
      <c r="G101" s="16"/>
      <c r="H101" s="16"/>
      <c r="I101" s="16"/>
      <c r="J101" s="16"/>
      <c r="K101" s="23"/>
    </row>
    <row r="102" spans="1:11" x14ac:dyDescent="0.2">
      <c r="A102" s="16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x14ac:dyDescent="0.2">
      <c r="A103" s="58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1" x14ac:dyDescent="0.2">
      <c r="A104" s="16"/>
      <c r="B104" s="25"/>
      <c r="C104" s="25"/>
      <c r="D104" s="25"/>
      <c r="E104" s="25"/>
      <c r="F104" s="25"/>
      <c r="G104" s="25"/>
      <c r="H104" s="25"/>
      <c r="I104" s="25"/>
      <c r="J104" s="25"/>
      <c r="K104" s="23"/>
    </row>
    <row r="105" spans="1:11" x14ac:dyDescent="0.2">
      <c r="A105" s="58"/>
      <c r="K105" s="23"/>
    </row>
    <row r="106" spans="1:11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5"/>
    </row>
    <row r="107" spans="1:11" x14ac:dyDescent="0.2">
      <c r="A107" s="8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x14ac:dyDescent="0.2">
      <c r="A108" s="16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x14ac:dyDescent="0.2">
      <c r="A109" s="58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1" x14ac:dyDescent="0.2">
      <c r="A110" s="16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1" x14ac:dyDescent="0.2">
      <c r="A111" s="58"/>
    </row>
  </sheetData>
  <mergeCells count="28">
    <mergeCell ref="A71:B71"/>
    <mergeCell ref="C71:D71"/>
    <mergeCell ref="E71:F71"/>
    <mergeCell ref="G71:H71"/>
    <mergeCell ref="C72:D72"/>
    <mergeCell ref="E72:F72"/>
    <mergeCell ref="G72:H72"/>
    <mergeCell ref="B38:C38"/>
    <mergeCell ref="D38:E38"/>
    <mergeCell ref="A53:E53"/>
    <mergeCell ref="A54:E54"/>
    <mergeCell ref="B55:C55"/>
    <mergeCell ref="D55:E55"/>
    <mergeCell ref="B22:C22"/>
    <mergeCell ref="D22:E22"/>
    <mergeCell ref="F22:G22"/>
    <mergeCell ref="H22:I22"/>
    <mergeCell ref="A37:E37"/>
    <mergeCell ref="G37:H37"/>
    <mergeCell ref="A1:P1"/>
    <mergeCell ref="A2:P2"/>
    <mergeCell ref="A3:E3"/>
    <mergeCell ref="F3:J3"/>
    <mergeCell ref="A4:E4"/>
    <mergeCell ref="B6:C6"/>
    <mergeCell ref="D6:E6"/>
    <mergeCell ref="F6:G6"/>
    <mergeCell ref="H6:I6"/>
  </mergeCells>
  <hyperlinks>
    <hyperlink ref="C94" r:id="rId1"/>
    <hyperlink ref="E93" r:id="rId2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26</vt:i4>
      </vt:variant>
    </vt:vector>
  </HeadingPairs>
  <TitlesOfParts>
    <vt:vector size="50" baseType="lpstr">
      <vt:lpstr>inhoud</vt:lpstr>
      <vt:lpstr>2-1,2_tab.2.1-2.3</vt:lpstr>
      <vt:lpstr>berekeningenspoor</vt:lpstr>
      <vt:lpstr>tab2.2</vt:lpstr>
      <vt:lpstr>2-3</vt:lpstr>
      <vt:lpstr>2-4</vt:lpstr>
      <vt:lpstr>2.5</vt:lpstr>
      <vt:lpstr>veranderingen in 2.5</vt:lpstr>
      <vt:lpstr>tabel2.4</vt:lpstr>
      <vt:lpstr>Tabel 2.6</vt:lpstr>
      <vt:lpstr>tab.2.5 + fig 2.6</vt:lpstr>
      <vt:lpstr>2-7,2-8</vt:lpstr>
      <vt:lpstr>bijlage 2.7-8</vt:lpstr>
      <vt:lpstr>2-9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2-18</vt:lpstr>
      <vt:lpstr>Sheet1</vt:lpstr>
      <vt:lpstr>'Tabel 2.6'!_ftn1</vt:lpstr>
      <vt:lpstr>'Tabel 2.6'!_ftnref1</vt:lpstr>
      <vt:lpstr>'Tabel 2.6'!_Toc368488970</vt:lpstr>
      <vt:lpstr>'2-9'!aard</vt:lpstr>
      <vt:lpstr>'2-7,2-8'!bestemming</vt:lpstr>
      <vt:lpstr>'2-1,2_tab.2.1-2.3'!figuur1_2</vt:lpstr>
      <vt:lpstr>'2.5'!groei</vt:lpstr>
      <vt:lpstr>'2-1,2_tab.2.1-2.3'!groei</vt:lpstr>
      <vt:lpstr>'2-3'!groei</vt:lpstr>
      <vt:lpstr>'2-4'!groei</vt:lpstr>
      <vt:lpstr>'2-7,2-8'!groei</vt:lpstr>
      <vt:lpstr>'2-9'!groei</vt:lpstr>
      <vt:lpstr>'bijlage 2.7-8'!groei</vt:lpstr>
      <vt:lpstr>'tab.2.5 + fig 2.6'!groei</vt:lpstr>
      <vt:lpstr>tab2.2!groei</vt:lpstr>
      <vt:lpstr>'Tabel 2.6'!groei</vt:lpstr>
      <vt:lpstr>tabel2.4!groei</vt:lpstr>
      <vt:lpstr>'2-4'!intensiteit</vt:lpstr>
      <vt:lpstr>'2-3'!modal</vt:lpstr>
      <vt:lpstr>'2-3'!percentvergelijking10landen</vt:lpstr>
      <vt:lpstr>'2-3'!percentvergelijkingEUVSpercent</vt:lpstr>
      <vt:lpstr>'bijlage 2.7-8'!Print_Area</vt:lpstr>
      <vt:lpstr>'2-7,2-8'!Print_Titles</vt:lpstr>
      <vt:lpstr>berekeningenspoor!Print_Titles</vt:lpstr>
      <vt:lpstr>'2-18'!TEU</vt:lpstr>
      <vt:lpstr>tabel2.4!XM</vt:lpstr>
    </vt:vector>
  </TitlesOfParts>
  <Company>UA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Verberght</dc:creator>
  <cp:lastModifiedBy>Onghena Evy</cp:lastModifiedBy>
  <cp:lastPrinted>2013-06-04T13:15:38Z</cp:lastPrinted>
  <dcterms:created xsi:type="dcterms:W3CDTF">2008-06-19T14:06:48Z</dcterms:created>
  <dcterms:modified xsi:type="dcterms:W3CDTF">2015-10-06T12:58:20Z</dcterms:modified>
</cp:coreProperties>
</file>